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mc:AlternateContent xmlns:mc="http://schemas.openxmlformats.org/markup-compatibility/2006">
    <mc:Choice Requires="x15">
      <x15ac:absPath xmlns:x15ac="http://schemas.microsoft.com/office/spreadsheetml/2010/11/ac" url="E:\Joël Leboucher\Documents\1.Modeles.de.fiches.2022\"/>
    </mc:Choice>
  </mc:AlternateContent>
  <xr:revisionPtr revIDLastSave="0" documentId="13_ncr:1_{23B9CCC1-198B-4120-BCDE-1267324B3CD2}" xr6:coauthVersionLast="47" xr6:coauthVersionMax="47" xr10:uidLastSave="{00000000-0000-0000-0000-000000000000}"/>
  <bookViews>
    <workbookView xWindow="28680" yWindow="-120" windowWidth="21840" windowHeight="13140" tabRatio="603" xr2:uid="{00000000-000D-0000-FFFF-FFFF00000000}"/>
  </bookViews>
  <sheets>
    <sheet name="Nota" sheetId="75" r:id="rId1"/>
    <sheet name="Epurer un texte" sheetId="94" r:id="rId2"/>
    <sheet name="différence Portion et Poids" sheetId="115" r:id="rId3"/>
    <sheet name="Modèle.FF.1.A.50.lignes" sheetId="111" r:id="rId4"/>
    <sheet name="Modèle.FF.B.50.lignes" sheetId="113" r:id="rId5"/>
    <sheet name="Quiche aux lardons" sheetId="114" r:id="rId6"/>
    <sheet name="FF.1.A.Classement cuisine" sheetId="33" r:id="rId7"/>
    <sheet name="FF.1.A.Classement Patisserie" sheetId="35" r:id="rId8"/>
    <sheet name="Contenants" sheetId="73" r:id="rId9"/>
    <sheet name="relations formules" sheetId="46" r:id="rId10"/>
    <sheet name="Formats-Formules-Fonctions" sheetId="99" r:id="rId11"/>
    <sheet name="Cuisiniers.Pesez" sheetId="100" r:id="rId12"/>
    <sheet name="Vocabulaire" sheetId="101" r:id="rId13"/>
    <sheet name="Polices de Symboles" sheetId="102" r:id="rId14"/>
    <sheet name="Emoticones " sheetId="103" r:id="rId15"/>
    <sheet name="Tutos Youtube" sheetId="104" r:id="rId16"/>
    <sheet name="CODES COULEURS" sheetId="105" r:id="rId17"/>
  </sheets>
  <definedNames>
    <definedName name="_xlnm._FilterDatabase" localSheetId="12" hidden="1">Vocabulaire!#REF!</definedName>
    <definedName name="_xlnm.Print_Area" localSheetId="3">'Modèle.FF.1.A.50.lignes'!$A$4:$R$69</definedName>
    <definedName name="_xlnm.Print_Area" localSheetId="4">'Modèle.FF.B.50.lignes'!$A$4:$R$69</definedName>
    <definedName name="_xlnm.Print_Area" localSheetId="5">'Quiche aux lardons'!$A$4:$R$69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12" i="115" l="1"/>
  <c r="E42" i="115"/>
  <c r="G42" i="115" s="1"/>
  <c r="E41" i="115"/>
  <c r="G41" i="115" s="1"/>
  <c r="E40" i="115"/>
  <c r="G40" i="115" s="1"/>
  <c r="E39" i="115"/>
  <c r="G39" i="115" s="1"/>
  <c r="E38" i="115"/>
  <c r="G38" i="115" s="1"/>
  <c r="E37" i="115"/>
  <c r="G37" i="115" s="1"/>
  <c r="E36" i="115"/>
  <c r="G36" i="115" s="1"/>
  <c r="E35" i="115"/>
  <c r="G35" i="115" s="1"/>
  <c r="R42" i="115"/>
  <c r="R31" i="115"/>
  <c r="J31" i="115"/>
  <c r="B7" i="115"/>
  <c r="F70" i="115" s="1"/>
  <c r="E70" i="115"/>
  <c r="C43" i="115"/>
  <c r="B32" i="115" s="1"/>
  <c r="E23" i="115"/>
  <c r="G23" i="115" s="1"/>
  <c r="E22" i="115"/>
  <c r="G22" i="115" s="1"/>
  <c r="E21" i="115"/>
  <c r="G21" i="115" s="1"/>
  <c r="E20" i="115"/>
  <c r="G20" i="115" s="1"/>
  <c r="E19" i="115"/>
  <c r="G19" i="115" s="1"/>
  <c r="E18" i="115"/>
  <c r="G18" i="115" s="1"/>
  <c r="E17" i="115"/>
  <c r="G17" i="115" s="1"/>
  <c r="E16" i="115"/>
  <c r="G16" i="115" s="1"/>
  <c r="C24" i="115"/>
  <c r="P31" i="115" l="1"/>
  <c r="R41" i="115"/>
  <c r="G43" i="115" l="1"/>
  <c r="J43" i="115" l="1"/>
  <c r="J24" i="115"/>
  <c r="P16" i="115"/>
  <c r="P15" i="115"/>
  <c r="V19" i="75"/>
  <c r="AA82" i="111"/>
  <c r="Y131" i="113"/>
  <c r="Y130" i="113"/>
  <c r="Y129" i="113"/>
  <c r="Y128" i="113"/>
  <c r="Y126" i="113"/>
  <c r="Y124" i="113"/>
  <c r="Z121" i="113"/>
  <c r="Y101" i="113"/>
  <c r="Y100" i="113"/>
  <c r="AD82" i="113"/>
  <c r="Y82" i="113"/>
  <c r="Y81" i="113"/>
  <c r="Y80" i="113"/>
  <c r="Y79" i="113"/>
  <c r="AD82" i="114"/>
  <c r="Y131" i="114"/>
  <c r="Y130" i="114"/>
  <c r="Y129" i="114"/>
  <c r="Y128" i="114"/>
  <c r="Y126" i="114"/>
  <c r="Y124" i="114"/>
  <c r="Z121" i="114"/>
  <c r="Y101" i="114"/>
  <c r="Y100" i="114"/>
  <c r="Y82" i="114"/>
  <c r="Y81" i="114"/>
  <c r="Y80" i="114"/>
  <c r="Y79" i="114"/>
  <c r="AL68" i="114"/>
  <c r="AJ68" i="114"/>
  <c r="AI68" i="114"/>
  <c r="AG68" i="114"/>
  <c r="AF68" i="114"/>
  <c r="AD68" i="114"/>
  <c r="AC68" i="114"/>
  <c r="AA68" i="114"/>
  <c r="Z68" i="114"/>
  <c r="X68" i="114"/>
  <c r="AA66" i="114"/>
  <c r="M66" i="114"/>
  <c r="J66" i="114"/>
  <c r="G66" i="114"/>
  <c r="D66" i="114"/>
  <c r="AW64" i="114"/>
  <c r="O64" i="114" s="1"/>
  <c r="AT64" i="114"/>
  <c r="AQ64" i="114"/>
  <c r="I64" i="114" s="1"/>
  <c r="AN64" i="114"/>
  <c r="F64" i="114" s="1"/>
  <c r="X64" i="114"/>
  <c r="N64" i="114"/>
  <c r="M64" i="114"/>
  <c r="L64" i="114"/>
  <c r="K64" i="114"/>
  <c r="J64" i="114"/>
  <c r="H64" i="114"/>
  <c r="G64" i="114"/>
  <c r="E64" i="114"/>
  <c r="D64" i="114"/>
  <c r="B64" i="114"/>
  <c r="AL64" i="114" s="1"/>
  <c r="AW63" i="114"/>
  <c r="O63" i="114" s="1"/>
  <c r="AT63" i="114"/>
  <c r="L63" i="114" s="1"/>
  <c r="AQ63" i="114"/>
  <c r="AN63" i="114"/>
  <c r="F63" i="114" s="1"/>
  <c r="X63" i="114"/>
  <c r="B63" i="114" s="1"/>
  <c r="AL63" i="114" s="1"/>
  <c r="N63" i="114"/>
  <c r="M63" i="114"/>
  <c r="K63" i="114"/>
  <c r="J63" i="114"/>
  <c r="I63" i="114"/>
  <c r="H63" i="114"/>
  <c r="G63" i="114"/>
  <c r="E63" i="114"/>
  <c r="D63" i="114"/>
  <c r="AW62" i="114"/>
  <c r="O62" i="114" s="1"/>
  <c r="AT62" i="114"/>
  <c r="L62" i="114" s="1"/>
  <c r="AQ62" i="114"/>
  <c r="I62" i="114" s="1"/>
  <c r="AN62" i="114"/>
  <c r="F62" i="114" s="1"/>
  <c r="X62" i="114"/>
  <c r="B62" i="114" s="1"/>
  <c r="AL62" i="114" s="1"/>
  <c r="N62" i="114"/>
  <c r="M62" i="114"/>
  <c r="K62" i="114"/>
  <c r="J62" i="114"/>
  <c r="H62" i="114"/>
  <c r="G62" i="114"/>
  <c r="E62" i="114"/>
  <c r="D62" i="114"/>
  <c r="AW61" i="114"/>
  <c r="O61" i="114" s="1"/>
  <c r="AT61" i="114"/>
  <c r="L61" i="114" s="1"/>
  <c r="AQ61" i="114"/>
  <c r="AN61" i="114"/>
  <c r="F61" i="114" s="1"/>
  <c r="X61" i="114"/>
  <c r="B61" i="114" s="1"/>
  <c r="AL61" i="114" s="1"/>
  <c r="N61" i="114"/>
  <c r="M61" i="114"/>
  <c r="K61" i="114"/>
  <c r="J61" i="114"/>
  <c r="I61" i="114"/>
  <c r="H61" i="114"/>
  <c r="G61" i="114"/>
  <c r="E61" i="114"/>
  <c r="D61" i="114"/>
  <c r="AW60" i="114"/>
  <c r="AT60" i="114"/>
  <c r="AQ60" i="114"/>
  <c r="I60" i="114" s="1"/>
  <c r="AN60" i="114"/>
  <c r="X60" i="114"/>
  <c r="O60" i="114"/>
  <c r="N60" i="114"/>
  <c r="M60" i="114"/>
  <c r="L60" i="114"/>
  <c r="K60" i="114"/>
  <c r="J60" i="114"/>
  <c r="H60" i="114"/>
  <c r="G60" i="114"/>
  <c r="F60" i="114"/>
  <c r="E60" i="114"/>
  <c r="D60" i="114"/>
  <c r="B60" i="114"/>
  <c r="AL60" i="114" s="1"/>
  <c r="AW59" i="114"/>
  <c r="O59" i="114" s="1"/>
  <c r="AT59" i="114"/>
  <c r="L59" i="114" s="1"/>
  <c r="AQ59" i="114"/>
  <c r="I59" i="114" s="1"/>
  <c r="AN59" i="114"/>
  <c r="F59" i="114" s="1"/>
  <c r="X59" i="114"/>
  <c r="B59" i="114" s="1"/>
  <c r="AL59" i="114" s="1"/>
  <c r="N59" i="114"/>
  <c r="M59" i="114"/>
  <c r="K59" i="114"/>
  <c r="J59" i="114"/>
  <c r="H59" i="114"/>
  <c r="G59" i="114"/>
  <c r="E59" i="114"/>
  <c r="D59" i="114"/>
  <c r="AW58" i="114"/>
  <c r="O58" i="114" s="1"/>
  <c r="AT58" i="114"/>
  <c r="AQ58" i="114"/>
  <c r="I58" i="114" s="1"/>
  <c r="AN58" i="114"/>
  <c r="F58" i="114" s="1"/>
  <c r="X58" i="114"/>
  <c r="B58" i="114" s="1"/>
  <c r="AL58" i="114" s="1"/>
  <c r="N58" i="114"/>
  <c r="M58" i="114"/>
  <c r="L58" i="114"/>
  <c r="K58" i="114"/>
  <c r="J58" i="114"/>
  <c r="H58" i="114"/>
  <c r="G58" i="114"/>
  <c r="E58" i="114"/>
  <c r="D58" i="114"/>
  <c r="AW57" i="114"/>
  <c r="O57" i="114" s="1"/>
  <c r="AT57" i="114"/>
  <c r="L57" i="114" s="1"/>
  <c r="AQ57" i="114"/>
  <c r="I57" i="114" s="1"/>
  <c r="AN57" i="114"/>
  <c r="X57" i="114"/>
  <c r="B57" i="114" s="1"/>
  <c r="AL57" i="114" s="1"/>
  <c r="N57" i="114"/>
  <c r="M57" i="114"/>
  <c r="K57" i="114"/>
  <c r="J57" i="114"/>
  <c r="H57" i="114"/>
  <c r="G57" i="114"/>
  <c r="F57" i="114"/>
  <c r="E57" i="114"/>
  <c r="D57" i="114"/>
  <c r="AW56" i="114"/>
  <c r="O56" i="114" s="1"/>
  <c r="AT56" i="114"/>
  <c r="L56" i="114" s="1"/>
  <c r="AQ56" i="114"/>
  <c r="I56" i="114" s="1"/>
  <c r="AN56" i="114"/>
  <c r="X56" i="114"/>
  <c r="B56" i="114" s="1"/>
  <c r="AL56" i="114" s="1"/>
  <c r="N56" i="114"/>
  <c r="M56" i="114"/>
  <c r="K56" i="114"/>
  <c r="J56" i="114"/>
  <c r="H56" i="114"/>
  <c r="G56" i="114"/>
  <c r="F56" i="114"/>
  <c r="E56" i="114"/>
  <c r="D56" i="114"/>
  <c r="AW55" i="114"/>
  <c r="O55" i="114" s="1"/>
  <c r="AT55" i="114"/>
  <c r="L55" i="114" s="1"/>
  <c r="AQ55" i="114"/>
  <c r="AN55" i="114"/>
  <c r="F55" i="114" s="1"/>
  <c r="X55" i="114"/>
  <c r="B55" i="114" s="1"/>
  <c r="AL55" i="114" s="1"/>
  <c r="N55" i="114"/>
  <c r="M55" i="114"/>
  <c r="K55" i="114"/>
  <c r="J55" i="114"/>
  <c r="I55" i="114"/>
  <c r="H55" i="114"/>
  <c r="G55" i="114"/>
  <c r="E55" i="114"/>
  <c r="D55" i="114"/>
  <c r="AW54" i="114"/>
  <c r="O54" i="114" s="1"/>
  <c r="AT54" i="114"/>
  <c r="L54" i="114" s="1"/>
  <c r="AQ54" i="114"/>
  <c r="I54" i="114" s="1"/>
  <c r="AN54" i="114"/>
  <c r="F54" i="114" s="1"/>
  <c r="X54" i="114"/>
  <c r="B54" i="114" s="1"/>
  <c r="AL54" i="114" s="1"/>
  <c r="N54" i="114"/>
  <c r="M54" i="114"/>
  <c r="K54" i="114"/>
  <c r="J54" i="114"/>
  <c r="H54" i="114"/>
  <c r="G54" i="114"/>
  <c r="E54" i="114"/>
  <c r="D54" i="114"/>
  <c r="AW53" i="114"/>
  <c r="O53" i="114" s="1"/>
  <c r="AT53" i="114"/>
  <c r="L53" i="114" s="1"/>
  <c r="AQ53" i="114"/>
  <c r="I53" i="114" s="1"/>
  <c r="AN53" i="114"/>
  <c r="F53" i="114" s="1"/>
  <c r="X53" i="114"/>
  <c r="B53" i="114" s="1"/>
  <c r="AL53" i="114" s="1"/>
  <c r="N53" i="114"/>
  <c r="M53" i="114"/>
  <c r="K53" i="114"/>
  <c r="J53" i="114"/>
  <c r="H53" i="114"/>
  <c r="G53" i="114"/>
  <c r="E53" i="114"/>
  <c r="D53" i="114"/>
  <c r="AW52" i="114"/>
  <c r="O52" i="114" s="1"/>
  <c r="AT52" i="114"/>
  <c r="AQ52" i="114"/>
  <c r="I52" i="114" s="1"/>
  <c r="AN52" i="114"/>
  <c r="X52" i="114"/>
  <c r="B52" i="114" s="1"/>
  <c r="AL52" i="114" s="1"/>
  <c r="N52" i="114"/>
  <c r="M52" i="114"/>
  <c r="L52" i="114"/>
  <c r="K52" i="114"/>
  <c r="J52" i="114"/>
  <c r="H52" i="114"/>
  <c r="G52" i="114"/>
  <c r="F52" i="114"/>
  <c r="E52" i="114"/>
  <c r="D52" i="114"/>
  <c r="AW51" i="114"/>
  <c r="O51" i="114" s="1"/>
  <c r="AT51" i="114"/>
  <c r="AQ51" i="114"/>
  <c r="AN51" i="114"/>
  <c r="F51" i="114" s="1"/>
  <c r="X51" i="114"/>
  <c r="B51" i="114" s="1"/>
  <c r="AL51" i="114" s="1"/>
  <c r="N51" i="114"/>
  <c r="M51" i="114"/>
  <c r="L51" i="114"/>
  <c r="K51" i="114"/>
  <c r="J51" i="114"/>
  <c r="I51" i="114"/>
  <c r="H51" i="114"/>
  <c r="G51" i="114"/>
  <c r="E51" i="114"/>
  <c r="D51" i="114"/>
  <c r="AW50" i="114"/>
  <c r="O50" i="114" s="1"/>
  <c r="AT50" i="114"/>
  <c r="AQ50" i="114"/>
  <c r="I50" i="114" s="1"/>
  <c r="AN50" i="114"/>
  <c r="F50" i="114" s="1"/>
  <c r="X50" i="114"/>
  <c r="B50" i="114" s="1"/>
  <c r="AL50" i="114" s="1"/>
  <c r="N50" i="114"/>
  <c r="M50" i="114"/>
  <c r="L50" i="114"/>
  <c r="K50" i="114"/>
  <c r="J50" i="114"/>
  <c r="H50" i="114"/>
  <c r="G50" i="114"/>
  <c r="E50" i="114"/>
  <c r="D50" i="114"/>
  <c r="AW49" i="114"/>
  <c r="O49" i="114" s="1"/>
  <c r="AT49" i="114"/>
  <c r="L49" i="114" s="1"/>
  <c r="AQ49" i="114"/>
  <c r="I49" i="114" s="1"/>
  <c r="AN49" i="114"/>
  <c r="F49" i="114" s="1"/>
  <c r="X49" i="114"/>
  <c r="B49" i="114" s="1"/>
  <c r="AL49" i="114" s="1"/>
  <c r="N49" i="114"/>
  <c r="M49" i="114"/>
  <c r="K49" i="114"/>
  <c r="J49" i="114"/>
  <c r="H49" i="114"/>
  <c r="G49" i="114"/>
  <c r="E49" i="114"/>
  <c r="D49" i="114"/>
  <c r="AW48" i="114"/>
  <c r="O48" i="114" s="1"/>
  <c r="AT48" i="114"/>
  <c r="L48" i="114" s="1"/>
  <c r="AQ48" i="114"/>
  <c r="I48" i="114" s="1"/>
  <c r="AN48" i="114"/>
  <c r="F48" i="114" s="1"/>
  <c r="X48" i="114"/>
  <c r="N48" i="114"/>
  <c r="M48" i="114"/>
  <c r="K48" i="114"/>
  <c r="J48" i="114"/>
  <c r="H48" i="114"/>
  <c r="G48" i="114"/>
  <c r="E48" i="114"/>
  <c r="D48" i="114"/>
  <c r="B48" i="114"/>
  <c r="AL48" i="114" s="1"/>
  <c r="AW47" i="114"/>
  <c r="O47" i="114" s="1"/>
  <c r="AT47" i="114"/>
  <c r="L47" i="114" s="1"/>
  <c r="AQ47" i="114"/>
  <c r="I47" i="114" s="1"/>
  <c r="AN47" i="114"/>
  <c r="F47" i="114" s="1"/>
  <c r="X47" i="114"/>
  <c r="B47" i="114" s="1"/>
  <c r="AL47" i="114" s="1"/>
  <c r="N47" i="114"/>
  <c r="M47" i="114"/>
  <c r="K47" i="114"/>
  <c r="J47" i="114"/>
  <c r="H47" i="114"/>
  <c r="G47" i="114"/>
  <c r="E47" i="114"/>
  <c r="D47" i="114"/>
  <c r="AW46" i="114"/>
  <c r="O46" i="114" s="1"/>
  <c r="AT46" i="114"/>
  <c r="L46" i="114" s="1"/>
  <c r="AQ46" i="114"/>
  <c r="I46" i="114" s="1"/>
  <c r="AN46" i="114"/>
  <c r="F46" i="114" s="1"/>
  <c r="X46" i="114"/>
  <c r="B46" i="114" s="1"/>
  <c r="AL46" i="114" s="1"/>
  <c r="N46" i="114"/>
  <c r="M46" i="114"/>
  <c r="K46" i="114"/>
  <c r="J46" i="114"/>
  <c r="H46" i="114"/>
  <c r="G46" i="114"/>
  <c r="E46" i="114"/>
  <c r="D46" i="114"/>
  <c r="AW45" i="114"/>
  <c r="O45" i="114" s="1"/>
  <c r="AT45" i="114"/>
  <c r="L45" i="114" s="1"/>
  <c r="AQ45" i="114"/>
  <c r="AN45" i="114"/>
  <c r="F45" i="114" s="1"/>
  <c r="X45" i="114"/>
  <c r="B45" i="114" s="1"/>
  <c r="AL45" i="114" s="1"/>
  <c r="N45" i="114"/>
  <c r="M45" i="114"/>
  <c r="K45" i="114"/>
  <c r="J45" i="114"/>
  <c r="I45" i="114"/>
  <c r="H45" i="114"/>
  <c r="G45" i="114"/>
  <c r="E45" i="114"/>
  <c r="D45" i="114"/>
  <c r="AW44" i="114"/>
  <c r="O44" i="114" s="1"/>
  <c r="AT44" i="114"/>
  <c r="L44" i="114" s="1"/>
  <c r="AQ44" i="114"/>
  <c r="I44" i="114" s="1"/>
  <c r="AN44" i="114"/>
  <c r="F44" i="114" s="1"/>
  <c r="X44" i="114"/>
  <c r="B44" i="114" s="1"/>
  <c r="AL44" i="114" s="1"/>
  <c r="N44" i="114"/>
  <c r="M44" i="114"/>
  <c r="K44" i="114"/>
  <c r="J44" i="114"/>
  <c r="H44" i="114"/>
  <c r="G44" i="114"/>
  <c r="E44" i="114"/>
  <c r="D44" i="114"/>
  <c r="AW43" i="114"/>
  <c r="O43" i="114" s="1"/>
  <c r="AT43" i="114"/>
  <c r="L43" i="114" s="1"/>
  <c r="AQ43" i="114"/>
  <c r="I43" i="114" s="1"/>
  <c r="AN43" i="114"/>
  <c r="F43" i="114" s="1"/>
  <c r="X43" i="114"/>
  <c r="B43" i="114" s="1"/>
  <c r="AL43" i="114" s="1"/>
  <c r="N43" i="114"/>
  <c r="M43" i="114"/>
  <c r="K43" i="114"/>
  <c r="J43" i="114"/>
  <c r="H43" i="114"/>
  <c r="G43" i="114"/>
  <c r="E43" i="114"/>
  <c r="D43" i="114"/>
  <c r="AW42" i="114"/>
  <c r="O42" i="114" s="1"/>
  <c r="AT42" i="114"/>
  <c r="AQ42" i="114"/>
  <c r="I42" i="114" s="1"/>
  <c r="AN42" i="114"/>
  <c r="F42" i="114" s="1"/>
  <c r="X42" i="114"/>
  <c r="B42" i="114" s="1"/>
  <c r="AL42" i="114" s="1"/>
  <c r="N42" i="114"/>
  <c r="M42" i="114"/>
  <c r="L42" i="114"/>
  <c r="K42" i="114"/>
  <c r="J42" i="114"/>
  <c r="H42" i="114"/>
  <c r="G42" i="114"/>
  <c r="E42" i="114"/>
  <c r="D42" i="114"/>
  <c r="AW41" i="114"/>
  <c r="O41" i="114" s="1"/>
  <c r="AT41" i="114"/>
  <c r="L41" i="114" s="1"/>
  <c r="AQ41" i="114"/>
  <c r="I41" i="114" s="1"/>
  <c r="AN41" i="114"/>
  <c r="F41" i="114" s="1"/>
  <c r="X41" i="114"/>
  <c r="B41" i="114" s="1"/>
  <c r="AL41" i="114" s="1"/>
  <c r="N41" i="114"/>
  <c r="M41" i="114"/>
  <c r="K41" i="114"/>
  <c r="J41" i="114"/>
  <c r="H41" i="114"/>
  <c r="G41" i="114"/>
  <c r="E41" i="114"/>
  <c r="D41" i="114"/>
  <c r="AW40" i="114"/>
  <c r="O40" i="114" s="1"/>
  <c r="AT40" i="114"/>
  <c r="L40" i="114" s="1"/>
  <c r="AQ40" i="114"/>
  <c r="AN40" i="114"/>
  <c r="F40" i="114" s="1"/>
  <c r="X40" i="114"/>
  <c r="B40" i="114" s="1"/>
  <c r="AL40" i="114" s="1"/>
  <c r="N40" i="114"/>
  <c r="M40" i="114"/>
  <c r="K40" i="114"/>
  <c r="J40" i="114"/>
  <c r="I40" i="114"/>
  <c r="H40" i="114"/>
  <c r="G40" i="114"/>
  <c r="E40" i="114"/>
  <c r="D40" i="114"/>
  <c r="AW39" i="114"/>
  <c r="O39" i="114" s="1"/>
  <c r="AT39" i="114"/>
  <c r="L39" i="114" s="1"/>
  <c r="AQ39" i="114"/>
  <c r="AN39" i="114"/>
  <c r="F39" i="114" s="1"/>
  <c r="X39" i="114"/>
  <c r="B39" i="114" s="1"/>
  <c r="AL39" i="114" s="1"/>
  <c r="N39" i="114"/>
  <c r="M39" i="114"/>
  <c r="K39" i="114"/>
  <c r="J39" i="114"/>
  <c r="I39" i="114"/>
  <c r="H39" i="114"/>
  <c r="G39" i="114"/>
  <c r="E39" i="114"/>
  <c r="D39" i="114"/>
  <c r="AW38" i="114"/>
  <c r="O38" i="114" s="1"/>
  <c r="AT38" i="114"/>
  <c r="L38" i="114" s="1"/>
  <c r="AQ38" i="114"/>
  <c r="I38" i="114" s="1"/>
  <c r="AN38" i="114"/>
  <c r="F38" i="114" s="1"/>
  <c r="X38" i="114"/>
  <c r="B38" i="114" s="1"/>
  <c r="AL38" i="114" s="1"/>
  <c r="N38" i="114"/>
  <c r="M38" i="114"/>
  <c r="K38" i="114"/>
  <c r="J38" i="114"/>
  <c r="H38" i="114"/>
  <c r="G38" i="114"/>
  <c r="E38" i="114"/>
  <c r="D38" i="114"/>
  <c r="AW37" i="114"/>
  <c r="O37" i="114" s="1"/>
  <c r="AT37" i="114"/>
  <c r="L37" i="114" s="1"/>
  <c r="AQ37" i="114"/>
  <c r="I37" i="114" s="1"/>
  <c r="AN37" i="114"/>
  <c r="F37" i="114" s="1"/>
  <c r="X37" i="114"/>
  <c r="B37" i="114" s="1"/>
  <c r="AL37" i="114" s="1"/>
  <c r="N37" i="114"/>
  <c r="M37" i="114"/>
  <c r="K37" i="114"/>
  <c r="J37" i="114"/>
  <c r="H37" i="114"/>
  <c r="G37" i="114"/>
  <c r="E37" i="114"/>
  <c r="D37" i="114"/>
  <c r="AW36" i="114"/>
  <c r="O36" i="114" s="1"/>
  <c r="AT36" i="114"/>
  <c r="L36" i="114" s="1"/>
  <c r="AQ36" i="114"/>
  <c r="I36" i="114" s="1"/>
  <c r="AN36" i="114"/>
  <c r="F36" i="114" s="1"/>
  <c r="X36" i="114"/>
  <c r="B36" i="114" s="1"/>
  <c r="AL36" i="114" s="1"/>
  <c r="N36" i="114"/>
  <c r="M36" i="114"/>
  <c r="K36" i="114"/>
  <c r="J36" i="114"/>
  <c r="H36" i="114"/>
  <c r="G36" i="114"/>
  <c r="E36" i="114"/>
  <c r="D36" i="114"/>
  <c r="AW35" i="114"/>
  <c r="O35" i="114" s="1"/>
  <c r="AT35" i="114"/>
  <c r="L35" i="114" s="1"/>
  <c r="AQ35" i="114"/>
  <c r="I35" i="114" s="1"/>
  <c r="AN35" i="114"/>
  <c r="F35" i="114" s="1"/>
  <c r="X35" i="114"/>
  <c r="B35" i="114" s="1"/>
  <c r="AL35" i="114" s="1"/>
  <c r="N35" i="114"/>
  <c r="M35" i="114"/>
  <c r="K35" i="114"/>
  <c r="J35" i="114"/>
  <c r="H35" i="114"/>
  <c r="G35" i="114"/>
  <c r="E35" i="114"/>
  <c r="D35" i="114"/>
  <c r="AW34" i="114"/>
  <c r="O34" i="114" s="1"/>
  <c r="AT34" i="114"/>
  <c r="L34" i="114" s="1"/>
  <c r="AQ34" i="114"/>
  <c r="I34" i="114" s="1"/>
  <c r="AN34" i="114"/>
  <c r="F34" i="114" s="1"/>
  <c r="X34" i="114"/>
  <c r="N34" i="114"/>
  <c r="M34" i="114"/>
  <c r="K34" i="114"/>
  <c r="J34" i="114"/>
  <c r="H34" i="114"/>
  <c r="G34" i="114"/>
  <c r="E34" i="114"/>
  <c r="D34" i="114"/>
  <c r="B34" i="114"/>
  <c r="AL34" i="114" s="1"/>
  <c r="AW33" i="114"/>
  <c r="O33" i="114" s="1"/>
  <c r="AT33" i="114"/>
  <c r="L33" i="114" s="1"/>
  <c r="AQ33" i="114"/>
  <c r="I33" i="114" s="1"/>
  <c r="AN33" i="114"/>
  <c r="F33" i="114" s="1"/>
  <c r="X33" i="114"/>
  <c r="N33" i="114"/>
  <c r="M33" i="114"/>
  <c r="K33" i="114"/>
  <c r="J33" i="114"/>
  <c r="H33" i="114"/>
  <c r="G33" i="114"/>
  <c r="E33" i="114"/>
  <c r="D33" i="114"/>
  <c r="B33" i="114"/>
  <c r="AL33" i="114" s="1"/>
  <c r="AW32" i="114"/>
  <c r="O32" i="114" s="1"/>
  <c r="AT32" i="114"/>
  <c r="L32" i="114" s="1"/>
  <c r="AQ32" i="114"/>
  <c r="AN32" i="114"/>
  <c r="F32" i="114" s="1"/>
  <c r="X32" i="114"/>
  <c r="B32" i="114" s="1"/>
  <c r="AL32" i="114" s="1"/>
  <c r="N32" i="114"/>
  <c r="M32" i="114"/>
  <c r="K32" i="114"/>
  <c r="J32" i="114"/>
  <c r="I32" i="114"/>
  <c r="H32" i="114"/>
  <c r="G32" i="114"/>
  <c r="E32" i="114"/>
  <c r="D32" i="114"/>
  <c r="AW31" i="114"/>
  <c r="O31" i="114" s="1"/>
  <c r="AT31" i="114"/>
  <c r="L31" i="114" s="1"/>
  <c r="AQ31" i="114"/>
  <c r="I31" i="114" s="1"/>
  <c r="AN31" i="114"/>
  <c r="F31" i="114" s="1"/>
  <c r="X31" i="114"/>
  <c r="B31" i="114" s="1"/>
  <c r="AL31" i="114" s="1"/>
  <c r="N31" i="114"/>
  <c r="M31" i="114"/>
  <c r="K31" i="114"/>
  <c r="J31" i="114"/>
  <c r="H31" i="114"/>
  <c r="G31" i="114"/>
  <c r="E31" i="114"/>
  <c r="D31" i="114"/>
  <c r="AW30" i="114"/>
  <c r="O30" i="114" s="1"/>
  <c r="AT30" i="114"/>
  <c r="AQ30" i="114"/>
  <c r="AN30" i="114"/>
  <c r="F30" i="114" s="1"/>
  <c r="X30" i="114"/>
  <c r="B30" i="114" s="1"/>
  <c r="AL30" i="114" s="1"/>
  <c r="N30" i="114"/>
  <c r="M30" i="114"/>
  <c r="L30" i="114"/>
  <c r="K30" i="114"/>
  <c r="J30" i="114"/>
  <c r="I30" i="114"/>
  <c r="H30" i="114"/>
  <c r="G30" i="114"/>
  <c r="E30" i="114"/>
  <c r="D30" i="114"/>
  <c r="AW29" i="114"/>
  <c r="O29" i="114" s="1"/>
  <c r="AT29" i="114"/>
  <c r="L29" i="114" s="1"/>
  <c r="AQ29" i="114"/>
  <c r="I29" i="114" s="1"/>
  <c r="AN29" i="114"/>
  <c r="F29" i="114" s="1"/>
  <c r="X29" i="114"/>
  <c r="B29" i="114" s="1"/>
  <c r="AL29" i="114" s="1"/>
  <c r="N29" i="114"/>
  <c r="M29" i="114"/>
  <c r="K29" i="114"/>
  <c r="J29" i="114"/>
  <c r="H29" i="114"/>
  <c r="G29" i="114"/>
  <c r="E29" i="114"/>
  <c r="D29" i="114"/>
  <c r="AW28" i="114"/>
  <c r="O28" i="114" s="1"/>
  <c r="AT28" i="114"/>
  <c r="L28" i="114" s="1"/>
  <c r="AQ28" i="114"/>
  <c r="I28" i="114" s="1"/>
  <c r="AN28" i="114"/>
  <c r="F28" i="114" s="1"/>
  <c r="X28" i="114"/>
  <c r="B28" i="114" s="1"/>
  <c r="AL28" i="114" s="1"/>
  <c r="N28" i="114"/>
  <c r="M28" i="114"/>
  <c r="K28" i="114"/>
  <c r="J28" i="114"/>
  <c r="H28" i="114"/>
  <c r="G28" i="114"/>
  <c r="E28" i="114"/>
  <c r="D28" i="114"/>
  <c r="AW27" i="114"/>
  <c r="AT27" i="114"/>
  <c r="L27" i="114" s="1"/>
  <c r="AQ27" i="114"/>
  <c r="AN27" i="114"/>
  <c r="F27" i="114" s="1"/>
  <c r="X27" i="114"/>
  <c r="O27" i="114"/>
  <c r="N27" i="114"/>
  <c r="M27" i="114"/>
  <c r="K27" i="114"/>
  <c r="J27" i="114"/>
  <c r="I27" i="114"/>
  <c r="H27" i="114"/>
  <c r="G27" i="114"/>
  <c r="E27" i="114"/>
  <c r="D27" i="114"/>
  <c r="B27" i="114"/>
  <c r="AL27" i="114" s="1"/>
  <c r="AW26" i="114"/>
  <c r="O26" i="114" s="1"/>
  <c r="AT26" i="114"/>
  <c r="L26" i="114" s="1"/>
  <c r="AQ26" i="114"/>
  <c r="I26" i="114" s="1"/>
  <c r="AN26" i="114"/>
  <c r="F26" i="114" s="1"/>
  <c r="X26" i="114"/>
  <c r="B26" i="114" s="1"/>
  <c r="AL26" i="114" s="1"/>
  <c r="N26" i="114"/>
  <c r="M26" i="114"/>
  <c r="K26" i="114"/>
  <c r="J26" i="114"/>
  <c r="H26" i="114"/>
  <c r="G26" i="114"/>
  <c r="E26" i="114"/>
  <c r="D26" i="114"/>
  <c r="AW25" i="114"/>
  <c r="O25" i="114" s="1"/>
  <c r="AT25" i="114"/>
  <c r="L25" i="114" s="1"/>
  <c r="AQ25" i="114"/>
  <c r="I25" i="114" s="1"/>
  <c r="AN25" i="114"/>
  <c r="F25" i="114" s="1"/>
  <c r="X25" i="114"/>
  <c r="B25" i="114" s="1"/>
  <c r="AL25" i="114" s="1"/>
  <c r="N25" i="114"/>
  <c r="M25" i="114"/>
  <c r="K25" i="114"/>
  <c r="J25" i="114"/>
  <c r="H25" i="114"/>
  <c r="G25" i="114"/>
  <c r="E25" i="114"/>
  <c r="D25" i="114"/>
  <c r="AW24" i="114"/>
  <c r="O24" i="114" s="1"/>
  <c r="AT24" i="114"/>
  <c r="L24" i="114" s="1"/>
  <c r="AQ24" i="114"/>
  <c r="I24" i="114" s="1"/>
  <c r="AN24" i="114"/>
  <c r="F24" i="114" s="1"/>
  <c r="X24" i="114"/>
  <c r="B24" i="114" s="1"/>
  <c r="AL24" i="114" s="1"/>
  <c r="N24" i="114"/>
  <c r="M24" i="114"/>
  <c r="K24" i="114"/>
  <c r="J24" i="114"/>
  <c r="H24" i="114"/>
  <c r="G24" i="114"/>
  <c r="E24" i="114"/>
  <c r="D24" i="114"/>
  <c r="AW23" i="114"/>
  <c r="O23" i="114" s="1"/>
  <c r="AT23" i="114"/>
  <c r="L23" i="114" s="1"/>
  <c r="AQ23" i="114"/>
  <c r="I23" i="114" s="1"/>
  <c r="AN23" i="114"/>
  <c r="F23" i="114" s="1"/>
  <c r="X23" i="114"/>
  <c r="B23" i="114" s="1"/>
  <c r="AL23" i="114" s="1"/>
  <c r="N23" i="114"/>
  <c r="M23" i="114"/>
  <c r="K23" i="114"/>
  <c r="J23" i="114"/>
  <c r="H23" i="114"/>
  <c r="G23" i="114"/>
  <c r="E23" i="114"/>
  <c r="D23" i="114"/>
  <c r="AW22" i="114"/>
  <c r="O22" i="114" s="1"/>
  <c r="AT22" i="114"/>
  <c r="L22" i="114" s="1"/>
  <c r="AQ22" i="114"/>
  <c r="I22" i="114" s="1"/>
  <c r="AN22" i="114"/>
  <c r="F22" i="114" s="1"/>
  <c r="X22" i="114"/>
  <c r="B22" i="114" s="1"/>
  <c r="AL22" i="114" s="1"/>
  <c r="N22" i="114"/>
  <c r="M22" i="114"/>
  <c r="K22" i="114"/>
  <c r="J22" i="114"/>
  <c r="H22" i="114"/>
  <c r="G22" i="114"/>
  <c r="E22" i="114"/>
  <c r="D22" i="114"/>
  <c r="AW21" i="114"/>
  <c r="O21" i="114" s="1"/>
  <c r="AT21" i="114"/>
  <c r="L21" i="114" s="1"/>
  <c r="AQ21" i="114"/>
  <c r="I21" i="114" s="1"/>
  <c r="AN21" i="114"/>
  <c r="F21" i="114" s="1"/>
  <c r="X21" i="114"/>
  <c r="B21" i="114" s="1"/>
  <c r="AL21" i="114" s="1"/>
  <c r="N21" i="114"/>
  <c r="M21" i="114"/>
  <c r="K21" i="114"/>
  <c r="J21" i="114"/>
  <c r="H21" i="114"/>
  <c r="G21" i="114"/>
  <c r="E21" i="114"/>
  <c r="D21" i="114"/>
  <c r="AW20" i="114"/>
  <c r="O20" i="114" s="1"/>
  <c r="AT20" i="114"/>
  <c r="L20" i="114" s="1"/>
  <c r="AQ20" i="114"/>
  <c r="AN20" i="114"/>
  <c r="F20" i="114" s="1"/>
  <c r="X20" i="114"/>
  <c r="B20" i="114" s="1"/>
  <c r="AL20" i="114" s="1"/>
  <c r="N20" i="114"/>
  <c r="M20" i="114"/>
  <c r="K20" i="114"/>
  <c r="J20" i="114"/>
  <c r="I20" i="114"/>
  <c r="H20" i="114"/>
  <c r="G20" i="114"/>
  <c r="E20" i="114"/>
  <c r="D20" i="114"/>
  <c r="AW19" i="114"/>
  <c r="O19" i="114" s="1"/>
  <c r="AT19" i="114"/>
  <c r="L19" i="114" s="1"/>
  <c r="AQ19" i="114"/>
  <c r="AN19" i="114"/>
  <c r="F19" i="114" s="1"/>
  <c r="X19" i="114"/>
  <c r="B19" i="114" s="1"/>
  <c r="AL19" i="114" s="1"/>
  <c r="N19" i="114"/>
  <c r="M19" i="114"/>
  <c r="K19" i="114"/>
  <c r="J19" i="114"/>
  <c r="I19" i="114"/>
  <c r="H19" i="114"/>
  <c r="G19" i="114"/>
  <c r="E19" i="114"/>
  <c r="D19" i="114"/>
  <c r="AW18" i="114"/>
  <c r="O18" i="114" s="1"/>
  <c r="AT18" i="114"/>
  <c r="L18" i="114" s="1"/>
  <c r="AQ18" i="114"/>
  <c r="I18" i="114" s="1"/>
  <c r="AN18" i="114"/>
  <c r="F18" i="114" s="1"/>
  <c r="X18" i="114"/>
  <c r="B18" i="114" s="1"/>
  <c r="AL18" i="114" s="1"/>
  <c r="N18" i="114"/>
  <c r="M18" i="114"/>
  <c r="K18" i="114"/>
  <c r="J18" i="114"/>
  <c r="H18" i="114"/>
  <c r="G18" i="114"/>
  <c r="E18" i="114"/>
  <c r="D18" i="114"/>
  <c r="AW17" i="114"/>
  <c r="O17" i="114" s="1"/>
  <c r="AT17" i="114"/>
  <c r="L17" i="114" s="1"/>
  <c r="AQ17" i="114"/>
  <c r="I17" i="114" s="1"/>
  <c r="AN17" i="114"/>
  <c r="F17" i="114" s="1"/>
  <c r="X17" i="114"/>
  <c r="B17" i="114" s="1"/>
  <c r="AL17" i="114" s="1"/>
  <c r="N17" i="114"/>
  <c r="M17" i="114"/>
  <c r="K17" i="114"/>
  <c r="J17" i="114"/>
  <c r="H17" i="114"/>
  <c r="G17" i="114"/>
  <c r="E17" i="114"/>
  <c r="D17" i="114"/>
  <c r="AW16" i="114"/>
  <c r="O16" i="114" s="1"/>
  <c r="AT16" i="114"/>
  <c r="L16" i="114" s="1"/>
  <c r="AQ16" i="114"/>
  <c r="AN16" i="114"/>
  <c r="F16" i="114" s="1"/>
  <c r="X16" i="114"/>
  <c r="B16" i="114" s="1"/>
  <c r="AL16" i="114" s="1"/>
  <c r="N16" i="114"/>
  <c r="M16" i="114"/>
  <c r="K16" i="114"/>
  <c r="J16" i="114"/>
  <c r="H16" i="114"/>
  <c r="G16" i="114"/>
  <c r="E16" i="114"/>
  <c r="D16" i="114"/>
  <c r="AW15" i="114"/>
  <c r="O15" i="114" s="1"/>
  <c r="AT15" i="114"/>
  <c r="L15" i="114" s="1"/>
  <c r="AQ15" i="114"/>
  <c r="I15" i="114" s="1"/>
  <c r="AN15" i="114"/>
  <c r="F15" i="114" s="1"/>
  <c r="X15" i="114"/>
  <c r="B15" i="114" s="1"/>
  <c r="AL15" i="114" s="1"/>
  <c r="N15" i="114"/>
  <c r="M15" i="114"/>
  <c r="K15" i="114"/>
  <c r="J15" i="114"/>
  <c r="H15" i="114"/>
  <c r="G15" i="114"/>
  <c r="E15" i="114"/>
  <c r="D15" i="114"/>
  <c r="AW11" i="114"/>
  <c r="AT11" i="114"/>
  <c r="AQ11" i="114"/>
  <c r="AN11" i="114"/>
  <c r="M11" i="114"/>
  <c r="N66" i="114" s="1"/>
  <c r="J11" i="114"/>
  <c r="K66" i="114" s="1"/>
  <c r="G11" i="114"/>
  <c r="H66" i="114" s="1"/>
  <c r="D11" i="114"/>
  <c r="E66" i="114" s="1"/>
  <c r="AX10" i="114"/>
  <c r="Z131" i="114" s="1"/>
  <c r="AU10" i="114"/>
  <c r="Z130" i="114" s="1"/>
  <c r="AR10" i="114"/>
  <c r="Z129" i="114" s="1"/>
  <c r="AO10" i="114"/>
  <c r="Z128" i="114" s="1"/>
  <c r="AJ10" i="114"/>
  <c r="Z82" i="114" s="1"/>
  <c r="AG10" i="114"/>
  <c r="Z81" i="114" s="1"/>
  <c r="AD10" i="114"/>
  <c r="Z80" i="114" s="1"/>
  <c r="AA10" i="114"/>
  <c r="Z79" i="114" s="1"/>
  <c r="Y10" i="114"/>
  <c r="Z124" i="114" s="1"/>
  <c r="X10" i="114"/>
  <c r="W10" i="114"/>
  <c r="Z85" i="114" s="1"/>
  <c r="I9" i="114"/>
  <c r="Q7" i="114"/>
  <c r="U6" i="114"/>
  <c r="T6" i="114"/>
  <c r="Z84" i="114" s="1"/>
  <c r="B2" i="114"/>
  <c r="S1" i="114"/>
  <c r="X64" i="113"/>
  <c r="B64" i="113" s="1"/>
  <c r="AL64" i="113" s="1"/>
  <c r="X63" i="113"/>
  <c r="B63" i="113" s="1"/>
  <c r="AL63" i="113" s="1"/>
  <c r="X62" i="113"/>
  <c r="X61" i="113"/>
  <c r="B61" i="113" s="1"/>
  <c r="AL61" i="113" s="1"/>
  <c r="X60" i="113"/>
  <c r="B60" i="113" s="1"/>
  <c r="AL60" i="113" s="1"/>
  <c r="X59" i="113"/>
  <c r="X58" i="113"/>
  <c r="X57" i="113"/>
  <c r="B57" i="113" s="1"/>
  <c r="AL57" i="113" s="1"/>
  <c r="X56" i="113"/>
  <c r="B56" i="113" s="1"/>
  <c r="AL56" i="113" s="1"/>
  <c r="X55" i="113"/>
  <c r="B55" i="113" s="1"/>
  <c r="AL55" i="113" s="1"/>
  <c r="X54" i="113"/>
  <c r="X53" i="113"/>
  <c r="B53" i="113" s="1"/>
  <c r="AL53" i="113" s="1"/>
  <c r="X52" i="113"/>
  <c r="B52" i="113" s="1"/>
  <c r="AL52" i="113" s="1"/>
  <c r="X51" i="113"/>
  <c r="B51" i="113" s="1"/>
  <c r="AL51" i="113" s="1"/>
  <c r="X50" i="113"/>
  <c r="X49" i="113"/>
  <c r="B49" i="113" s="1"/>
  <c r="AL49" i="113" s="1"/>
  <c r="X48" i="113"/>
  <c r="B48" i="113" s="1"/>
  <c r="AL48" i="113" s="1"/>
  <c r="X47" i="113"/>
  <c r="B47" i="113" s="1"/>
  <c r="AL47" i="113" s="1"/>
  <c r="X46" i="113"/>
  <c r="X45" i="113"/>
  <c r="X44" i="113"/>
  <c r="B44" i="113" s="1"/>
  <c r="AL44" i="113" s="1"/>
  <c r="X43" i="113"/>
  <c r="B43" i="113" s="1"/>
  <c r="AL43" i="113" s="1"/>
  <c r="X42" i="113"/>
  <c r="X41" i="113"/>
  <c r="B41" i="113" s="1"/>
  <c r="AL41" i="113" s="1"/>
  <c r="X40" i="113"/>
  <c r="B40" i="113" s="1"/>
  <c r="AL40" i="113" s="1"/>
  <c r="X39" i="113"/>
  <c r="B39" i="113" s="1"/>
  <c r="AL39" i="113" s="1"/>
  <c r="X38" i="113"/>
  <c r="X37" i="113"/>
  <c r="B37" i="113" s="1"/>
  <c r="AL37" i="113" s="1"/>
  <c r="X36" i="113"/>
  <c r="X35" i="113"/>
  <c r="B35" i="113" s="1"/>
  <c r="AL35" i="113" s="1"/>
  <c r="X34" i="113"/>
  <c r="X33" i="113"/>
  <c r="B33" i="113" s="1"/>
  <c r="AL33" i="113" s="1"/>
  <c r="X32" i="113"/>
  <c r="B32" i="113" s="1"/>
  <c r="AL32" i="113" s="1"/>
  <c r="X31" i="113"/>
  <c r="B31" i="113" s="1"/>
  <c r="AL31" i="113" s="1"/>
  <c r="X30" i="113"/>
  <c r="X29" i="113"/>
  <c r="B29" i="113" s="1"/>
  <c r="AL29" i="113" s="1"/>
  <c r="X28" i="113"/>
  <c r="X27" i="113"/>
  <c r="B27" i="113" s="1"/>
  <c r="AL27" i="113" s="1"/>
  <c r="X26" i="113"/>
  <c r="X25" i="113"/>
  <c r="B25" i="113" s="1"/>
  <c r="AL25" i="113" s="1"/>
  <c r="X24" i="113"/>
  <c r="B24" i="113" s="1"/>
  <c r="AL24" i="113" s="1"/>
  <c r="X23" i="113"/>
  <c r="X22" i="113"/>
  <c r="X21" i="113"/>
  <c r="B21" i="113" s="1"/>
  <c r="AL21" i="113" s="1"/>
  <c r="X20" i="113"/>
  <c r="B20" i="113" s="1"/>
  <c r="AL20" i="113" s="1"/>
  <c r="X19" i="113"/>
  <c r="B19" i="113" s="1"/>
  <c r="AL19" i="113" s="1"/>
  <c r="X18" i="113"/>
  <c r="B18" i="113" s="1"/>
  <c r="AL18" i="113" s="1"/>
  <c r="X17" i="113"/>
  <c r="B17" i="113" s="1"/>
  <c r="AL17" i="113" s="1"/>
  <c r="X16" i="113"/>
  <c r="B16" i="113" s="1"/>
  <c r="AL16" i="113" s="1"/>
  <c r="X15" i="113"/>
  <c r="B15" i="113" s="1"/>
  <c r="AL15" i="113" s="1"/>
  <c r="B22" i="113"/>
  <c r="AL22" i="113" s="1"/>
  <c r="U6" i="113"/>
  <c r="T6" i="113"/>
  <c r="Z84" i="113" s="1"/>
  <c r="S1" i="113"/>
  <c r="AL68" i="113"/>
  <c r="AJ68" i="113"/>
  <c r="AI68" i="113"/>
  <c r="AG68" i="113"/>
  <c r="AF68" i="113"/>
  <c r="AD68" i="113"/>
  <c r="AC68" i="113"/>
  <c r="AA68" i="113"/>
  <c r="Z68" i="113"/>
  <c r="X68" i="113"/>
  <c r="AA66" i="113"/>
  <c r="M66" i="113"/>
  <c r="J66" i="113"/>
  <c r="G66" i="113"/>
  <c r="D66" i="113"/>
  <c r="AW64" i="113"/>
  <c r="AT64" i="113"/>
  <c r="L64" i="113" s="1"/>
  <c r="AQ64" i="113"/>
  <c r="I64" i="113" s="1"/>
  <c r="AN64" i="113"/>
  <c r="O64" i="113"/>
  <c r="N64" i="113"/>
  <c r="M64" i="113"/>
  <c r="K64" i="113"/>
  <c r="J64" i="113"/>
  <c r="H64" i="113"/>
  <c r="G64" i="113"/>
  <c r="F64" i="113"/>
  <c r="E64" i="113"/>
  <c r="D64" i="113"/>
  <c r="AW63" i="113"/>
  <c r="O63" i="113" s="1"/>
  <c r="AT63" i="113"/>
  <c r="L63" i="113" s="1"/>
  <c r="AQ63" i="113"/>
  <c r="I63" i="113" s="1"/>
  <c r="AN63" i="113"/>
  <c r="F63" i="113" s="1"/>
  <c r="N63" i="113"/>
  <c r="M63" i="113"/>
  <c r="K63" i="113"/>
  <c r="J63" i="113"/>
  <c r="H63" i="113"/>
  <c r="G63" i="113"/>
  <c r="E63" i="113"/>
  <c r="D63" i="113"/>
  <c r="AW62" i="113"/>
  <c r="O62" i="113" s="1"/>
  <c r="AT62" i="113"/>
  <c r="L62" i="113" s="1"/>
  <c r="AQ62" i="113"/>
  <c r="I62" i="113" s="1"/>
  <c r="AN62" i="113"/>
  <c r="F62" i="113" s="1"/>
  <c r="N62" i="113"/>
  <c r="M62" i="113"/>
  <c r="K62" i="113"/>
  <c r="J62" i="113"/>
  <c r="H62" i="113"/>
  <c r="G62" i="113"/>
  <c r="E62" i="113"/>
  <c r="D62" i="113"/>
  <c r="B62" i="113"/>
  <c r="AL62" i="113" s="1"/>
  <c r="AW61" i="113"/>
  <c r="O61" i="113" s="1"/>
  <c r="AT61" i="113"/>
  <c r="L61" i="113" s="1"/>
  <c r="AQ61" i="113"/>
  <c r="I61" i="113" s="1"/>
  <c r="AN61" i="113"/>
  <c r="F61" i="113" s="1"/>
  <c r="N61" i="113"/>
  <c r="M61" i="113"/>
  <c r="K61" i="113"/>
  <c r="J61" i="113"/>
  <c r="H61" i="113"/>
  <c r="G61" i="113"/>
  <c r="E61" i="113"/>
  <c r="D61" i="113"/>
  <c r="AW60" i="113"/>
  <c r="AT60" i="113"/>
  <c r="L60" i="113" s="1"/>
  <c r="AQ60" i="113"/>
  <c r="I60" i="113" s="1"/>
  <c r="AN60" i="113"/>
  <c r="F60" i="113" s="1"/>
  <c r="O60" i="113"/>
  <c r="N60" i="113"/>
  <c r="M60" i="113"/>
  <c r="K60" i="113"/>
  <c r="J60" i="113"/>
  <c r="H60" i="113"/>
  <c r="G60" i="113"/>
  <c r="E60" i="113"/>
  <c r="D60" i="113"/>
  <c r="AW59" i="113"/>
  <c r="AT59" i="113"/>
  <c r="L59" i="113" s="1"/>
  <c r="AQ59" i="113"/>
  <c r="I59" i="113" s="1"/>
  <c r="AN59" i="113"/>
  <c r="F59" i="113" s="1"/>
  <c r="O59" i="113"/>
  <c r="N59" i="113"/>
  <c r="M59" i="113"/>
  <c r="K59" i="113"/>
  <c r="J59" i="113"/>
  <c r="H59" i="113"/>
  <c r="G59" i="113"/>
  <c r="E59" i="113"/>
  <c r="D59" i="113"/>
  <c r="B59" i="113"/>
  <c r="AL59" i="113" s="1"/>
  <c r="AW58" i="113"/>
  <c r="O58" i="113" s="1"/>
  <c r="AT58" i="113"/>
  <c r="L58" i="113" s="1"/>
  <c r="AQ58" i="113"/>
  <c r="I58" i="113" s="1"/>
  <c r="AN58" i="113"/>
  <c r="F58" i="113" s="1"/>
  <c r="N58" i="113"/>
  <c r="M58" i="113"/>
  <c r="K58" i="113"/>
  <c r="J58" i="113"/>
  <c r="H58" i="113"/>
  <c r="G58" i="113"/>
  <c r="E58" i="113"/>
  <c r="D58" i="113"/>
  <c r="B58" i="113"/>
  <c r="AL58" i="113" s="1"/>
  <c r="AW57" i="113"/>
  <c r="O57" i="113" s="1"/>
  <c r="AT57" i="113"/>
  <c r="L57" i="113" s="1"/>
  <c r="AQ57" i="113"/>
  <c r="I57" i="113" s="1"/>
  <c r="AN57" i="113"/>
  <c r="F57" i="113" s="1"/>
  <c r="N57" i="113"/>
  <c r="M57" i="113"/>
  <c r="K57" i="113"/>
  <c r="J57" i="113"/>
  <c r="H57" i="113"/>
  <c r="G57" i="113"/>
  <c r="E57" i="113"/>
  <c r="D57" i="113"/>
  <c r="AW56" i="113"/>
  <c r="AT56" i="113"/>
  <c r="L56" i="113" s="1"/>
  <c r="AQ56" i="113"/>
  <c r="I56" i="113" s="1"/>
  <c r="AN56" i="113"/>
  <c r="F56" i="113" s="1"/>
  <c r="O56" i="113"/>
  <c r="N56" i="113"/>
  <c r="M56" i="113"/>
  <c r="K56" i="113"/>
  <c r="J56" i="113"/>
  <c r="H56" i="113"/>
  <c r="G56" i="113"/>
  <c r="E56" i="113"/>
  <c r="D56" i="113"/>
  <c r="AW55" i="113"/>
  <c r="O55" i="113" s="1"/>
  <c r="AT55" i="113"/>
  <c r="L55" i="113" s="1"/>
  <c r="AQ55" i="113"/>
  <c r="I55" i="113" s="1"/>
  <c r="AN55" i="113"/>
  <c r="F55" i="113" s="1"/>
  <c r="N55" i="113"/>
  <c r="M55" i="113"/>
  <c r="K55" i="113"/>
  <c r="J55" i="113"/>
  <c r="H55" i="113"/>
  <c r="G55" i="113"/>
  <c r="E55" i="113"/>
  <c r="D55" i="113"/>
  <c r="AW54" i="113"/>
  <c r="O54" i="113" s="1"/>
  <c r="AT54" i="113"/>
  <c r="L54" i="113" s="1"/>
  <c r="AQ54" i="113"/>
  <c r="I54" i="113" s="1"/>
  <c r="AN54" i="113"/>
  <c r="F54" i="113" s="1"/>
  <c r="N54" i="113"/>
  <c r="M54" i="113"/>
  <c r="K54" i="113"/>
  <c r="J54" i="113"/>
  <c r="H54" i="113"/>
  <c r="G54" i="113"/>
  <c r="E54" i="113"/>
  <c r="D54" i="113"/>
  <c r="B54" i="113"/>
  <c r="AL54" i="113" s="1"/>
  <c r="AW53" i="113"/>
  <c r="AT53" i="113"/>
  <c r="L53" i="113" s="1"/>
  <c r="AQ53" i="113"/>
  <c r="I53" i="113" s="1"/>
  <c r="AN53" i="113"/>
  <c r="O53" i="113"/>
  <c r="N53" i="113"/>
  <c r="M53" i="113"/>
  <c r="K53" i="113"/>
  <c r="J53" i="113"/>
  <c r="H53" i="113"/>
  <c r="G53" i="113"/>
  <c r="F53" i="113"/>
  <c r="E53" i="113"/>
  <c r="D53" i="113"/>
  <c r="AW52" i="113"/>
  <c r="AT52" i="113"/>
  <c r="L52" i="113" s="1"/>
  <c r="AQ52" i="113"/>
  <c r="I52" i="113" s="1"/>
  <c r="AN52" i="113"/>
  <c r="F52" i="113" s="1"/>
  <c r="O52" i="113"/>
  <c r="N52" i="113"/>
  <c r="M52" i="113"/>
  <c r="K52" i="113"/>
  <c r="J52" i="113"/>
  <c r="H52" i="113"/>
  <c r="G52" i="113"/>
  <c r="E52" i="113"/>
  <c r="D52" i="113"/>
  <c r="AW51" i="113"/>
  <c r="AT51" i="113"/>
  <c r="L51" i="113" s="1"/>
  <c r="AQ51" i="113"/>
  <c r="I51" i="113" s="1"/>
  <c r="AN51" i="113"/>
  <c r="F51" i="113" s="1"/>
  <c r="O51" i="113"/>
  <c r="N51" i="113"/>
  <c r="M51" i="113"/>
  <c r="K51" i="113"/>
  <c r="J51" i="113"/>
  <c r="H51" i="113"/>
  <c r="G51" i="113"/>
  <c r="E51" i="113"/>
  <c r="D51" i="113"/>
  <c r="AW50" i="113"/>
  <c r="O50" i="113" s="1"/>
  <c r="AT50" i="113"/>
  <c r="L50" i="113" s="1"/>
  <c r="AQ50" i="113"/>
  <c r="I50" i="113" s="1"/>
  <c r="AN50" i="113"/>
  <c r="F50" i="113" s="1"/>
  <c r="N50" i="113"/>
  <c r="M50" i="113"/>
  <c r="K50" i="113"/>
  <c r="J50" i="113"/>
  <c r="H50" i="113"/>
  <c r="G50" i="113"/>
  <c r="E50" i="113"/>
  <c r="D50" i="113"/>
  <c r="B50" i="113"/>
  <c r="AL50" i="113" s="1"/>
  <c r="AW49" i="113"/>
  <c r="AT49" i="113"/>
  <c r="L49" i="113" s="1"/>
  <c r="AQ49" i="113"/>
  <c r="I49" i="113" s="1"/>
  <c r="AN49" i="113"/>
  <c r="O49" i="113"/>
  <c r="N49" i="113"/>
  <c r="M49" i="113"/>
  <c r="K49" i="113"/>
  <c r="J49" i="113"/>
  <c r="H49" i="113"/>
  <c r="G49" i="113"/>
  <c r="F49" i="113"/>
  <c r="E49" i="113"/>
  <c r="D49" i="113"/>
  <c r="AW48" i="113"/>
  <c r="AT48" i="113"/>
  <c r="L48" i="113" s="1"/>
  <c r="AQ48" i="113"/>
  <c r="I48" i="113" s="1"/>
  <c r="AN48" i="113"/>
  <c r="O48" i="113"/>
  <c r="N48" i="113"/>
  <c r="M48" i="113"/>
  <c r="K48" i="113"/>
  <c r="J48" i="113"/>
  <c r="H48" i="113"/>
  <c r="G48" i="113"/>
  <c r="F48" i="113"/>
  <c r="E48" i="113"/>
  <c r="D48" i="113"/>
  <c r="AW47" i="113"/>
  <c r="AT47" i="113"/>
  <c r="L47" i="113" s="1"/>
  <c r="AQ47" i="113"/>
  <c r="I47" i="113" s="1"/>
  <c r="AN47" i="113"/>
  <c r="F47" i="113" s="1"/>
  <c r="O47" i="113"/>
  <c r="N47" i="113"/>
  <c r="M47" i="113"/>
  <c r="K47" i="113"/>
  <c r="J47" i="113"/>
  <c r="H47" i="113"/>
  <c r="G47" i="113"/>
  <c r="E47" i="113"/>
  <c r="D47" i="113"/>
  <c r="AW46" i="113"/>
  <c r="O46" i="113" s="1"/>
  <c r="AT46" i="113"/>
  <c r="AQ46" i="113"/>
  <c r="I46" i="113" s="1"/>
  <c r="AN46" i="113"/>
  <c r="N46" i="113"/>
  <c r="M46" i="113"/>
  <c r="L46" i="113"/>
  <c r="K46" i="113"/>
  <c r="J46" i="113"/>
  <c r="H46" i="113"/>
  <c r="G46" i="113"/>
  <c r="F46" i="113"/>
  <c r="E46" i="113"/>
  <c r="D46" i="113"/>
  <c r="B46" i="113"/>
  <c r="AL46" i="113" s="1"/>
  <c r="AW45" i="113"/>
  <c r="AT45" i="113"/>
  <c r="L45" i="113" s="1"/>
  <c r="AQ45" i="113"/>
  <c r="I45" i="113" s="1"/>
  <c r="AN45" i="113"/>
  <c r="F45" i="113" s="1"/>
  <c r="O45" i="113"/>
  <c r="N45" i="113"/>
  <c r="M45" i="113"/>
  <c r="K45" i="113"/>
  <c r="J45" i="113"/>
  <c r="H45" i="113"/>
  <c r="G45" i="113"/>
  <c r="E45" i="113"/>
  <c r="D45" i="113"/>
  <c r="B45" i="113"/>
  <c r="AL45" i="113" s="1"/>
  <c r="AW44" i="113"/>
  <c r="O44" i="113" s="1"/>
  <c r="AT44" i="113"/>
  <c r="L44" i="113" s="1"/>
  <c r="AQ44" i="113"/>
  <c r="I44" i="113" s="1"/>
  <c r="AN44" i="113"/>
  <c r="F44" i="113" s="1"/>
  <c r="N44" i="113"/>
  <c r="M44" i="113"/>
  <c r="K44" i="113"/>
  <c r="J44" i="113"/>
  <c r="H44" i="113"/>
  <c r="G44" i="113"/>
  <c r="E44" i="113"/>
  <c r="D44" i="113"/>
  <c r="AW43" i="113"/>
  <c r="AT43" i="113"/>
  <c r="L43" i="113" s="1"/>
  <c r="AQ43" i="113"/>
  <c r="I43" i="113" s="1"/>
  <c r="AN43" i="113"/>
  <c r="O43" i="113"/>
  <c r="N43" i="113"/>
  <c r="M43" i="113"/>
  <c r="K43" i="113"/>
  <c r="J43" i="113"/>
  <c r="H43" i="113"/>
  <c r="G43" i="113"/>
  <c r="F43" i="113"/>
  <c r="E43" i="113"/>
  <c r="D43" i="113"/>
  <c r="AW42" i="113"/>
  <c r="O42" i="113" s="1"/>
  <c r="AT42" i="113"/>
  <c r="L42" i="113" s="1"/>
  <c r="AQ42" i="113"/>
  <c r="I42" i="113" s="1"/>
  <c r="AN42" i="113"/>
  <c r="F42" i="113" s="1"/>
  <c r="N42" i="113"/>
  <c r="M42" i="113"/>
  <c r="K42" i="113"/>
  <c r="J42" i="113"/>
  <c r="H42" i="113"/>
  <c r="G42" i="113"/>
  <c r="E42" i="113"/>
  <c r="D42" i="113"/>
  <c r="B42" i="113"/>
  <c r="AL42" i="113" s="1"/>
  <c r="AW41" i="113"/>
  <c r="O41" i="113" s="1"/>
  <c r="AT41" i="113"/>
  <c r="L41" i="113" s="1"/>
  <c r="AQ41" i="113"/>
  <c r="I41" i="113" s="1"/>
  <c r="AN41" i="113"/>
  <c r="F41" i="113" s="1"/>
  <c r="N41" i="113"/>
  <c r="M41" i="113"/>
  <c r="K41" i="113"/>
  <c r="J41" i="113"/>
  <c r="H41" i="113"/>
  <c r="G41" i="113"/>
  <c r="E41" i="113"/>
  <c r="D41" i="113"/>
  <c r="AW40" i="113"/>
  <c r="O40" i="113" s="1"/>
  <c r="AT40" i="113"/>
  <c r="L40" i="113" s="1"/>
  <c r="AQ40" i="113"/>
  <c r="I40" i="113" s="1"/>
  <c r="AN40" i="113"/>
  <c r="F40" i="113" s="1"/>
  <c r="N40" i="113"/>
  <c r="M40" i="113"/>
  <c r="K40" i="113"/>
  <c r="J40" i="113"/>
  <c r="H40" i="113"/>
  <c r="G40" i="113"/>
  <c r="E40" i="113"/>
  <c r="D40" i="113"/>
  <c r="AW39" i="113"/>
  <c r="O39" i="113" s="1"/>
  <c r="AT39" i="113"/>
  <c r="L39" i="113" s="1"/>
  <c r="AQ39" i="113"/>
  <c r="I39" i="113" s="1"/>
  <c r="AN39" i="113"/>
  <c r="F39" i="113" s="1"/>
  <c r="N39" i="113"/>
  <c r="M39" i="113"/>
  <c r="K39" i="113"/>
  <c r="J39" i="113"/>
  <c r="H39" i="113"/>
  <c r="G39" i="113"/>
  <c r="E39" i="113"/>
  <c r="D39" i="113"/>
  <c r="AW38" i="113"/>
  <c r="AT38" i="113"/>
  <c r="L38" i="113" s="1"/>
  <c r="AQ38" i="113"/>
  <c r="I38" i="113" s="1"/>
  <c r="AN38" i="113"/>
  <c r="F38" i="113" s="1"/>
  <c r="O38" i="113"/>
  <c r="N38" i="113"/>
  <c r="M38" i="113"/>
  <c r="K38" i="113"/>
  <c r="J38" i="113"/>
  <c r="H38" i="113"/>
  <c r="G38" i="113"/>
  <c r="E38" i="113"/>
  <c r="D38" i="113"/>
  <c r="B38" i="113"/>
  <c r="AL38" i="113" s="1"/>
  <c r="AW37" i="113"/>
  <c r="O37" i="113" s="1"/>
  <c r="AT37" i="113"/>
  <c r="L37" i="113" s="1"/>
  <c r="AQ37" i="113"/>
  <c r="I37" i="113" s="1"/>
  <c r="AN37" i="113"/>
  <c r="F37" i="113" s="1"/>
  <c r="N37" i="113"/>
  <c r="M37" i="113"/>
  <c r="K37" i="113"/>
  <c r="J37" i="113"/>
  <c r="H37" i="113"/>
  <c r="G37" i="113"/>
  <c r="E37" i="113"/>
  <c r="D37" i="113"/>
  <c r="AW36" i="113"/>
  <c r="O36" i="113" s="1"/>
  <c r="AT36" i="113"/>
  <c r="L36" i="113" s="1"/>
  <c r="AQ36" i="113"/>
  <c r="I36" i="113" s="1"/>
  <c r="AN36" i="113"/>
  <c r="F36" i="113" s="1"/>
  <c r="N36" i="113"/>
  <c r="M36" i="113"/>
  <c r="K36" i="113"/>
  <c r="J36" i="113"/>
  <c r="H36" i="113"/>
  <c r="G36" i="113"/>
  <c r="E36" i="113"/>
  <c r="D36" i="113"/>
  <c r="B36" i="113"/>
  <c r="AL36" i="113" s="1"/>
  <c r="AW35" i="113"/>
  <c r="AT35" i="113"/>
  <c r="L35" i="113" s="1"/>
  <c r="AQ35" i="113"/>
  <c r="I35" i="113" s="1"/>
  <c r="AN35" i="113"/>
  <c r="O35" i="113"/>
  <c r="N35" i="113"/>
  <c r="M35" i="113"/>
  <c r="K35" i="113"/>
  <c r="J35" i="113"/>
  <c r="H35" i="113"/>
  <c r="G35" i="113"/>
  <c r="F35" i="113"/>
  <c r="E35" i="113"/>
  <c r="D35" i="113"/>
  <c r="AW34" i="113"/>
  <c r="O34" i="113" s="1"/>
  <c r="AT34" i="113"/>
  <c r="L34" i="113" s="1"/>
  <c r="AQ34" i="113"/>
  <c r="I34" i="113" s="1"/>
  <c r="AN34" i="113"/>
  <c r="F34" i="113" s="1"/>
  <c r="N34" i="113"/>
  <c r="M34" i="113"/>
  <c r="K34" i="113"/>
  <c r="J34" i="113"/>
  <c r="H34" i="113"/>
  <c r="G34" i="113"/>
  <c r="E34" i="113"/>
  <c r="D34" i="113"/>
  <c r="B34" i="113"/>
  <c r="AL34" i="113" s="1"/>
  <c r="AW33" i="113"/>
  <c r="O33" i="113" s="1"/>
  <c r="AT33" i="113"/>
  <c r="L33" i="113" s="1"/>
  <c r="AQ33" i="113"/>
  <c r="I33" i="113" s="1"/>
  <c r="AN33" i="113"/>
  <c r="F33" i="113" s="1"/>
  <c r="N33" i="113"/>
  <c r="M33" i="113"/>
  <c r="K33" i="113"/>
  <c r="J33" i="113"/>
  <c r="H33" i="113"/>
  <c r="G33" i="113"/>
  <c r="E33" i="113"/>
  <c r="D33" i="113"/>
  <c r="AW32" i="113"/>
  <c r="O32" i="113" s="1"/>
  <c r="AT32" i="113"/>
  <c r="L32" i="113" s="1"/>
  <c r="AQ32" i="113"/>
  <c r="I32" i="113" s="1"/>
  <c r="AN32" i="113"/>
  <c r="F32" i="113" s="1"/>
  <c r="N32" i="113"/>
  <c r="M32" i="113"/>
  <c r="K32" i="113"/>
  <c r="J32" i="113"/>
  <c r="H32" i="113"/>
  <c r="G32" i="113"/>
  <c r="E32" i="113"/>
  <c r="D32" i="113"/>
  <c r="AW31" i="113"/>
  <c r="AT31" i="113"/>
  <c r="L31" i="113" s="1"/>
  <c r="AQ31" i="113"/>
  <c r="I31" i="113" s="1"/>
  <c r="AN31" i="113"/>
  <c r="O31" i="113"/>
  <c r="N31" i="113"/>
  <c r="M31" i="113"/>
  <c r="K31" i="113"/>
  <c r="J31" i="113"/>
  <c r="H31" i="113"/>
  <c r="G31" i="113"/>
  <c r="F31" i="113"/>
  <c r="E31" i="113"/>
  <c r="D31" i="113"/>
  <c r="AW30" i="113"/>
  <c r="AT30" i="113"/>
  <c r="L30" i="113" s="1"/>
  <c r="AQ30" i="113"/>
  <c r="I30" i="113" s="1"/>
  <c r="AN30" i="113"/>
  <c r="F30" i="113" s="1"/>
  <c r="O30" i="113"/>
  <c r="N30" i="113"/>
  <c r="M30" i="113"/>
  <c r="K30" i="113"/>
  <c r="J30" i="113"/>
  <c r="H30" i="113"/>
  <c r="G30" i="113"/>
  <c r="E30" i="113"/>
  <c r="D30" i="113"/>
  <c r="B30" i="113"/>
  <c r="AL30" i="113" s="1"/>
  <c r="AW29" i="113"/>
  <c r="O29" i="113" s="1"/>
  <c r="AT29" i="113"/>
  <c r="AQ29" i="113"/>
  <c r="I29" i="113" s="1"/>
  <c r="AN29" i="113"/>
  <c r="F29" i="113" s="1"/>
  <c r="N29" i="113"/>
  <c r="M29" i="113"/>
  <c r="L29" i="113"/>
  <c r="K29" i="113"/>
  <c r="J29" i="113"/>
  <c r="H29" i="113"/>
  <c r="G29" i="113"/>
  <c r="E29" i="113"/>
  <c r="D29" i="113"/>
  <c r="AW28" i="113"/>
  <c r="O28" i="113" s="1"/>
  <c r="AT28" i="113"/>
  <c r="L28" i="113" s="1"/>
  <c r="AQ28" i="113"/>
  <c r="I28" i="113" s="1"/>
  <c r="AN28" i="113"/>
  <c r="F28" i="113" s="1"/>
  <c r="N28" i="113"/>
  <c r="M28" i="113"/>
  <c r="K28" i="113"/>
  <c r="J28" i="113"/>
  <c r="H28" i="113"/>
  <c r="G28" i="113"/>
  <c r="E28" i="113"/>
  <c r="D28" i="113"/>
  <c r="B28" i="113"/>
  <c r="AL28" i="113" s="1"/>
  <c r="AW27" i="113"/>
  <c r="O27" i="113" s="1"/>
  <c r="AT27" i="113"/>
  <c r="L27" i="113" s="1"/>
  <c r="AQ27" i="113"/>
  <c r="I27" i="113" s="1"/>
  <c r="AN27" i="113"/>
  <c r="F27" i="113" s="1"/>
  <c r="N27" i="113"/>
  <c r="M27" i="113"/>
  <c r="K27" i="113"/>
  <c r="J27" i="113"/>
  <c r="H27" i="113"/>
  <c r="G27" i="113"/>
  <c r="E27" i="113"/>
  <c r="D27" i="113"/>
  <c r="AW26" i="113"/>
  <c r="AT26" i="113"/>
  <c r="L26" i="113" s="1"/>
  <c r="AQ26" i="113"/>
  <c r="I26" i="113" s="1"/>
  <c r="AN26" i="113"/>
  <c r="F26" i="113" s="1"/>
  <c r="O26" i="113"/>
  <c r="N26" i="113"/>
  <c r="M26" i="113"/>
  <c r="K26" i="113"/>
  <c r="J26" i="113"/>
  <c r="H26" i="113"/>
  <c r="G26" i="113"/>
  <c r="E26" i="113"/>
  <c r="D26" i="113"/>
  <c r="B26" i="113"/>
  <c r="AL26" i="113" s="1"/>
  <c r="AW25" i="113"/>
  <c r="O25" i="113" s="1"/>
  <c r="AT25" i="113"/>
  <c r="L25" i="113" s="1"/>
  <c r="AQ25" i="113"/>
  <c r="I25" i="113" s="1"/>
  <c r="AN25" i="113"/>
  <c r="F25" i="113" s="1"/>
  <c r="N25" i="113"/>
  <c r="M25" i="113"/>
  <c r="K25" i="113"/>
  <c r="J25" i="113"/>
  <c r="H25" i="113"/>
  <c r="G25" i="113"/>
  <c r="E25" i="113"/>
  <c r="D25" i="113"/>
  <c r="Q25" i="113" s="1"/>
  <c r="AW24" i="113"/>
  <c r="O24" i="113" s="1"/>
  <c r="AT24" i="113"/>
  <c r="L24" i="113" s="1"/>
  <c r="AQ24" i="113"/>
  <c r="I24" i="113" s="1"/>
  <c r="AN24" i="113"/>
  <c r="F24" i="113" s="1"/>
  <c r="N24" i="113"/>
  <c r="M24" i="113"/>
  <c r="K24" i="113"/>
  <c r="J24" i="113"/>
  <c r="H24" i="113"/>
  <c r="G24" i="113"/>
  <c r="E24" i="113"/>
  <c r="D24" i="113"/>
  <c r="AW23" i="113"/>
  <c r="O23" i="113" s="1"/>
  <c r="AT23" i="113"/>
  <c r="L23" i="113" s="1"/>
  <c r="AQ23" i="113"/>
  <c r="I23" i="113" s="1"/>
  <c r="AN23" i="113"/>
  <c r="F23" i="113" s="1"/>
  <c r="N23" i="113"/>
  <c r="M23" i="113"/>
  <c r="K23" i="113"/>
  <c r="J23" i="113"/>
  <c r="H23" i="113"/>
  <c r="G23" i="113"/>
  <c r="E23" i="113"/>
  <c r="D23" i="113"/>
  <c r="B23" i="113"/>
  <c r="AL23" i="113" s="1"/>
  <c r="AW22" i="113"/>
  <c r="AT22" i="113"/>
  <c r="L22" i="113" s="1"/>
  <c r="AQ22" i="113"/>
  <c r="I22" i="113" s="1"/>
  <c r="AN22" i="113"/>
  <c r="O22" i="113"/>
  <c r="N22" i="113"/>
  <c r="M22" i="113"/>
  <c r="K22" i="113"/>
  <c r="J22" i="113"/>
  <c r="H22" i="113"/>
  <c r="G22" i="113"/>
  <c r="F22" i="113"/>
  <c r="E22" i="113"/>
  <c r="D22" i="113"/>
  <c r="AW21" i="113"/>
  <c r="AT21" i="113"/>
  <c r="L21" i="113" s="1"/>
  <c r="AQ21" i="113"/>
  <c r="I21" i="113" s="1"/>
  <c r="AN21" i="113"/>
  <c r="F21" i="113" s="1"/>
  <c r="O21" i="113"/>
  <c r="N21" i="113"/>
  <c r="M21" i="113"/>
  <c r="K21" i="113"/>
  <c r="J21" i="113"/>
  <c r="H21" i="113"/>
  <c r="G21" i="113"/>
  <c r="E21" i="113"/>
  <c r="D21" i="113"/>
  <c r="AW20" i="113"/>
  <c r="O20" i="113" s="1"/>
  <c r="AT20" i="113"/>
  <c r="L20" i="113" s="1"/>
  <c r="AQ20" i="113"/>
  <c r="I20" i="113" s="1"/>
  <c r="AN20" i="113"/>
  <c r="F20" i="113" s="1"/>
  <c r="N20" i="113"/>
  <c r="M20" i="113"/>
  <c r="K20" i="113"/>
  <c r="J20" i="113"/>
  <c r="H20" i="113"/>
  <c r="G20" i="113"/>
  <c r="E20" i="113"/>
  <c r="D20" i="113"/>
  <c r="AW19" i="113"/>
  <c r="O19" i="113" s="1"/>
  <c r="AT19" i="113"/>
  <c r="L19" i="113" s="1"/>
  <c r="AQ19" i="113"/>
  <c r="I19" i="113" s="1"/>
  <c r="AN19" i="113"/>
  <c r="F19" i="113" s="1"/>
  <c r="N19" i="113"/>
  <c r="M19" i="113"/>
  <c r="K19" i="113"/>
  <c r="J19" i="113"/>
  <c r="H19" i="113"/>
  <c r="G19" i="113"/>
  <c r="E19" i="113"/>
  <c r="D19" i="113"/>
  <c r="AW18" i="113"/>
  <c r="AT18" i="113"/>
  <c r="L18" i="113" s="1"/>
  <c r="AQ18" i="113"/>
  <c r="I18" i="113" s="1"/>
  <c r="AN18" i="113"/>
  <c r="O18" i="113"/>
  <c r="N18" i="113"/>
  <c r="M18" i="113"/>
  <c r="K18" i="113"/>
  <c r="J18" i="113"/>
  <c r="H18" i="113"/>
  <c r="G18" i="113"/>
  <c r="F18" i="113"/>
  <c r="E18" i="113"/>
  <c r="D18" i="113"/>
  <c r="AW17" i="113"/>
  <c r="AT17" i="113"/>
  <c r="L17" i="113" s="1"/>
  <c r="AQ17" i="113"/>
  <c r="I17" i="113" s="1"/>
  <c r="AN17" i="113"/>
  <c r="F17" i="113" s="1"/>
  <c r="N17" i="113"/>
  <c r="M17" i="113"/>
  <c r="K17" i="113"/>
  <c r="J17" i="113"/>
  <c r="H17" i="113"/>
  <c r="G17" i="113"/>
  <c r="E17" i="113"/>
  <c r="D17" i="113"/>
  <c r="AW16" i="113"/>
  <c r="O16" i="113" s="1"/>
  <c r="AT16" i="113"/>
  <c r="L16" i="113" s="1"/>
  <c r="AQ16" i="113"/>
  <c r="I16" i="113" s="1"/>
  <c r="AN16" i="113"/>
  <c r="F16" i="113" s="1"/>
  <c r="N16" i="113"/>
  <c r="M16" i="113"/>
  <c r="K16" i="113"/>
  <c r="J16" i="113"/>
  <c r="H16" i="113"/>
  <c r="G16" i="113"/>
  <c r="E16" i="113"/>
  <c r="D16" i="113"/>
  <c r="AW15" i="113"/>
  <c r="AT15" i="113"/>
  <c r="L15" i="113" s="1"/>
  <c r="AQ15" i="113"/>
  <c r="I15" i="113" s="1"/>
  <c r="AN15" i="113"/>
  <c r="N15" i="113"/>
  <c r="M15" i="113"/>
  <c r="K15" i="113"/>
  <c r="J15" i="113"/>
  <c r="H15" i="113"/>
  <c r="G15" i="113"/>
  <c r="F15" i="113"/>
  <c r="E15" i="113"/>
  <c r="D15" i="113"/>
  <c r="AW11" i="113"/>
  <c r="AT11" i="113"/>
  <c r="AQ11" i="113"/>
  <c r="AN11" i="113"/>
  <c r="M11" i="113"/>
  <c r="J11" i="113"/>
  <c r="G11" i="113"/>
  <c r="D11" i="113"/>
  <c r="AX10" i="113"/>
  <c r="Z131" i="113" s="1"/>
  <c r="AU10" i="113"/>
  <c r="Z130" i="113" s="1"/>
  <c r="AR10" i="113"/>
  <c r="Z129" i="113" s="1"/>
  <c r="AO10" i="113"/>
  <c r="Z128" i="113" s="1"/>
  <c r="AJ10" i="113"/>
  <c r="Z82" i="113" s="1"/>
  <c r="AG10" i="113"/>
  <c r="Z81" i="113" s="1"/>
  <c r="AD10" i="113"/>
  <c r="Z80" i="113" s="1"/>
  <c r="AA10" i="113"/>
  <c r="Z79" i="113" s="1"/>
  <c r="Y10" i="113"/>
  <c r="Z124" i="113" s="1"/>
  <c r="X10" i="113"/>
  <c r="W10" i="113"/>
  <c r="Z85" i="113" s="1"/>
  <c r="I9" i="113"/>
  <c r="Q7" i="113"/>
  <c r="B2" i="113"/>
  <c r="Z101" i="113" s="1"/>
  <c r="AG68" i="111"/>
  <c r="AD68" i="111"/>
  <c r="AA68" i="111"/>
  <c r="X68" i="111"/>
  <c r="V131" i="111"/>
  <c r="V130" i="111"/>
  <c r="V129" i="111"/>
  <c r="V128" i="111"/>
  <c r="V126" i="111"/>
  <c r="V124" i="111"/>
  <c r="W121" i="111"/>
  <c r="V101" i="111"/>
  <c r="B2" i="111"/>
  <c r="W101" i="111" s="1"/>
  <c r="V100" i="111"/>
  <c r="T10" i="111"/>
  <c r="W85" i="111" s="1"/>
  <c r="V82" i="111"/>
  <c r="V81" i="111"/>
  <c r="V80" i="111"/>
  <c r="V79" i="111"/>
  <c r="G24" i="115" l="1"/>
  <c r="Z100" i="113"/>
  <c r="P34" i="113"/>
  <c r="R34" i="113" s="1"/>
  <c r="P41" i="114"/>
  <c r="R41" i="114" s="1"/>
  <c r="P23" i="114"/>
  <c r="R23" i="114" s="1"/>
  <c r="AW14" i="114"/>
  <c r="AY64" i="114" s="1"/>
  <c r="AW66" i="114"/>
  <c r="Q38" i="114"/>
  <c r="Q43" i="114"/>
  <c r="Q45" i="114"/>
  <c r="P64" i="114"/>
  <c r="R64" i="114" s="1"/>
  <c r="Q30" i="114"/>
  <c r="Q40" i="114"/>
  <c r="Q26" i="114"/>
  <c r="Q16" i="114"/>
  <c r="Q22" i="114"/>
  <c r="Q24" i="114"/>
  <c r="Q29" i="114"/>
  <c r="Q33" i="114"/>
  <c r="Q36" i="114"/>
  <c r="Q37" i="114"/>
  <c r="P60" i="114"/>
  <c r="R60" i="114" s="1"/>
  <c r="Q23" i="114"/>
  <c r="P37" i="114"/>
  <c r="R37" i="114" s="1"/>
  <c r="Q41" i="114"/>
  <c r="Q42" i="114"/>
  <c r="P62" i="114"/>
  <c r="R62" i="114" s="1"/>
  <c r="Q28" i="114"/>
  <c r="P58" i="114"/>
  <c r="R58" i="114" s="1"/>
  <c r="Q25" i="114"/>
  <c r="P39" i="114"/>
  <c r="R39" i="114" s="1"/>
  <c r="P50" i="114"/>
  <c r="R50" i="114" s="1"/>
  <c r="P52" i="114"/>
  <c r="R52" i="114" s="1"/>
  <c r="P54" i="114"/>
  <c r="R54" i="114" s="1"/>
  <c r="P56" i="114"/>
  <c r="R56" i="114" s="1"/>
  <c r="Q58" i="114"/>
  <c r="P59" i="114"/>
  <c r="R59" i="114" s="1"/>
  <c r="Q59" i="114"/>
  <c r="Q60" i="114"/>
  <c r="P61" i="114"/>
  <c r="R61" i="114" s="1"/>
  <c r="Q61" i="114"/>
  <c r="Q62" i="114"/>
  <c r="P63" i="114"/>
  <c r="R63" i="114" s="1"/>
  <c r="Q63" i="114"/>
  <c r="Q64" i="114"/>
  <c r="Q32" i="114"/>
  <c r="O65" i="114"/>
  <c r="Q19" i="114"/>
  <c r="P21" i="114"/>
  <c r="R21" i="114" s="1"/>
  <c r="Q31" i="114"/>
  <c r="Q34" i="114"/>
  <c r="Q35" i="114"/>
  <c r="Q39" i="114"/>
  <c r="P44" i="114"/>
  <c r="R44" i="114" s="1"/>
  <c r="P46" i="114"/>
  <c r="R46" i="114" s="1"/>
  <c r="P48" i="114"/>
  <c r="R48" i="114" s="1"/>
  <c r="Q50" i="114"/>
  <c r="P51" i="114"/>
  <c r="R51" i="114" s="1"/>
  <c r="Q51" i="114"/>
  <c r="Q52" i="114"/>
  <c r="P53" i="114"/>
  <c r="R53" i="114" s="1"/>
  <c r="Q53" i="114"/>
  <c r="Q54" i="114"/>
  <c r="P55" i="114"/>
  <c r="R55" i="114" s="1"/>
  <c r="Q55" i="114"/>
  <c r="Q56" i="114"/>
  <c r="Q57" i="114"/>
  <c r="Q15" i="114"/>
  <c r="Q18" i="114"/>
  <c r="Q20" i="114"/>
  <c r="Q21" i="114"/>
  <c r="Q27" i="114"/>
  <c r="Q44" i="114"/>
  <c r="P45" i="114"/>
  <c r="R45" i="114" s="1"/>
  <c r="Q46" i="114"/>
  <c r="P47" i="114"/>
  <c r="R47" i="114" s="1"/>
  <c r="Q48" i="114"/>
  <c r="Q49" i="114"/>
  <c r="P27" i="114"/>
  <c r="R27" i="114" s="1"/>
  <c r="P31" i="114"/>
  <c r="R31" i="114" s="1"/>
  <c r="P25" i="114"/>
  <c r="R25" i="114" s="1"/>
  <c r="P29" i="114"/>
  <c r="R29" i="114" s="1"/>
  <c r="AQ14" i="114"/>
  <c r="AS61" i="114" s="1"/>
  <c r="Q17" i="114"/>
  <c r="AN66" i="114"/>
  <c r="P18" i="114"/>
  <c r="R18" i="114" s="1"/>
  <c r="P20" i="114"/>
  <c r="R20" i="114" s="1"/>
  <c r="AN14" i="114"/>
  <c r="L65" i="114"/>
  <c r="AX16" i="114"/>
  <c r="AY18" i="114"/>
  <c r="P19" i="114"/>
  <c r="R19" i="114" s="1"/>
  <c r="AS53" i="114"/>
  <c r="AT66" i="114"/>
  <c r="Z101" i="114"/>
  <c r="Z100" i="114"/>
  <c r="AT14" i="114"/>
  <c r="I16" i="114"/>
  <c r="P16" i="114" s="1"/>
  <c r="R16" i="114" s="1"/>
  <c r="AY16" i="114"/>
  <c r="P17" i="114"/>
  <c r="R17" i="114" s="1"/>
  <c r="AX19" i="114"/>
  <c r="AX21" i="114"/>
  <c r="P22" i="114"/>
  <c r="R22" i="114" s="1"/>
  <c r="AX23" i="114"/>
  <c r="P24" i="114"/>
  <c r="R24" i="114" s="1"/>
  <c r="AX25" i="114"/>
  <c r="P26" i="114"/>
  <c r="R26" i="114" s="1"/>
  <c r="AX27" i="114"/>
  <c r="P28" i="114"/>
  <c r="R28" i="114" s="1"/>
  <c r="AX29" i="114"/>
  <c r="P30" i="114"/>
  <c r="R30" i="114" s="1"/>
  <c r="AX31" i="114"/>
  <c r="P32" i="114"/>
  <c r="R32" i="114" s="1"/>
  <c r="AX33" i="114"/>
  <c r="P34" i="114"/>
  <c r="R34" i="114" s="1"/>
  <c r="AX35" i="114"/>
  <c r="P36" i="114"/>
  <c r="R36" i="114" s="1"/>
  <c r="AX37" i="114"/>
  <c r="P38" i="114"/>
  <c r="R38" i="114" s="1"/>
  <c r="AX39" i="114"/>
  <c r="P40" i="114"/>
  <c r="R40" i="114" s="1"/>
  <c r="AX41" i="114"/>
  <c r="P42" i="114"/>
  <c r="R42" i="114" s="1"/>
  <c r="P33" i="114"/>
  <c r="R33" i="114" s="1"/>
  <c r="P35" i="114"/>
  <c r="R35" i="114" s="1"/>
  <c r="AY48" i="114"/>
  <c r="P49" i="114"/>
  <c r="R49" i="114" s="1"/>
  <c r="AY56" i="114"/>
  <c r="P57" i="114"/>
  <c r="R57" i="114" s="1"/>
  <c r="AX64" i="114"/>
  <c r="AX62" i="114"/>
  <c r="AX60" i="114"/>
  <c r="AX58" i="114"/>
  <c r="AX56" i="114"/>
  <c r="AX54" i="114"/>
  <c r="AX52" i="114"/>
  <c r="AX50" i="114"/>
  <c r="AX48" i="114"/>
  <c r="AX46" i="114"/>
  <c r="AX44" i="114"/>
  <c r="AY63" i="114"/>
  <c r="AY61" i="114"/>
  <c r="AY59" i="114"/>
  <c r="AY57" i="114"/>
  <c r="AY55" i="114"/>
  <c r="AY53" i="114"/>
  <c r="AY51" i="114"/>
  <c r="AY49" i="114"/>
  <c r="AY47" i="114"/>
  <c r="AY45" i="114"/>
  <c r="AY43" i="114"/>
  <c r="AX63" i="114"/>
  <c r="AX61" i="114"/>
  <c r="AX59" i="114"/>
  <c r="AX57" i="114"/>
  <c r="AX55" i="114"/>
  <c r="AX53" i="114"/>
  <c r="AX51" i="114"/>
  <c r="AX49" i="114"/>
  <c r="AX47" i="114"/>
  <c r="AX45" i="114"/>
  <c r="AX43" i="114"/>
  <c r="AY62" i="114"/>
  <c r="AY54" i="114"/>
  <c r="AY46" i="114"/>
  <c r="AY42" i="114"/>
  <c r="AY40" i="114"/>
  <c r="AY38" i="114"/>
  <c r="AY36" i="114"/>
  <c r="AY34" i="114"/>
  <c r="AY32" i="114"/>
  <c r="AY30" i="114"/>
  <c r="AY28" i="114"/>
  <c r="AY26" i="114"/>
  <c r="AY24" i="114"/>
  <c r="AY22" i="114"/>
  <c r="AY20" i="114"/>
  <c r="AY60" i="114"/>
  <c r="AY52" i="114"/>
  <c r="AY44" i="114"/>
  <c r="AX42" i="114"/>
  <c r="AX40" i="114"/>
  <c r="AX38" i="114"/>
  <c r="AX36" i="114"/>
  <c r="AX34" i="114"/>
  <c r="AX32" i="114"/>
  <c r="AX30" i="114"/>
  <c r="AX28" i="114"/>
  <c r="AX26" i="114"/>
  <c r="AX24" i="114"/>
  <c r="AX22" i="114"/>
  <c r="AX20" i="114"/>
  <c r="AY58" i="114"/>
  <c r="AY50" i="114"/>
  <c r="AY41" i="114"/>
  <c r="AY39" i="114"/>
  <c r="AY37" i="114"/>
  <c r="AY35" i="114"/>
  <c r="AY33" i="114"/>
  <c r="AY31" i="114"/>
  <c r="AY29" i="114"/>
  <c r="AY27" i="114"/>
  <c r="AY25" i="114"/>
  <c r="AY23" i="114"/>
  <c r="AY21" i="114"/>
  <c r="AY19" i="114"/>
  <c r="AY17" i="114"/>
  <c r="AY15" i="114"/>
  <c r="F65" i="114"/>
  <c r="P15" i="114"/>
  <c r="AR57" i="114"/>
  <c r="AR55" i="114"/>
  <c r="AR49" i="114"/>
  <c r="AS64" i="114"/>
  <c r="AS62" i="114"/>
  <c r="AS56" i="114"/>
  <c r="AS48" i="114"/>
  <c r="AS46" i="114"/>
  <c r="AR62" i="114"/>
  <c r="AR60" i="114"/>
  <c r="AR54" i="114"/>
  <c r="AR52" i="114"/>
  <c r="AR46" i="114"/>
  <c r="AR44" i="114"/>
  <c r="AS43" i="114"/>
  <c r="AS41" i="114"/>
  <c r="AS35" i="114"/>
  <c r="AS33" i="114"/>
  <c r="AS27" i="114"/>
  <c r="AS25" i="114"/>
  <c r="AS57" i="114"/>
  <c r="AS49" i="114"/>
  <c r="AR37" i="114"/>
  <c r="AR35" i="114"/>
  <c r="AR29" i="114"/>
  <c r="AR27" i="114"/>
  <c r="AR23" i="114"/>
  <c r="AR21" i="114"/>
  <c r="AS63" i="114"/>
  <c r="AS47" i="114"/>
  <c r="AS42" i="114"/>
  <c r="AS40" i="114"/>
  <c r="AS36" i="114"/>
  <c r="AS34" i="114"/>
  <c r="AS32" i="114"/>
  <c r="AS28" i="114"/>
  <c r="AS26" i="114"/>
  <c r="AS24" i="114"/>
  <c r="AS20" i="114"/>
  <c r="AS18" i="114"/>
  <c r="AS16" i="114"/>
  <c r="AX17" i="114"/>
  <c r="AR18" i="114"/>
  <c r="AS15" i="114"/>
  <c r="AX15" i="114"/>
  <c r="AR16" i="114"/>
  <c r="AX18" i="114"/>
  <c r="AR20" i="114"/>
  <c r="AR24" i="114"/>
  <c r="AR26" i="114"/>
  <c r="AR28" i="114"/>
  <c r="AR32" i="114"/>
  <c r="AR34" i="114"/>
  <c r="AR36" i="114"/>
  <c r="AR38" i="114"/>
  <c r="AR40" i="114"/>
  <c r="AR42" i="114"/>
  <c r="AQ66" i="114"/>
  <c r="Q47" i="114"/>
  <c r="P43" i="114"/>
  <c r="R43" i="114" s="1"/>
  <c r="Q22" i="113"/>
  <c r="Q24" i="113"/>
  <c r="Q49" i="113"/>
  <c r="Q54" i="113"/>
  <c r="P44" i="113"/>
  <c r="R44" i="113" s="1"/>
  <c r="Q47" i="113"/>
  <c r="Q56" i="113"/>
  <c r="Q60" i="113"/>
  <c r="AW14" i="113"/>
  <c r="AY64" i="113" s="1"/>
  <c r="Q27" i="113"/>
  <c r="Q29" i="113"/>
  <c r="Q33" i="113"/>
  <c r="Q37" i="113"/>
  <c r="Q40" i="113"/>
  <c r="Q51" i="113"/>
  <c r="Q58" i="113"/>
  <c r="Q64" i="113"/>
  <c r="Q16" i="113"/>
  <c r="Q18" i="113"/>
  <c r="Q44" i="113"/>
  <c r="P37" i="113"/>
  <c r="R37" i="113" s="1"/>
  <c r="O17" i="113"/>
  <c r="P17" i="113" s="1"/>
  <c r="R17" i="113" s="1"/>
  <c r="Q32" i="113"/>
  <c r="P33" i="113"/>
  <c r="R33" i="113" s="1"/>
  <c r="Q41" i="113"/>
  <c r="Q46" i="113"/>
  <c r="Q50" i="113"/>
  <c r="P55" i="113"/>
  <c r="R55" i="113" s="1"/>
  <c r="P59" i="113"/>
  <c r="R59" i="113" s="1"/>
  <c r="P63" i="113"/>
  <c r="R63" i="113" s="1"/>
  <c r="Q15" i="113"/>
  <c r="P16" i="113"/>
  <c r="R16" i="113" s="1"/>
  <c r="P20" i="113"/>
  <c r="R20" i="113" s="1"/>
  <c r="Q28" i="113"/>
  <c r="Q36" i="113"/>
  <c r="P41" i="113"/>
  <c r="R41" i="113" s="1"/>
  <c r="P48" i="113"/>
  <c r="R48" i="113" s="1"/>
  <c r="P52" i="113"/>
  <c r="R52" i="113" s="1"/>
  <c r="Q20" i="113"/>
  <c r="P29" i="113"/>
  <c r="R29" i="113" s="1"/>
  <c r="Q62" i="113"/>
  <c r="Q17" i="113"/>
  <c r="P19" i="113"/>
  <c r="R19" i="113" s="1"/>
  <c r="Q19" i="113"/>
  <c r="Q21" i="113"/>
  <c r="P23" i="113"/>
  <c r="R23" i="113" s="1"/>
  <c r="Q23" i="113"/>
  <c r="P24" i="113"/>
  <c r="R24" i="113" s="1"/>
  <c r="Q26" i="113"/>
  <c r="P30" i="113"/>
  <c r="R30" i="113" s="1"/>
  <c r="P38" i="113"/>
  <c r="R38" i="113" s="1"/>
  <c r="P42" i="113"/>
  <c r="R42" i="113" s="1"/>
  <c r="Q45" i="113"/>
  <c r="P47" i="113"/>
  <c r="R47" i="113" s="1"/>
  <c r="P51" i="113"/>
  <c r="R51" i="113" s="1"/>
  <c r="Q53" i="113"/>
  <c r="Q55" i="113"/>
  <c r="Q57" i="113"/>
  <c r="Q59" i="113"/>
  <c r="Q61" i="113"/>
  <c r="Q63" i="113"/>
  <c r="L65" i="113"/>
  <c r="P18" i="113"/>
  <c r="R18" i="113" s="1"/>
  <c r="P22" i="113"/>
  <c r="R22" i="113" s="1"/>
  <c r="P21" i="113"/>
  <c r="R21" i="113" s="1"/>
  <c r="P26" i="113"/>
  <c r="R26" i="113" s="1"/>
  <c r="P25" i="113"/>
  <c r="R25" i="113" s="1"/>
  <c r="AT14" i="113"/>
  <c r="I65" i="113"/>
  <c r="AW66" i="113"/>
  <c r="AY17" i="113"/>
  <c r="AX18" i="113"/>
  <c r="AY21" i="113"/>
  <c r="AX22" i="113"/>
  <c r="AY25" i="113"/>
  <c r="AX26" i="113"/>
  <c r="AX28" i="113"/>
  <c r="AX32" i="113"/>
  <c r="AX36" i="113"/>
  <c r="AX43" i="113"/>
  <c r="AT66" i="113"/>
  <c r="AX19" i="113"/>
  <c r="P27" i="113"/>
  <c r="R27" i="113" s="1"/>
  <c r="F65" i="113"/>
  <c r="AX15" i="113"/>
  <c r="AY18" i="113"/>
  <c r="AN14" i="113"/>
  <c r="O15" i="113"/>
  <c r="AQ66" i="113"/>
  <c r="AY15" i="113"/>
  <c r="AX16" i="113"/>
  <c r="AY19" i="113"/>
  <c r="AX20" i="113"/>
  <c r="AY23" i="113"/>
  <c r="AX24" i="113"/>
  <c r="AX27" i="113"/>
  <c r="AY30" i="113"/>
  <c r="P31" i="113"/>
  <c r="R31" i="113" s="1"/>
  <c r="AX31" i="113"/>
  <c r="AY34" i="113"/>
  <c r="P35" i="113"/>
  <c r="R35" i="113" s="1"/>
  <c r="AX35" i="113"/>
  <c r="AY38" i="113"/>
  <c r="P39" i="113"/>
  <c r="R39" i="113" s="1"/>
  <c r="AX39" i="113"/>
  <c r="Q42" i="113"/>
  <c r="AY42" i="113"/>
  <c r="P43" i="113"/>
  <c r="R43" i="113" s="1"/>
  <c r="AY56" i="113"/>
  <c r="P57" i="113"/>
  <c r="R57" i="113" s="1"/>
  <c r="AY60" i="113"/>
  <c r="P61" i="113"/>
  <c r="R61" i="113" s="1"/>
  <c r="AX64" i="113"/>
  <c r="AY63" i="113"/>
  <c r="AX60" i="113"/>
  <c r="AY59" i="113"/>
  <c r="AX56" i="113"/>
  <c r="AY55" i="113"/>
  <c r="AX52" i="113"/>
  <c r="AY51" i="113"/>
  <c r="AX48" i="113"/>
  <c r="AY47" i="113"/>
  <c r="AX63" i="113"/>
  <c r="AY62" i="113"/>
  <c r="AX59" i="113"/>
  <c r="AY58" i="113"/>
  <c r="AX55" i="113"/>
  <c r="AY54" i="113"/>
  <c r="AX51" i="113"/>
  <c r="AY50" i="113"/>
  <c r="AX47" i="113"/>
  <c r="AY46" i="113"/>
  <c r="AX62" i="113"/>
  <c r="AY61" i="113"/>
  <c r="AX58" i="113"/>
  <c r="AY57" i="113"/>
  <c r="AX54" i="113"/>
  <c r="AY53" i="113"/>
  <c r="AX50" i="113"/>
  <c r="AY49" i="113"/>
  <c r="AX46" i="113"/>
  <c r="AY45" i="113"/>
  <c r="AY52" i="113"/>
  <c r="AY48" i="113"/>
  <c r="AX42" i="113"/>
  <c r="AY41" i="113"/>
  <c r="AX38" i="113"/>
  <c r="AY37" i="113"/>
  <c r="AX34" i="113"/>
  <c r="AY33" i="113"/>
  <c r="AX30" i="113"/>
  <c r="AY29" i="113"/>
  <c r="AX61" i="113"/>
  <c r="AX57" i="113"/>
  <c r="AX53" i="113"/>
  <c r="AX49" i="113"/>
  <c r="AX45" i="113"/>
  <c r="AY44" i="113"/>
  <c r="AX41" i="113"/>
  <c r="AY40" i="113"/>
  <c r="AX37" i="113"/>
  <c r="AY36" i="113"/>
  <c r="AX33" i="113"/>
  <c r="AY32" i="113"/>
  <c r="AX29" i="113"/>
  <c r="AY28" i="113"/>
  <c r="AX44" i="113"/>
  <c r="AY43" i="113"/>
  <c r="AX40" i="113"/>
  <c r="AY22" i="113"/>
  <c r="AX23" i="113"/>
  <c r="AY26" i="113"/>
  <c r="AQ14" i="113"/>
  <c r="AN66" i="113"/>
  <c r="AY16" i="113"/>
  <c r="AX17" i="113"/>
  <c r="AY20" i="113"/>
  <c r="AX21" i="113"/>
  <c r="AY24" i="113"/>
  <c r="AX25" i="113"/>
  <c r="AY27" i="113"/>
  <c r="P28" i="113"/>
  <c r="R28" i="113" s="1"/>
  <c r="Q30" i="113"/>
  <c r="Q31" i="113"/>
  <c r="AY31" i="113"/>
  <c r="P32" i="113"/>
  <c r="R32" i="113" s="1"/>
  <c r="Q34" i="113"/>
  <c r="Q35" i="113"/>
  <c r="AY35" i="113"/>
  <c r="P36" i="113"/>
  <c r="R36" i="113" s="1"/>
  <c r="Q38" i="113"/>
  <c r="Q39" i="113"/>
  <c r="AY39" i="113"/>
  <c r="P40" i="113"/>
  <c r="R40" i="113" s="1"/>
  <c r="Q43" i="113"/>
  <c r="P45" i="113"/>
  <c r="R45" i="113" s="1"/>
  <c r="P46" i="113"/>
  <c r="R46" i="113" s="1"/>
  <c r="Q48" i="113"/>
  <c r="P50" i="113"/>
  <c r="R50" i="113" s="1"/>
  <c r="Q52" i="113"/>
  <c r="P56" i="113"/>
  <c r="R56" i="113" s="1"/>
  <c r="P60" i="113"/>
  <c r="R60" i="113" s="1"/>
  <c r="P64" i="113"/>
  <c r="R64" i="113" s="1"/>
  <c r="P49" i="113"/>
  <c r="R49" i="113" s="1"/>
  <c r="P53" i="113"/>
  <c r="R53" i="113" s="1"/>
  <c r="P54" i="113"/>
  <c r="R54" i="113" s="1"/>
  <c r="P58" i="113"/>
  <c r="R58" i="113" s="1"/>
  <c r="P62" i="113"/>
  <c r="R62" i="113" s="1"/>
  <c r="W100" i="111"/>
  <c r="O65" i="113" l="1"/>
  <c r="AS45" i="114"/>
  <c r="AS54" i="114"/>
  <c r="AR47" i="114"/>
  <c r="AR63" i="114"/>
  <c r="AR31" i="114"/>
  <c r="AR39" i="114"/>
  <c r="AS21" i="114"/>
  <c r="AS29" i="114"/>
  <c r="AS37" i="114"/>
  <c r="AS51" i="114"/>
  <c r="AR48" i="114"/>
  <c r="AR56" i="114"/>
  <c r="AR64" i="114"/>
  <c r="AS50" i="114"/>
  <c r="AS58" i="114"/>
  <c r="AR43" i="114"/>
  <c r="AR51" i="114"/>
  <c r="AR59" i="114"/>
  <c r="AR19" i="114"/>
  <c r="AR30" i="114"/>
  <c r="AR22" i="114"/>
  <c r="AS17" i="114"/>
  <c r="AS22" i="114"/>
  <c r="AS30" i="114"/>
  <c r="AS38" i="114"/>
  <c r="AS55" i="114"/>
  <c r="AR25" i="114"/>
  <c r="AR33" i="114"/>
  <c r="AR41" i="114"/>
  <c r="AS23" i="114"/>
  <c r="AS31" i="114"/>
  <c r="AS39" i="114"/>
  <c r="AS59" i="114"/>
  <c r="AR50" i="114"/>
  <c r="AR58" i="114"/>
  <c r="AS44" i="114"/>
  <c r="AS52" i="114"/>
  <c r="AS60" i="114"/>
  <c r="AR45" i="114"/>
  <c r="AR53" i="114"/>
  <c r="AR61" i="114"/>
  <c r="AR17" i="114"/>
  <c r="AS19" i="114"/>
  <c r="AR15" i="114"/>
  <c r="B9" i="114"/>
  <c r="AX66" i="114"/>
  <c r="I65" i="114"/>
  <c r="AV63" i="114"/>
  <c r="AV61" i="114"/>
  <c r="AV59" i="114"/>
  <c r="AV57" i="114"/>
  <c r="AV55" i="114"/>
  <c r="AV53" i="114"/>
  <c r="AV51" i="114"/>
  <c r="AV49" i="114"/>
  <c r="AV47" i="114"/>
  <c r="AV45" i="114"/>
  <c r="AV43" i="114"/>
  <c r="AU63" i="114"/>
  <c r="AU61" i="114"/>
  <c r="AU59" i="114"/>
  <c r="AU57" i="114"/>
  <c r="AU55" i="114"/>
  <c r="AU53" i="114"/>
  <c r="AU51" i="114"/>
  <c r="AU49" i="114"/>
  <c r="AU47" i="114"/>
  <c r="AU45" i="114"/>
  <c r="AU43" i="114"/>
  <c r="AV64" i="114"/>
  <c r="AV62" i="114"/>
  <c r="AV60" i="114"/>
  <c r="AV58" i="114"/>
  <c r="AV56" i="114"/>
  <c r="AV54" i="114"/>
  <c r="AV52" i="114"/>
  <c r="AV50" i="114"/>
  <c r="AV48" i="114"/>
  <c r="AV46" i="114"/>
  <c r="AV44" i="114"/>
  <c r="AU58" i="114"/>
  <c r="AU50" i="114"/>
  <c r="AU42" i="114"/>
  <c r="AU40" i="114"/>
  <c r="AU38" i="114"/>
  <c r="AU36" i="114"/>
  <c r="AU34" i="114"/>
  <c r="AU32" i="114"/>
  <c r="AU30" i="114"/>
  <c r="AU28" i="114"/>
  <c r="AU26" i="114"/>
  <c r="AU24" i="114"/>
  <c r="AU22" i="114"/>
  <c r="AU20" i="114"/>
  <c r="AU64" i="114"/>
  <c r="AU56" i="114"/>
  <c r="AU48" i="114"/>
  <c r="AV41" i="114"/>
  <c r="AV39" i="114"/>
  <c r="AV37" i="114"/>
  <c r="AV35" i="114"/>
  <c r="AV33" i="114"/>
  <c r="AV31" i="114"/>
  <c r="AV29" i="114"/>
  <c r="AV27" i="114"/>
  <c r="AV25" i="114"/>
  <c r="AV23" i="114"/>
  <c r="AV21" i="114"/>
  <c r="AU62" i="114"/>
  <c r="AU54" i="114"/>
  <c r="AU46" i="114"/>
  <c r="AU41" i="114"/>
  <c r="AU39" i="114"/>
  <c r="AU37" i="114"/>
  <c r="AU35" i="114"/>
  <c r="AU33" i="114"/>
  <c r="AU31" i="114"/>
  <c r="AU29" i="114"/>
  <c r="AU27" i="114"/>
  <c r="AU25" i="114"/>
  <c r="AU23" i="114"/>
  <c r="AU21" i="114"/>
  <c r="AU19" i="114"/>
  <c r="AU17" i="114"/>
  <c r="AU15" i="114"/>
  <c r="AV19" i="114"/>
  <c r="AV16" i="114"/>
  <c r="AU60" i="114"/>
  <c r="AU52" i="114"/>
  <c r="AU44" i="114"/>
  <c r="AV42" i="114"/>
  <c r="AV40" i="114"/>
  <c r="AV38" i="114"/>
  <c r="AV36" i="114"/>
  <c r="AV34" i="114"/>
  <c r="AV32" i="114"/>
  <c r="AV30" i="114"/>
  <c r="AV28" i="114"/>
  <c r="AV26" i="114"/>
  <c r="AV24" i="114"/>
  <c r="AV22" i="114"/>
  <c r="AV20" i="114"/>
  <c r="AV18" i="114"/>
  <c r="AU16" i="114"/>
  <c r="AV15" i="114"/>
  <c r="AU18" i="114"/>
  <c r="AV17" i="114"/>
  <c r="AP64" i="114"/>
  <c r="AP62" i="114"/>
  <c r="AP60" i="114"/>
  <c r="AP58" i="114"/>
  <c r="AP56" i="114"/>
  <c r="AP54" i="114"/>
  <c r="AP52" i="114"/>
  <c r="AP50" i="114"/>
  <c r="AP48" i="114"/>
  <c r="AP46" i="114"/>
  <c r="AP44" i="114"/>
  <c r="AO64" i="114"/>
  <c r="AO62" i="114"/>
  <c r="AO60" i="114"/>
  <c r="AO58" i="114"/>
  <c r="AO56" i="114"/>
  <c r="AO54" i="114"/>
  <c r="AO52" i="114"/>
  <c r="AO50" i="114"/>
  <c r="AO48" i="114"/>
  <c r="AO46" i="114"/>
  <c r="AO44" i="114"/>
  <c r="AP63" i="114"/>
  <c r="AP61" i="114"/>
  <c r="AP59" i="114"/>
  <c r="AP57" i="114"/>
  <c r="AP55" i="114"/>
  <c r="AP53" i="114"/>
  <c r="AP51" i="114"/>
  <c r="AP49" i="114"/>
  <c r="AP47" i="114"/>
  <c r="AP45" i="114"/>
  <c r="AP43" i="114"/>
  <c r="AO63" i="114"/>
  <c r="AO55" i="114"/>
  <c r="AO47" i="114"/>
  <c r="AO41" i="114"/>
  <c r="AO39" i="114"/>
  <c r="AO37" i="114"/>
  <c r="AO35" i="114"/>
  <c r="AO33" i="114"/>
  <c r="AO31" i="114"/>
  <c r="AO29" i="114"/>
  <c r="AO27" i="114"/>
  <c r="AO25" i="114"/>
  <c r="AO23" i="114"/>
  <c r="AO21" i="114"/>
  <c r="AO61" i="114"/>
  <c r="AO53" i="114"/>
  <c r="AO45" i="114"/>
  <c r="AP42" i="114"/>
  <c r="AP40" i="114"/>
  <c r="AP38" i="114"/>
  <c r="AP36" i="114"/>
  <c r="AP34" i="114"/>
  <c r="AP32" i="114"/>
  <c r="AP30" i="114"/>
  <c r="AP28" i="114"/>
  <c r="AP26" i="114"/>
  <c r="AP24" i="114"/>
  <c r="AP22" i="114"/>
  <c r="AP20" i="114"/>
  <c r="AO59" i="114"/>
  <c r="AO51" i="114"/>
  <c r="AO43" i="114"/>
  <c r="AO42" i="114"/>
  <c r="AO40" i="114"/>
  <c r="AO38" i="114"/>
  <c r="AO36" i="114"/>
  <c r="AO34" i="114"/>
  <c r="AO32" i="114"/>
  <c r="AO30" i="114"/>
  <c r="AO28" i="114"/>
  <c r="AO26" i="114"/>
  <c r="AO24" i="114"/>
  <c r="AO22" i="114"/>
  <c r="AO20" i="114"/>
  <c r="AO18" i="114"/>
  <c r="AO16" i="114"/>
  <c r="AP17" i="114"/>
  <c r="AO15" i="114"/>
  <c r="AP19" i="114"/>
  <c r="AO17" i="114"/>
  <c r="AO57" i="114"/>
  <c r="AO49" i="114"/>
  <c r="AP41" i="114"/>
  <c r="AP39" i="114"/>
  <c r="AP37" i="114"/>
  <c r="AP35" i="114"/>
  <c r="AP33" i="114"/>
  <c r="AP31" i="114"/>
  <c r="AP29" i="114"/>
  <c r="AP27" i="114"/>
  <c r="AP25" i="114"/>
  <c r="AP23" i="114"/>
  <c r="AP21" i="114"/>
  <c r="AO19" i="114"/>
  <c r="AP16" i="114"/>
  <c r="AP18" i="114"/>
  <c r="AP15" i="114"/>
  <c r="P65" i="114"/>
  <c r="R15" i="114"/>
  <c r="B9" i="113"/>
  <c r="P15" i="113"/>
  <c r="R15" i="113" s="1"/>
  <c r="AU63" i="113"/>
  <c r="AV62" i="113"/>
  <c r="AU59" i="113"/>
  <c r="AV58" i="113"/>
  <c r="AU55" i="113"/>
  <c r="AV54" i="113"/>
  <c r="AU51" i="113"/>
  <c r="AV50" i="113"/>
  <c r="AU47" i="113"/>
  <c r="AV46" i="113"/>
  <c r="AU62" i="113"/>
  <c r="AV61" i="113"/>
  <c r="AU58" i="113"/>
  <c r="AV57" i="113"/>
  <c r="AU54" i="113"/>
  <c r="AV53" i="113"/>
  <c r="AU50" i="113"/>
  <c r="AV49" i="113"/>
  <c r="AU46" i="113"/>
  <c r="AV45" i="113"/>
  <c r="AV64" i="113"/>
  <c r="AU61" i="113"/>
  <c r="AV60" i="113"/>
  <c r="AU57" i="113"/>
  <c r="AV56" i="113"/>
  <c r="AU53" i="113"/>
  <c r="AV52" i="113"/>
  <c r="AU49" i="113"/>
  <c r="AV48" i="113"/>
  <c r="AU45" i="113"/>
  <c r="AV51" i="113"/>
  <c r="AV47" i="113"/>
  <c r="AV44" i="113"/>
  <c r="AU41" i="113"/>
  <c r="AV40" i="113"/>
  <c r="AU37" i="113"/>
  <c r="AV36" i="113"/>
  <c r="AU33" i="113"/>
  <c r="AV32" i="113"/>
  <c r="AU29" i="113"/>
  <c r="AV28" i="113"/>
  <c r="AU64" i="113"/>
  <c r="AU60" i="113"/>
  <c r="AU56" i="113"/>
  <c r="AU44" i="113"/>
  <c r="AV43" i="113"/>
  <c r="AU40" i="113"/>
  <c r="AV39" i="113"/>
  <c r="AU36" i="113"/>
  <c r="AV35" i="113"/>
  <c r="AU32" i="113"/>
  <c r="AV31" i="113"/>
  <c r="AU28" i="113"/>
  <c r="AV27" i="113"/>
  <c r="AV63" i="113"/>
  <c r="AV59" i="113"/>
  <c r="AV55" i="113"/>
  <c r="AU52" i="113"/>
  <c r="AU48" i="113"/>
  <c r="AU43" i="113"/>
  <c r="AV42" i="113"/>
  <c r="AV41" i="113"/>
  <c r="AU38" i="113"/>
  <c r="AU34" i="113"/>
  <c r="AU30" i="113"/>
  <c r="AU24" i="113"/>
  <c r="AV23" i="113"/>
  <c r="AU20" i="113"/>
  <c r="AV19" i="113"/>
  <c r="AU16" i="113"/>
  <c r="AV15" i="113"/>
  <c r="AU18" i="113"/>
  <c r="AV26" i="113"/>
  <c r="AU23" i="113"/>
  <c r="AV22" i="113"/>
  <c r="AU19" i="113"/>
  <c r="AV18" i="113"/>
  <c r="AU15" i="113"/>
  <c r="AU26" i="113"/>
  <c r="AV25" i="113"/>
  <c r="AU22" i="113"/>
  <c r="AV17" i="113"/>
  <c r="AV21" i="113"/>
  <c r="AU42" i="113"/>
  <c r="AU39" i="113"/>
  <c r="AV38" i="113"/>
  <c r="AV37" i="113"/>
  <c r="AU35" i="113"/>
  <c r="AV34" i="113"/>
  <c r="AV33" i="113"/>
  <c r="AU31" i="113"/>
  <c r="AV30" i="113"/>
  <c r="AV29" i="113"/>
  <c r="AU27" i="113"/>
  <c r="AU25" i="113"/>
  <c r="AV24" i="113"/>
  <c r="AU21" i="113"/>
  <c r="AV20" i="113"/>
  <c r="AU17" i="113"/>
  <c r="AV16" i="113"/>
  <c r="AR62" i="113"/>
  <c r="AS61" i="113"/>
  <c r="AR58" i="113"/>
  <c r="AS57" i="113"/>
  <c r="AR54" i="113"/>
  <c r="AS53" i="113"/>
  <c r="AR50" i="113"/>
  <c r="AS49" i="113"/>
  <c r="AR46" i="113"/>
  <c r="AS45" i="113"/>
  <c r="AS64" i="113"/>
  <c r="AR61" i="113"/>
  <c r="AS60" i="113"/>
  <c r="AR57" i="113"/>
  <c r="AS56" i="113"/>
  <c r="AR53" i="113"/>
  <c r="AS52" i="113"/>
  <c r="AR49" i="113"/>
  <c r="AS48" i="113"/>
  <c r="AR45" i="113"/>
  <c r="AR64" i="113"/>
  <c r="AS63" i="113"/>
  <c r="AR60" i="113"/>
  <c r="AS59" i="113"/>
  <c r="AR56" i="113"/>
  <c r="AS55" i="113"/>
  <c r="AR52" i="113"/>
  <c r="AS51" i="113"/>
  <c r="AR48" i="113"/>
  <c r="AS47" i="113"/>
  <c r="AR63" i="113"/>
  <c r="AR59" i="113"/>
  <c r="AR55" i="113"/>
  <c r="AS50" i="113"/>
  <c r="AS46" i="113"/>
  <c r="AR44" i="113"/>
  <c r="AS43" i="113"/>
  <c r="AR40" i="113"/>
  <c r="AS39" i="113"/>
  <c r="AR36" i="113"/>
  <c r="AS35" i="113"/>
  <c r="AR32" i="113"/>
  <c r="AS31" i="113"/>
  <c r="AR28" i="113"/>
  <c r="AS62" i="113"/>
  <c r="AS58" i="113"/>
  <c r="AS54" i="113"/>
  <c r="AR43" i="113"/>
  <c r="AS42" i="113"/>
  <c r="AR39" i="113"/>
  <c r="AS38" i="113"/>
  <c r="AR35" i="113"/>
  <c r="AS34" i="113"/>
  <c r="AR31" i="113"/>
  <c r="AS30" i="113"/>
  <c r="AR27" i="113"/>
  <c r="AR51" i="113"/>
  <c r="AR47" i="113"/>
  <c r="AR42" i="113"/>
  <c r="AS41" i="113"/>
  <c r="AS26" i="113"/>
  <c r="AR23" i="113"/>
  <c r="AS22" i="113"/>
  <c r="AR19" i="113"/>
  <c r="AS18" i="113"/>
  <c r="AR15" i="113"/>
  <c r="AS28" i="113"/>
  <c r="AR25" i="113"/>
  <c r="AS24" i="113"/>
  <c r="AR21" i="113"/>
  <c r="AS16" i="113"/>
  <c r="AS37" i="113"/>
  <c r="AS33" i="113"/>
  <c r="AS29" i="113"/>
  <c r="AS27" i="113"/>
  <c r="AR26" i="113"/>
  <c r="AS25" i="113"/>
  <c r="AR22" i="113"/>
  <c r="AS21" i="113"/>
  <c r="AR18" i="113"/>
  <c r="AS17" i="113"/>
  <c r="AR30" i="113"/>
  <c r="AR41" i="113"/>
  <c r="AR38" i="113"/>
  <c r="AR37" i="113"/>
  <c r="AS36" i="113"/>
  <c r="AR34" i="113"/>
  <c r="AR33" i="113"/>
  <c r="AS32" i="113"/>
  <c r="AR29" i="113"/>
  <c r="AS20" i="113"/>
  <c r="AR17" i="113"/>
  <c r="AS44" i="113"/>
  <c r="AS40" i="113"/>
  <c r="AR24" i="113"/>
  <c r="AS23" i="113"/>
  <c r="AR20" i="113"/>
  <c r="AS19" i="113"/>
  <c r="AR16" i="113"/>
  <c r="AS15" i="113"/>
  <c r="AX66" i="113"/>
  <c r="AP64" i="113"/>
  <c r="AO61" i="113"/>
  <c r="AP60" i="113"/>
  <c r="AO57" i="113"/>
  <c r="AP56" i="113"/>
  <c r="AO53" i="113"/>
  <c r="AP52" i="113"/>
  <c r="AO49" i="113"/>
  <c r="AP48" i="113"/>
  <c r="AO45" i="113"/>
  <c r="AO64" i="113"/>
  <c r="AP63" i="113"/>
  <c r="AO60" i="113"/>
  <c r="AP59" i="113"/>
  <c r="AO56" i="113"/>
  <c r="AP55" i="113"/>
  <c r="AO52" i="113"/>
  <c r="AP51" i="113"/>
  <c r="AO48" i="113"/>
  <c r="AP47" i="113"/>
  <c r="AO63" i="113"/>
  <c r="AP62" i="113"/>
  <c r="AO59" i="113"/>
  <c r="AP58" i="113"/>
  <c r="AO55" i="113"/>
  <c r="AP54" i="113"/>
  <c r="AO51" i="113"/>
  <c r="AP50" i="113"/>
  <c r="AO47" i="113"/>
  <c r="AP46" i="113"/>
  <c r="AO43" i="113"/>
  <c r="AP42" i="113"/>
  <c r="AO39" i="113"/>
  <c r="AP38" i="113"/>
  <c r="AO35" i="113"/>
  <c r="AP34" i="113"/>
  <c r="AO31" i="113"/>
  <c r="AP30" i="113"/>
  <c r="AP61" i="113"/>
  <c r="AP57" i="113"/>
  <c r="AP53" i="113"/>
  <c r="AP49" i="113"/>
  <c r="AP45" i="113"/>
  <c r="AO42" i="113"/>
  <c r="AP41" i="113"/>
  <c r="AO38" i="113"/>
  <c r="AP37" i="113"/>
  <c r="AO34" i="113"/>
  <c r="AP33" i="113"/>
  <c r="AO30" i="113"/>
  <c r="AP29" i="113"/>
  <c r="AO50" i="113"/>
  <c r="AO46" i="113"/>
  <c r="AP44" i="113"/>
  <c r="AO41" i="113"/>
  <c r="AP40" i="113"/>
  <c r="AO62" i="113"/>
  <c r="AO58" i="113"/>
  <c r="AO54" i="113"/>
  <c r="AO37" i="113"/>
  <c r="AP36" i="113"/>
  <c r="AO33" i="113"/>
  <c r="AP32" i="113"/>
  <c r="AO29" i="113"/>
  <c r="AP28" i="113"/>
  <c r="AO27" i="113"/>
  <c r="AO26" i="113"/>
  <c r="AP25" i="113"/>
  <c r="AO22" i="113"/>
  <c r="AP21" i="113"/>
  <c r="AO18" i="113"/>
  <c r="AP17" i="113"/>
  <c r="AO16" i="113"/>
  <c r="AP15" i="113"/>
  <c r="AO44" i="113"/>
  <c r="AO40" i="113"/>
  <c r="AO36" i="113"/>
  <c r="AO32" i="113"/>
  <c r="AO28" i="113"/>
  <c r="AO25" i="113"/>
  <c r="AP24" i="113"/>
  <c r="AO21" i="113"/>
  <c r="AP20" i="113"/>
  <c r="AO17" i="113"/>
  <c r="AP16" i="113"/>
  <c r="AP31" i="113"/>
  <c r="AO24" i="113"/>
  <c r="AP23" i="113"/>
  <c r="AO20" i="113"/>
  <c r="AP19" i="113"/>
  <c r="AP39" i="113"/>
  <c r="AP35" i="113"/>
  <c r="AP43" i="113"/>
  <c r="AP27" i="113"/>
  <c r="AP26" i="113"/>
  <c r="AO23" i="113"/>
  <c r="AP22" i="113"/>
  <c r="AO19" i="113"/>
  <c r="AP18" i="113"/>
  <c r="AO15" i="113"/>
  <c r="P65" i="113" l="1"/>
  <c r="AR66" i="114"/>
  <c r="R65" i="114"/>
  <c r="R12" i="114"/>
  <c r="R14" i="114" s="1"/>
  <c r="AU66" i="114"/>
  <c r="AO66" i="114"/>
  <c r="AO66" i="113"/>
  <c r="AR66" i="113"/>
  <c r="AU66" i="113"/>
  <c r="R65" i="113"/>
  <c r="R12" i="113"/>
  <c r="R14" i="113" s="1"/>
  <c r="AU10" i="111" l="1"/>
  <c r="W131" i="111" s="1"/>
  <c r="AR10" i="111"/>
  <c r="W130" i="111" s="1"/>
  <c r="AO10" i="111"/>
  <c r="W129" i="111" s="1"/>
  <c r="AL10" i="111"/>
  <c r="W128" i="111" s="1"/>
  <c r="M64" i="111"/>
  <c r="J64" i="111"/>
  <c r="G64" i="111"/>
  <c r="D64" i="111"/>
  <c r="M63" i="111"/>
  <c r="J63" i="111"/>
  <c r="G63" i="111"/>
  <c r="D63" i="111"/>
  <c r="M62" i="111"/>
  <c r="J62" i="111"/>
  <c r="G62" i="111"/>
  <c r="D62" i="111"/>
  <c r="M61" i="111"/>
  <c r="J61" i="111"/>
  <c r="G61" i="111"/>
  <c r="D61" i="111"/>
  <c r="M60" i="111"/>
  <c r="J60" i="111"/>
  <c r="G60" i="111"/>
  <c r="D60" i="111"/>
  <c r="M59" i="111"/>
  <c r="J59" i="111"/>
  <c r="G59" i="111"/>
  <c r="D59" i="111"/>
  <c r="M58" i="111"/>
  <c r="J58" i="111"/>
  <c r="G58" i="111"/>
  <c r="D58" i="111"/>
  <c r="M57" i="111"/>
  <c r="J57" i="111"/>
  <c r="G57" i="111"/>
  <c r="D57" i="111"/>
  <c r="M56" i="111"/>
  <c r="J56" i="111"/>
  <c r="G56" i="111"/>
  <c r="D56" i="111"/>
  <c r="M55" i="111"/>
  <c r="J55" i="111"/>
  <c r="G55" i="111"/>
  <c r="D55" i="111"/>
  <c r="M54" i="111"/>
  <c r="J54" i="111"/>
  <c r="G54" i="111"/>
  <c r="D54" i="111"/>
  <c r="M53" i="111"/>
  <c r="J53" i="111"/>
  <c r="G53" i="111"/>
  <c r="D53" i="111"/>
  <c r="M52" i="111"/>
  <c r="J52" i="111"/>
  <c r="G52" i="111"/>
  <c r="D52" i="111"/>
  <c r="M51" i="111"/>
  <c r="J51" i="111"/>
  <c r="G51" i="111"/>
  <c r="D51" i="111"/>
  <c r="M50" i="111"/>
  <c r="J50" i="111"/>
  <c r="G50" i="111"/>
  <c r="D50" i="111"/>
  <c r="M49" i="111"/>
  <c r="J49" i="111"/>
  <c r="G49" i="111"/>
  <c r="D49" i="111"/>
  <c r="M48" i="111"/>
  <c r="J48" i="111"/>
  <c r="G48" i="111"/>
  <c r="D48" i="111"/>
  <c r="M47" i="111"/>
  <c r="J47" i="111"/>
  <c r="G47" i="111"/>
  <c r="D47" i="111"/>
  <c r="M46" i="111"/>
  <c r="J46" i="111"/>
  <c r="G46" i="111"/>
  <c r="D46" i="111"/>
  <c r="M45" i="111"/>
  <c r="J45" i="111"/>
  <c r="G45" i="111"/>
  <c r="D45" i="111"/>
  <c r="M44" i="111"/>
  <c r="J44" i="111"/>
  <c r="G44" i="111"/>
  <c r="D44" i="111"/>
  <c r="M43" i="111"/>
  <c r="J43" i="111"/>
  <c r="G43" i="111"/>
  <c r="D43" i="111"/>
  <c r="M42" i="111"/>
  <c r="J42" i="111"/>
  <c r="G42" i="111"/>
  <c r="D42" i="111"/>
  <c r="M41" i="111"/>
  <c r="J41" i="111"/>
  <c r="G41" i="111"/>
  <c r="D41" i="111"/>
  <c r="M40" i="111"/>
  <c r="J40" i="111"/>
  <c r="G40" i="111"/>
  <c r="D40" i="111"/>
  <c r="M39" i="111"/>
  <c r="J39" i="111"/>
  <c r="G39" i="111"/>
  <c r="D39" i="111"/>
  <c r="M38" i="111"/>
  <c r="J38" i="111"/>
  <c r="G38" i="111"/>
  <c r="D38" i="111"/>
  <c r="M37" i="111"/>
  <c r="J37" i="111"/>
  <c r="G37" i="111"/>
  <c r="D37" i="111"/>
  <c r="M36" i="111"/>
  <c r="J36" i="111"/>
  <c r="G36" i="111"/>
  <c r="D36" i="111"/>
  <c r="M35" i="111"/>
  <c r="J35" i="111"/>
  <c r="G35" i="111"/>
  <c r="D35" i="111"/>
  <c r="M34" i="111"/>
  <c r="J34" i="111"/>
  <c r="G34" i="111"/>
  <c r="D34" i="111"/>
  <c r="M33" i="111"/>
  <c r="J33" i="111"/>
  <c r="G33" i="111"/>
  <c r="D33" i="111"/>
  <c r="M32" i="111"/>
  <c r="J32" i="111"/>
  <c r="G32" i="111"/>
  <c r="D32" i="111"/>
  <c r="M31" i="111"/>
  <c r="J31" i="111"/>
  <c r="G31" i="111"/>
  <c r="D31" i="111"/>
  <c r="M30" i="111"/>
  <c r="J30" i="111"/>
  <c r="G30" i="111"/>
  <c r="D30" i="111"/>
  <c r="M29" i="111"/>
  <c r="J29" i="111"/>
  <c r="G29" i="111"/>
  <c r="D29" i="111"/>
  <c r="M28" i="111"/>
  <c r="J28" i="111"/>
  <c r="G28" i="111"/>
  <c r="D28" i="111"/>
  <c r="M27" i="111"/>
  <c r="J27" i="111"/>
  <c r="G27" i="111"/>
  <c r="D27" i="111"/>
  <c r="M26" i="111"/>
  <c r="J26" i="111"/>
  <c r="G26" i="111"/>
  <c r="D26" i="111"/>
  <c r="M25" i="111"/>
  <c r="J25" i="111"/>
  <c r="G25" i="111"/>
  <c r="D25" i="111"/>
  <c r="M24" i="111"/>
  <c r="J24" i="111"/>
  <c r="G24" i="111"/>
  <c r="D24" i="111"/>
  <c r="M23" i="111"/>
  <c r="J23" i="111"/>
  <c r="G23" i="111"/>
  <c r="D23" i="111"/>
  <c r="M22" i="111"/>
  <c r="J22" i="111"/>
  <c r="G22" i="111"/>
  <c r="D22" i="111"/>
  <c r="M21" i="111"/>
  <c r="J21" i="111"/>
  <c r="G21" i="111"/>
  <c r="D21" i="111"/>
  <c r="M20" i="111"/>
  <c r="J20" i="111"/>
  <c r="G20" i="111"/>
  <c r="D20" i="111"/>
  <c r="M19" i="111"/>
  <c r="J19" i="111"/>
  <c r="G19" i="111"/>
  <c r="D19" i="111"/>
  <c r="M18" i="111"/>
  <c r="J18" i="111"/>
  <c r="G18" i="111"/>
  <c r="D18" i="111"/>
  <c r="M17" i="111"/>
  <c r="J17" i="111"/>
  <c r="G17" i="111"/>
  <c r="D17" i="111"/>
  <c r="M16" i="111"/>
  <c r="J16" i="111"/>
  <c r="G16" i="111"/>
  <c r="D16" i="111"/>
  <c r="M15" i="111"/>
  <c r="J15" i="111"/>
  <c r="G15" i="111"/>
  <c r="D15" i="111"/>
  <c r="I9" i="111"/>
  <c r="AI68" i="111"/>
  <c r="AF68" i="111"/>
  <c r="AC68" i="111"/>
  <c r="Z68" i="111"/>
  <c r="W68" i="111"/>
  <c r="U68" i="111"/>
  <c r="X66" i="111"/>
  <c r="M66" i="111"/>
  <c r="J66" i="111"/>
  <c r="G66" i="111"/>
  <c r="D66" i="111"/>
  <c r="AT64" i="111"/>
  <c r="O64" i="111" s="1"/>
  <c r="AQ64" i="111"/>
  <c r="L64" i="111" s="1"/>
  <c r="AN64" i="111"/>
  <c r="I64" i="111" s="1"/>
  <c r="AK64" i="111"/>
  <c r="F64" i="111" s="1"/>
  <c r="N64" i="111"/>
  <c r="K64" i="111"/>
  <c r="H64" i="111"/>
  <c r="E64" i="111"/>
  <c r="B64" i="111"/>
  <c r="AI64" i="111" s="1"/>
  <c r="AT63" i="111"/>
  <c r="O63" i="111" s="1"/>
  <c r="AQ63" i="111"/>
  <c r="L63" i="111" s="1"/>
  <c r="AN63" i="111"/>
  <c r="I63" i="111" s="1"/>
  <c r="AK63" i="111"/>
  <c r="F63" i="111" s="1"/>
  <c r="N63" i="111"/>
  <c r="K63" i="111"/>
  <c r="H63" i="111"/>
  <c r="E63" i="111"/>
  <c r="B63" i="111"/>
  <c r="AI63" i="111" s="1"/>
  <c r="AT62" i="111"/>
  <c r="O62" i="111" s="1"/>
  <c r="AQ62" i="111"/>
  <c r="L62" i="111" s="1"/>
  <c r="AN62" i="111"/>
  <c r="I62" i="111" s="1"/>
  <c r="AK62" i="111"/>
  <c r="F62" i="111" s="1"/>
  <c r="N62" i="111"/>
  <c r="K62" i="111"/>
  <c r="H62" i="111"/>
  <c r="E62" i="111"/>
  <c r="B62" i="111"/>
  <c r="AI62" i="111" s="1"/>
  <c r="AT61" i="111"/>
  <c r="O61" i="111" s="1"/>
  <c r="AQ61" i="111"/>
  <c r="L61" i="111" s="1"/>
  <c r="AN61" i="111"/>
  <c r="I61" i="111" s="1"/>
  <c r="AK61" i="111"/>
  <c r="F61" i="111" s="1"/>
  <c r="N61" i="111"/>
  <c r="K61" i="111"/>
  <c r="H61" i="111"/>
  <c r="E61" i="111"/>
  <c r="B61" i="111"/>
  <c r="AI61" i="111" s="1"/>
  <c r="AT60" i="111"/>
  <c r="O60" i="111" s="1"/>
  <c r="AQ60" i="111"/>
  <c r="L60" i="111" s="1"/>
  <c r="AN60" i="111"/>
  <c r="I60" i="111" s="1"/>
  <c r="AK60" i="111"/>
  <c r="F60" i="111" s="1"/>
  <c r="N60" i="111"/>
  <c r="K60" i="111"/>
  <c r="H60" i="111"/>
  <c r="E60" i="111"/>
  <c r="B60" i="111"/>
  <c r="AI60" i="111" s="1"/>
  <c r="AT59" i="111"/>
  <c r="O59" i="111" s="1"/>
  <c r="AQ59" i="111"/>
  <c r="L59" i="111" s="1"/>
  <c r="AN59" i="111"/>
  <c r="I59" i="111" s="1"/>
  <c r="AK59" i="111"/>
  <c r="F59" i="111" s="1"/>
  <c r="N59" i="111"/>
  <c r="K59" i="111"/>
  <c r="H59" i="111"/>
  <c r="E59" i="111"/>
  <c r="B59" i="111"/>
  <c r="AI59" i="111" s="1"/>
  <c r="AT58" i="111"/>
  <c r="O58" i="111" s="1"/>
  <c r="AQ58" i="111"/>
  <c r="L58" i="111" s="1"/>
  <c r="AN58" i="111"/>
  <c r="I58" i="111" s="1"/>
  <c r="AK58" i="111"/>
  <c r="F58" i="111" s="1"/>
  <c r="N58" i="111"/>
  <c r="K58" i="111"/>
  <c r="H58" i="111"/>
  <c r="E58" i="111"/>
  <c r="B58" i="111"/>
  <c r="AI58" i="111" s="1"/>
  <c r="AT57" i="111"/>
  <c r="O57" i="111" s="1"/>
  <c r="AQ57" i="111"/>
  <c r="L57" i="111" s="1"/>
  <c r="AN57" i="111"/>
  <c r="I57" i="111" s="1"/>
  <c r="AK57" i="111"/>
  <c r="F57" i="111" s="1"/>
  <c r="N57" i="111"/>
  <c r="K57" i="111"/>
  <c r="H57" i="111"/>
  <c r="E57" i="111"/>
  <c r="B57" i="111"/>
  <c r="AI57" i="111" s="1"/>
  <c r="AT56" i="111"/>
  <c r="O56" i="111" s="1"/>
  <c r="AQ56" i="111"/>
  <c r="L56" i="111" s="1"/>
  <c r="AN56" i="111"/>
  <c r="I56" i="111" s="1"/>
  <c r="AK56" i="111"/>
  <c r="F56" i="111" s="1"/>
  <c r="N56" i="111"/>
  <c r="K56" i="111"/>
  <c r="H56" i="111"/>
  <c r="E56" i="111"/>
  <c r="B56" i="111"/>
  <c r="AI56" i="111" s="1"/>
  <c r="AT55" i="111"/>
  <c r="O55" i="111" s="1"/>
  <c r="AQ55" i="111"/>
  <c r="L55" i="111" s="1"/>
  <c r="AN55" i="111"/>
  <c r="I55" i="111" s="1"/>
  <c r="AK55" i="111"/>
  <c r="F55" i="111" s="1"/>
  <c r="N55" i="111"/>
  <c r="K55" i="111"/>
  <c r="H55" i="111"/>
  <c r="E55" i="111"/>
  <c r="B55" i="111"/>
  <c r="AI55" i="111" s="1"/>
  <c r="AT54" i="111"/>
  <c r="O54" i="111" s="1"/>
  <c r="AQ54" i="111"/>
  <c r="L54" i="111" s="1"/>
  <c r="AN54" i="111"/>
  <c r="I54" i="111" s="1"/>
  <c r="AK54" i="111"/>
  <c r="F54" i="111" s="1"/>
  <c r="N54" i="111"/>
  <c r="K54" i="111"/>
  <c r="H54" i="111"/>
  <c r="E54" i="111"/>
  <c r="B54" i="111"/>
  <c r="AI54" i="111" s="1"/>
  <c r="AT53" i="111"/>
  <c r="O53" i="111" s="1"/>
  <c r="AQ53" i="111"/>
  <c r="L53" i="111" s="1"/>
  <c r="AN53" i="111"/>
  <c r="I53" i="111" s="1"/>
  <c r="AK53" i="111"/>
  <c r="F53" i="111" s="1"/>
  <c r="N53" i="111"/>
  <c r="K53" i="111"/>
  <c r="H53" i="111"/>
  <c r="E53" i="111"/>
  <c r="B53" i="111"/>
  <c r="AI53" i="111" s="1"/>
  <c r="AT52" i="111"/>
  <c r="O52" i="111" s="1"/>
  <c r="AQ52" i="111"/>
  <c r="L52" i="111" s="1"/>
  <c r="AN52" i="111"/>
  <c r="I52" i="111" s="1"/>
  <c r="AK52" i="111"/>
  <c r="F52" i="111" s="1"/>
  <c r="N52" i="111"/>
  <c r="K52" i="111"/>
  <c r="H52" i="111"/>
  <c r="E52" i="111"/>
  <c r="B52" i="111"/>
  <c r="AI52" i="111" s="1"/>
  <c r="AT51" i="111"/>
  <c r="O51" i="111" s="1"/>
  <c r="AQ51" i="111"/>
  <c r="L51" i="111" s="1"/>
  <c r="AN51" i="111"/>
  <c r="I51" i="111" s="1"/>
  <c r="AK51" i="111"/>
  <c r="F51" i="111" s="1"/>
  <c r="N51" i="111"/>
  <c r="K51" i="111"/>
  <c r="H51" i="111"/>
  <c r="E51" i="111"/>
  <c r="B51" i="111"/>
  <c r="AI51" i="111" s="1"/>
  <c r="AT50" i="111"/>
  <c r="O50" i="111" s="1"/>
  <c r="AQ50" i="111"/>
  <c r="L50" i="111" s="1"/>
  <c r="AN50" i="111"/>
  <c r="I50" i="111" s="1"/>
  <c r="AK50" i="111"/>
  <c r="F50" i="111" s="1"/>
  <c r="N50" i="111"/>
  <c r="K50" i="111"/>
  <c r="H50" i="111"/>
  <c r="E50" i="111"/>
  <c r="B50" i="111"/>
  <c r="AI50" i="111" s="1"/>
  <c r="AT49" i="111"/>
  <c r="O49" i="111" s="1"/>
  <c r="AQ49" i="111"/>
  <c r="L49" i="111" s="1"/>
  <c r="AN49" i="111"/>
  <c r="I49" i="111" s="1"/>
  <c r="AK49" i="111"/>
  <c r="F49" i="111" s="1"/>
  <c r="N49" i="111"/>
  <c r="K49" i="111"/>
  <c r="H49" i="111"/>
  <c r="E49" i="111"/>
  <c r="B49" i="111"/>
  <c r="AI49" i="111" s="1"/>
  <c r="AT48" i="111"/>
  <c r="O48" i="111" s="1"/>
  <c r="AQ48" i="111"/>
  <c r="L48" i="111" s="1"/>
  <c r="AN48" i="111"/>
  <c r="I48" i="111" s="1"/>
  <c r="AK48" i="111"/>
  <c r="F48" i="111" s="1"/>
  <c r="N48" i="111"/>
  <c r="K48" i="111"/>
  <c r="H48" i="111"/>
  <c r="E48" i="111"/>
  <c r="B48" i="111"/>
  <c r="AI48" i="111" s="1"/>
  <c r="AT47" i="111"/>
  <c r="O47" i="111" s="1"/>
  <c r="AQ47" i="111"/>
  <c r="L47" i="111" s="1"/>
  <c r="AN47" i="111"/>
  <c r="I47" i="111" s="1"/>
  <c r="AK47" i="111"/>
  <c r="F47" i="111" s="1"/>
  <c r="N47" i="111"/>
  <c r="K47" i="111"/>
  <c r="H47" i="111"/>
  <c r="E47" i="111"/>
  <c r="B47" i="111"/>
  <c r="AI47" i="111" s="1"/>
  <c r="AT46" i="111"/>
  <c r="O46" i="111" s="1"/>
  <c r="AQ46" i="111"/>
  <c r="L46" i="111" s="1"/>
  <c r="AN46" i="111"/>
  <c r="I46" i="111" s="1"/>
  <c r="AK46" i="111"/>
  <c r="F46" i="111" s="1"/>
  <c r="N46" i="111"/>
  <c r="K46" i="111"/>
  <c r="H46" i="111"/>
  <c r="E46" i="111"/>
  <c r="B46" i="111"/>
  <c r="AI46" i="111" s="1"/>
  <c r="AT45" i="111"/>
  <c r="O45" i="111" s="1"/>
  <c r="AQ45" i="111"/>
  <c r="L45" i="111" s="1"/>
  <c r="AN45" i="111"/>
  <c r="I45" i="111" s="1"/>
  <c r="AK45" i="111"/>
  <c r="F45" i="111" s="1"/>
  <c r="N45" i="111"/>
  <c r="K45" i="111"/>
  <c r="H45" i="111"/>
  <c r="E45" i="111"/>
  <c r="B45" i="111"/>
  <c r="AI45" i="111" s="1"/>
  <c r="AT44" i="111"/>
  <c r="O44" i="111" s="1"/>
  <c r="AQ44" i="111"/>
  <c r="L44" i="111" s="1"/>
  <c r="AN44" i="111"/>
  <c r="I44" i="111" s="1"/>
  <c r="AK44" i="111"/>
  <c r="F44" i="111" s="1"/>
  <c r="N44" i="111"/>
  <c r="K44" i="111"/>
  <c r="H44" i="111"/>
  <c r="E44" i="111"/>
  <c r="B44" i="111"/>
  <c r="AI44" i="111" s="1"/>
  <c r="AT43" i="111"/>
  <c r="O43" i="111" s="1"/>
  <c r="AQ43" i="111"/>
  <c r="L43" i="111" s="1"/>
  <c r="AN43" i="111"/>
  <c r="I43" i="111" s="1"/>
  <c r="AK43" i="111"/>
  <c r="F43" i="111" s="1"/>
  <c r="N43" i="111"/>
  <c r="K43" i="111"/>
  <c r="H43" i="111"/>
  <c r="E43" i="111"/>
  <c r="B43" i="111"/>
  <c r="AI43" i="111" s="1"/>
  <c r="AT42" i="111"/>
  <c r="O42" i="111" s="1"/>
  <c r="AQ42" i="111"/>
  <c r="L42" i="111" s="1"/>
  <c r="AN42" i="111"/>
  <c r="I42" i="111" s="1"/>
  <c r="AK42" i="111"/>
  <c r="F42" i="111" s="1"/>
  <c r="N42" i="111"/>
  <c r="K42" i="111"/>
  <c r="H42" i="111"/>
  <c r="E42" i="111"/>
  <c r="B42" i="111"/>
  <c r="AI42" i="111" s="1"/>
  <c r="AT41" i="111"/>
  <c r="O41" i="111" s="1"/>
  <c r="AQ41" i="111"/>
  <c r="L41" i="111" s="1"/>
  <c r="AN41" i="111"/>
  <c r="I41" i="111" s="1"/>
  <c r="AK41" i="111"/>
  <c r="F41" i="111" s="1"/>
  <c r="N41" i="111"/>
  <c r="K41" i="111"/>
  <c r="H41" i="111"/>
  <c r="E41" i="111"/>
  <c r="B41" i="111"/>
  <c r="AI41" i="111" s="1"/>
  <c r="AT40" i="111"/>
  <c r="O40" i="111" s="1"/>
  <c r="AQ40" i="111"/>
  <c r="L40" i="111" s="1"/>
  <c r="AN40" i="111"/>
  <c r="I40" i="111" s="1"/>
  <c r="AK40" i="111"/>
  <c r="F40" i="111" s="1"/>
  <c r="N40" i="111"/>
  <c r="K40" i="111"/>
  <c r="H40" i="111"/>
  <c r="E40" i="111"/>
  <c r="B40" i="111"/>
  <c r="AI40" i="111" s="1"/>
  <c r="AT39" i="111"/>
  <c r="O39" i="111" s="1"/>
  <c r="AQ39" i="111"/>
  <c r="L39" i="111" s="1"/>
  <c r="AN39" i="111"/>
  <c r="I39" i="111" s="1"/>
  <c r="AK39" i="111"/>
  <c r="F39" i="111" s="1"/>
  <c r="N39" i="111"/>
  <c r="K39" i="111"/>
  <c r="H39" i="111"/>
  <c r="E39" i="111"/>
  <c r="B39" i="111"/>
  <c r="AI39" i="111" s="1"/>
  <c r="AT38" i="111"/>
  <c r="O38" i="111" s="1"/>
  <c r="AQ38" i="111"/>
  <c r="L38" i="111" s="1"/>
  <c r="AN38" i="111"/>
  <c r="I38" i="111" s="1"/>
  <c r="AK38" i="111"/>
  <c r="F38" i="111" s="1"/>
  <c r="N38" i="111"/>
  <c r="K38" i="111"/>
  <c r="H38" i="111"/>
  <c r="E38" i="111"/>
  <c r="B38" i="111"/>
  <c r="AI38" i="111" s="1"/>
  <c r="AT37" i="111"/>
  <c r="O37" i="111" s="1"/>
  <c r="AQ37" i="111"/>
  <c r="L37" i="111" s="1"/>
  <c r="AN37" i="111"/>
  <c r="I37" i="111" s="1"/>
  <c r="AK37" i="111"/>
  <c r="F37" i="111" s="1"/>
  <c r="N37" i="111"/>
  <c r="K37" i="111"/>
  <c r="H37" i="111"/>
  <c r="E37" i="111"/>
  <c r="B37" i="111"/>
  <c r="AI37" i="111" s="1"/>
  <c r="AT36" i="111"/>
  <c r="O36" i="111" s="1"/>
  <c r="AQ36" i="111"/>
  <c r="L36" i="111" s="1"/>
  <c r="AN36" i="111"/>
  <c r="I36" i="111" s="1"/>
  <c r="AK36" i="111"/>
  <c r="F36" i="111" s="1"/>
  <c r="N36" i="111"/>
  <c r="K36" i="111"/>
  <c r="H36" i="111"/>
  <c r="E36" i="111"/>
  <c r="B36" i="111"/>
  <c r="AI36" i="111" s="1"/>
  <c r="AT35" i="111"/>
  <c r="O35" i="111" s="1"/>
  <c r="AQ35" i="111"/>
  <c r="L35" i="111" s="1"/>
  <c r="AN35" i="111"/>
  <c r="I35" i="111" s="1"/>
  <c r="AK35" i="111"/>
  <c r="F35" i="111" s="1"/>
  <c r="N35" i="111"/>
  <c r="K35" i="111"/>
  <c r="H35" i="111"/>
  <c r="E35" i="111"/>
  <c r="B35" i="111"/>
  <c r="AI35" i="111" s="1"/>
  <c r="AT34" i="111"/>
  <c r="O34" i="111" s="1"/>
  <c r="AQ34" i="111"/>
  <c r="L34" i="111" s="1"/>
  <c r="AN34" i="111"/>
  <c r="I34" i="111" s="1"/>
  <c r="AK34" i="111"/>
  <c r="F34" i="111" s="1"/>
  <c r="N34" i="111"/>
  <c r="K34" i="111"/>
  <c r="H34" i="111"/>
  <c r="E34" i="111"/>
  <c r="B34" i="111"/>
  <c r="AI34" i="111" s="1"/>
  <c r="AT33" i="111"/>
  <c r="O33" i="111" s="1"/>
  <c r="AQ33" i="111"/>
  <c r="L33" i="111" s="1"/>
  <c r="AN33" i="111"/>
  <c r="I33" i="111" s="1"/>
  <c r="AK33" i="111"/>
  <c r="F33" i="111" s="1"/>
  <c r="N33" i="111"/>
  <c r="K33" i="111"/>
  <c r="H33" i="111"/>
  <c r="E33" i="111"/>
  <c r="B33" i="111"/>
  <c r="AI33" i="111" s="1"/>
  <c r="AT32" i="111"/>
  <c r="O32" i="111" s="1"/>
  <c r="AQ32" i="111"/>
  <c r="L32" i="111" s="1"/>
  <c r="AN32" i="111"/>
  <c r="I32" i="111" s="1"/>
  <c r="AK32" i="111"/>
  <c r="F32" i="111" s="1"/>
  <c r="N32" i="111"/>
  <c r="K32" i="111"/>
  <c r="H32" i="111"/>
  <c r="E32" i="111"/>
  <c r="B32" i="111"/>
  <c r="AI32" i="111" s="1"/>
  <c r="AT31" i="111"/>
  <c r="O31" i="111" s="1"/>
  <c r="AQ31" i="111"/>
  <c r="L31" i="111" s="1"/>
  <c r="AN31" i="111"/>
  <c r="I31" i="111" s="1"/>
  <c r="AK31" i="111"/>
  <c r="F31" i="111" s="1"/>
  <c r="N31" i="111"/>
  <c r="K31" i="111"/>
  <c r="H31" i="111"/>
  <c r="E31" i="111"/>
  <c r="B31" i="111"/>
  <c r="AI31" i="111" s="1"/>
  <c r="AT30" i="111"/>
  <c r="O30" i="111" s="1"/>
  <c r="AQ30" i="111"/>
  <c r="L30" i="111" s="1"/>
  <c r="AN30" i="111"/>
  <c r="I30" i="111" s="1"/>
  <c r="AK30" i="111"/>
  <c r="F30" i="111" s="1"/>
  <c r="N30" i="111"/>
  <c r="K30" i="111"/>
  <c r="H30" i="111"/>
  <c r="E30" i="111"/>
  <c r="B30" i="111"/>
  <c r="AI30" i="111" s="1"/>
  <c r="AT29" i="111"/>
  <c r="O29" i="111" s="1"/>
  <c r="AQ29" i="111"/>
  <c r="L29" i="111" s="1"/>
  <c r="AN29" i="111"/>
  <c r="I29" i="111" s="1"/>
  <c r="AK29" i="111"/>
  <c r="F29" i="111" s="1"/>
  <c r="N29" i="111"/>
  <c r="K29" i="111"/>
  <c r="H29" i="111"/>
  <c r="E29" i="111"/>
  <c r="B29" i="111"/>
  <c r="AI29" i="111" s="1"/>
  <c r="AT28" i="111"/>
  <c r="O28" i="111" s="1"/>
  <c r="AQ28" i="111"/>
  <c r="L28" i="111" s="1"/>
  <c r="AN28" i="111"/>
  <c r="I28" i="111" s="1"/>
  <c r="AK28" i="111"/>
  <c r="F28" i="111" s="1"/>
  <c r="N28" i="111"/>
  <c r="K28" i="111"/>
  <c r="H28" i="111"/>
  <c r="E28" i="111"/>
  <c r="B28" i="111"/>
  <c r="AI28" i="111" s="1"/>
  <c r="AT27" i="111"/>
  <c r="O27" i="111" s="1"/>
  <c r="AQ27" i="111"/>
  <c r="L27" i="111" s="1"/>
  <c r="AN27" i="111"/>
  <c r="I27" i="111" s="1"/>
  <c r="AK27" i="111"/>
  <c r="F27" i="111" s="1"/>
  <c r="N27" i="111"/>
  <c r="K27" i="111"/>
  <c r="H27" i="111"/>
  <c r="E27" i="111"/>
  <c r="B27" i="111"/>
  <c r="AI27" i="111" s="1"/>
  <c r="AT26" i="111"/>
  <c r="O26" i="111" s="1"/>
  <c r="AQ26" i="111"/>
  <c r="L26" i="111" s="1"/>
  <c r="AN26" i="111"/>
  <c r="I26" i="111" s="1"/>
  <c r="AK26" i="111"/>
  <c r="F26" i="111" s="1"/>
  <c r="N26" i="111"/>
  <c r="K26" i="111"/>
  <c r="H26" i="111"/>
  <c r="E26" i="111"/>
  <c r="B26" i="111"/>
  <c r="AI26" i="111" s="1"/>
  <c r="AT25" i="111"/>
  <c r="O25" i="111" s="1"/>
  <c r="AQ25" i="111"/>
  <c r="L25" i="111" s="1"/>
  <c r="AN25" i="111"/>
  <c r="I25" i="111" s="1"/>
  <c r="AK25" i="111"/>
  <c r="F25" i="111" s="1"/>
  <c r="N25" i="111"/>
  <c r="K25" i="111"/>
  <c r="H25" i="111"/>
  <c r="E25" i="111"/>
  <c r="B25" i="111"/>
  <c r="AI25" i="111" s="1"/>
  <c r="AT24" i="111"/>
  <c r="O24" i="111" s="1"/>
  <c r="AQ24" i="111"/>
  <c r="L24" i="111" s="1"/>
  <c r="AN24" i="111"/>
  <c r="I24" i="111" s="1"/>
  <c r="AK24" i="111"/>
  <c r="F24" i="111" s="1"/>
  <c r="N24" i="111"/>
  <c r="K24" i="111"/>
  <c r="H24" i="111"/>
  <c r="E24" i="111"/>
  <c r="B24" i="111"/>
  <c r="AI24" i="111" s="1"/>
  <c r="AT23" i="111"/>
  <c r="O23" i="111" s="1"/>
  <c r="AQ23" i="111"/>
  <c r="L23" i="111" s="1"/>
  <c r="AN23" i="111"/>
  <c r="I23" i="111" s="1"/>
  <c r="AK23" i="111"/>
  <c r="F23" i="111" s="1"/>
  <c r="N23" i="111"/>
  <c r="K23" i="111"/>
  <c r="H23" i="111"/>
  <c r="E23" i="111"/>
  <c r="B23" i="111"/>
  <c r="AI23" i="111" s="1"/>
  <c r="AT22" i="111"/>
  <c r="O22" i="111" s="1"/>
  <c r="AQ22" i="111"/>
  <c r="L22" i="111" s="1"/>
  <c r="AN22" i="111"/>
  <c r="I22" i="111" s="1"/>
  <c r="AK22" i="111"/>
  <c r="F22" i="111" s="1"/>
  <c r="N22" i="111"/>
  <c r="K22" i="111"/>
  <c r="H22" i="111"/>
  <c r="E22" i="111"/>
  <c r="B22" i="111"/>
  <c r="AI22" i="111" s="1"/>
  <c r="AT21" i="111"/>
  <c r="O21" i="111" s="1"/>
  <c r="AQ21" i="111"/>
  <c r="L21" i="111" s="1"/>
  <c r="AN21" i="111"/>
  <c r="I21" i="111" s="1"/>
  <c r="AK21" i="111"/>
  <c r="F21" i="111" s="1"/>
  <c r="N21" i="111"/>
  <c r="K21" i="111"/>
  <c r="H21" i="111"/>
  <c r="E21" i="111"/>
  <c r="B21" i="111"/>
  <c r="AI21" i="111" s="1"/>
  <c r="AT20" i="111"/>
  <c r="O20" i="111" s="1"/>
  <c r="AQ20" i="111"/>
  <c r="L20" i="111" s="1"/>
  <c r="AN20" i="111"/>
  <c r="I20" i="111" s="1"/>
  <c r="AK20" i="111"/>
  <c r="F20" i="111" s="1"/>
  <c r="N20" i="111"/>
  <c r="K20" i="111"/>
  <c r="H20" i="111"/>
  <c r="E20" i="111"/>
  <c r="B20" i="111"/>
  <c r="AI20" i="111" s="1"/>
  <c r="AT19" i="111"/>
  <c r="O19" i="111" s="1"/>
  <c r="AQ19" i="111"/>
  <c r="L19" i="111" s="1"/>
  <c r="AN19" i="111"/>
  <c r="I19" i="111" s="1"/>
  <c r="AK19" i="111"/>
  <c r="F19" i="111" s="1"/>
  <c r="N19" i="111"/>
  <c r="K19" i="111"/>
  <c r="H19" i="111"/>
  <c r="E19" i="111"/>
  <c r="B19" i="111"/>
  <c r="AI19" i="111" s="1"/>
  <c r="AT18" i="111"/>
  <c r="O18" i="111" s="1"/>
  <c r="AQ18" i="111"/>
  <c r="L18" i="111" s="1"/>
  <c r="AN18" i="111"/>
  <c r="I18" i="111" s="1"/>
  <c r="AK18" i="111"/>
  <c r="F18" i="111" s="1"/>
  <c r="N18" i="111"/>
  <c r="K18" i="111"/>
  <c r="H18" i="111"/>
  <c r="E18" i="111"/>
  <c r="B18" i="111"/>
  <c r="AI18" i="111" s="1"/>
  <c r="AT17" i="111"/>
  <c r="O17" i="111" s="1"/>
  <c r="AQ17" i="111"/>
  <c r="L17" i="111" s="1"/>
  <c r="AN17" i="111"/>
  <c r="I17" i="111" s="1"/>
  <c r="AK17" i="111"/>
  <c r="F17" i="111" s="1"/>
  <c r="N17" i="111"/>
  <c r="K17" i="111"/>
  <c r="H17" i="111"/>
  <c r="E17" i="111"/>
  <c r="B17" i="111"/>
  <c r="AI17" i="111" s="1"/>
  <c r="AT16" i="111"/>
  <c r="O16" i="111" s="1"/>
  <c r="AQ16" i="111"/>
  <c r="L16" i="111" s="1"/>
  <c r="AN16" i="111"/>
  <c r="I16" i="111" s="1"/>
  <c r="AK16" i="111"/>
  <c r="F16" i="111" s="1"/>
  <c r="N16" i="111"/>
  <c r="K16" i="111"/>
  <c r="H16" i="111"/>
  <c r="E16" i="111"/>
  <c r="B16" i="111"/>
  <c r="AI16" i="111" s="1"/>
  <c r="AT15" i="111"/>
  <c r="O15" i="111" s="1"/>
  <c r="AQ15" i="111"/>
  <c r="L15" i="111" s="1"/>
  <c r="AN15" i="111"/>
  <c r="I15" i="111" s="1"/>
  <c r="AK15" i="111"/>
  <c r="F15" i="111" s="1"/>
  <c r="N15" i="111"/>
  <c r="K15" i="111"/>
  <c r="H15" i="111"/>
  <c r="E15" i="111"/>
  <c r="B15" i="111"/>
  <c r="AI15" i="111" s="1"/>
  <c r="AT11" i="111"/>
  <c r="AQ11" i="111"/>
  <c r="AN11" i="111"/>
  <c r="AK11" i="111"/>
  <c r="M11" i="111"/>
  <c r="J11" i="111"/>
  <c r="G11" i="111"/>
  <c r="D11" i="111"/>
  <c r="AG10" i="111"/>
  <c r="W82" i="111" s="1"/>
  <c r="AD10" i="111"/>
  <c r="W81" i="111" s="1"/>
  <c r="AA10" i="111"/>
  <c r="W80" i="111" s="1"/>
  <c r="X10" i="111"/>
  <c r="W79" i="111" s="1"/>
  <c r="V10" i="111"/>
  <c r="W124" i="111" s="1"/>
  <c r="U10" i="111"/>
  <c r="W84" i="111" s="1"/>
  <c r="Q7" i="111"/>
  <c r="S1" i="111"/>
  <c r="Q29" i="111" l="1"/>
  <c r="P57" i="111"/>
  <c r="R57" i="111" s="1"/>
  <c r="Q43" i="111"/>
  <c r="Q40" i="111"/>
  <c r="Q31" i="111"/>
  <c r="P37" i="111"/>
  <c r="R37" i="111" s="1"/>
  <c r="Q38" i="111"/>
  <c r="P51" i="111"/>
  <c r="R51" i="111" s="1"/>
  <c r="Q56" i="111"/>
  <c r="P26" i="111"/>
  <c r="R26" i="111" s="1"/>
  <c r="P53" i="111"/>
  <c r="R53" i="111" s="1"/>
  <c r="Q16" i="111"/>
  <c r="Q24" i="111"/>
  <c r="Q47" i="111"/>
  <c r="Q49" i="111"/>
  <c r="Q28" i="111"/>
  <c r="P43" i="111"/>
  <c r="R43" i="111" s="1"/>
  <c r="P45" i="111"/>
  <c r="R45" i="111" s="1"/>
  <c r="Q54" i="111"/>
  <c r="Q22" i="111"/>
  <c r="Q32" i="111"/>
  <c r="Q36" i="111"/>
  <c r="P61" i="111"/>
  <c r="R61" i="111" s="1"/>
  <c r="P21" i="111"/>
  <c r="R21" i="111" s="1"/>
  <c r="P32" i="111"/>
  <c r="R32" i="111" s="1"/>
  <c r="P41" i="111"/>
  <c r="R41" i="111" s="1"/>
  <c r="P20" i="111"/>
  <c r="R20" i="111" s="1"/>
  <c r="P25" i="111"/>
  <c r="R25" i="111" s="1"/>
  <c r="Q26" i="111"/>
  <c r="P30" i="111"/>
  <c r="R30" i="111" s="1"/>
  <c r="Q33" i="111"/>
  <c r="Q35" i="111"/>
  <c r="P36" i="111"/>
  <c r="R36" i="111" s="1"/>
  <c r="Q44" i="111"/>
  <c r="P44" i="111"/>
  <c r="R44" i="111" s="1"/>
  <c r="Q52" i="111"/>
  <c r="P63" i="111"/>
  <c r="R63" i="111" s="1"/>
  <c r="P16" i="111"/>
  <c r="R16" i="111" s="1"/>
  <c r="Q19" i="111"/>
  <c r="Q23" i="111"/>
  <c r="P24" i="111"/>
  <c r="R24" i="111" s="1"/>
  <c r="P29" i="111"/>
  <c r="R29" i="111" s="1"/>
  <c r="Q30" i="111"/>
  <c r="P34" i="111"/>
  <c r="R34" i="111" s="1"/>
  <c r="Q37" i="111"/>
  <c r="Q39" i="111"/>
  <c r="P40" i="111"/>
  <c r="R40" i="111" s="1"/>
  <c r="P47" i="111"/>
  <c r="R47" i="111" s="1"/>
  <c r="P49" i="111"/>
  <c r="R49" i="111" s="1"/>
  <c r="P59" i="111"/>
  <c r="R59" i="111" s="1"/>
  <c r="Q64" i="111"/>
  <c r="AQ14" i="111"/>
  <c r="AR57" i="111" s="1"/>
  <c r="Q15" i="111"/>
  <c r="AK14" i="111"/>
  <c r="AL47" i="111" s="1"/>
  <c r="P18" i="111"/>
  <c r="R18" i="111" s="1"/>
  <c r="Q20" i="111"/>
  <c r="P22" i="111"/>
  <c r="R22" i="111" s="1"/>
  <c r="Q25" i="111"/>
  <c r="Q27" i="111"/>
  <c r="P28" i="111"/>
  <c r="R28" i="111" s="1"/>
  <c r="P33" i="111"/>
  <c r="R33" i="111" s="1"/>
  <c r="Q34" i="111"/>
  <c r="P38" i="111"/>
  <c r="R38" i="111" s="1"/>
  <c r="Q42" i="111"/>
  <c r="Q46" i="111"/>
  <c r="Q48" i="111"/>
  <c r="P48" i="111"/>
  <c r="R48" i="111" s="1"/>
  <c r="P55" i="111"/>
  <c r="R55" i="111" s="1"/>
  <c r="P56" i="111"/>
  <c r="R56" i="111" s="1"/>
  <c r="Q60" i="111"/>
  <c r="AQ66" i="111"/>
  <c r="L65" i="111"/>
  <c r="AT14" i="111"/>
  <c r="F65" i="111"/>
  <c r="AT66" i="111"/>
  <c r="O65" i="111"/>
  <c r="Q18" i="111"/>
  <c r="P19" i="111"/>
  <c r="R19" i="111" s="1"/>
  <c r="Q21" i="111"/>
  <c r="P23" i="111"/>
  <c r="R23" i="111" s="1"/>
  <c r="P27" i="111"/>
  <c r="R27" i="111" s="1"/>
  <c r="P31" i="111"/>
  <c r="R31" i="111" s="1"/>
  <c r="P35" i="111"/>
  <c r="R35" i="111" s="1"/>
  <c r="P39" i="111"/>
  <c r="R39" i="111" s="1"/>
  <c r="Q50" i="111"/>
  <c r="AN14" i="111"/>
  <c r="P17" i="111"/>
  <c r="R17" i="111" s="1"/>
  <c r="AN66" i="111"/>
  <c r="Q45" i="111"/>
  <c r="Q58" i="111"/>
  <c r="P60" i="111"/>
  <c r="R60" i="111" s="1"/>
  <c r="AK66" i="111"/>
  <c r="P42" i="111"/>
  <c r="R42" i="111" s="1"/>
  <c r="Q62" i="111"/>
  <c r="P64" i="111"/>
  <c r="R64" i="111" s="1"/>
  <c r="Q41" i="111"/>
  <c r="P52" i="111"/>
  <c r="R52" i="111" s="1"/>
  <c r="Q51" i="111"/>
  <c r="Q53" i="111"/>
  <c r="P54" i="111"/>
  <c r="R54" i="111" s="1"/>
  <c r="Q55" i="111"/>
  <c r="Q57" i="111"/>
  <c r="P58" i="111"/>
  <c r="R58" i="111" s="1"/>
  <c r="Q59" i="111"/>
  <c r="Q61" i="111"/>
  <c r="P62" i="111"/>
  <c r="R62" i="111" s="1"/>
  <c r="Q63" i="111"/>
  <c r="P46" i="111"/>
  <c r="R46" i="111" s="1"/>
  <c r="P50" i="111"/>
  <c r="R50" i="111" s="1"/>
  <c r="AM32" i="111" l="1"/>
  <c r="AL55" i="111"/>
  <c r="AM38" i="111"/>
  <c r="AR44" i="111"/>
  <c r="AS38" i="111"/>
  <c r="AR53" i="111"/>
  <c r="AR36" i="111"/>
  <c r="AS36" i="111"/>
  <c r="AS41" i="111"/>
  <c r="AR30" i="111"/>
  <c r="AS61" i="111"/>
  <c r="AS49" i="111"/>
  <c r="AR41" i="111"/>
  <c r="AR48" i="111"/>
  <c r="AS60" i="111"/>
  <c r="AR26" i="111"/>
  <c r="AS29" i="111"/>
  <c r="AS22" i="111"/>
  <c r="AR20" i="111"/>
  <c r="AS53" i="111"/>
  <c r="AR43" i="111"/>
  <c r="AR51" i="111"/>
  <c r="AS17" i="111"/>
  <c r="AR27" i="111"/>
  <c r="AS27" i="111"/>
  <c r="AR25" i="111"/>
  <c r="AR56" i="111"/>
  <c r="AS58" i="111"/>
  <c r="AS25" i="111"/>
  <c r="AR21" i="111"/>
  <c r="AR17" i="111"/>
  <c r="AS63" i="111"/>
  <c r="AS30" i="111"/>
  <c r="AS51" i="111"/>
  <c r="AR28" i="111"/>
  <c r="AS43" i="111"/>
  <c r="AS28" i="111"/>
  <c r="AR46" i="111"/>
  <c r="AR58" i="111"/>
  <c r="AR49" i="111"/>
  <c r="AR59" i="111"/>
  <c r="AR61" i="111"/>
  <c r="AR18" i="111"/>
  <c r="AS16" i="111"/>
  <c r="AR19" i="111"/>
  <c r="AR35" i="111"/>
  <c r="AS19" i="111"/>
  <c r="AS35" i="111"/>
  <c r="AR50" i="111"/>
  <c r="AR33" i="111"/>
  <c r="AS42" i="111"/>
  <c r="AR64" i="111"/>
  <c r="AS50" i="111"/>
  <c r="AS52" i="111"/>
  <c r="AL22" i="111"/>
  <c r="AL54" i="111"/>
  <c r="AL15" i="111"/>
  <c r="AM23" i="111"/>
  <c r="AL30" i="111"/>
  <c r="AL62" i="111"/>
  <c r="AM24" i="111"/>
  <c r="AM30" i="111"/>
  <c r="AL61" i="111"/>
  <c r="AR38" i="111"/>
  <c r="AS37" i="111"/>
  <c r="AS21" i="111"/>
  <c r="AR42" i="111"/>
  <c r="AR15" i="111"/>
  <c r="AR23" i="111"/>
  <c r="AR31" i="111"/>
  <c r="AR39" i="111"/>
  <c r="AS15" i="111"/>
  <c r="AS23" i="111"/>
  <c r="AS31" i="111"/>
  <c r="AS39" i="111"/>
  <c r="AS44" i="111"/>
  <c r="AS55" i="111"/>
  <c r="AR29" i="111"/>
  <c r="AR37" i="111"/>
  <c r="AS57" i="111"/>
  <c r="AR52" i="111"/>
  <c r="AR60" i="111"/>
  <c r="AR45" i="111"/>
  <c r="AS46" i="111"/>
  <c r="AS54" i="111"/>
  <c r="AS62" i="111"/>
  <c r="AS56" i="111"/>
  <c r="AS64" i="111"/>
  <c r="AR34" i="111"/>
  <c r="AR22" i="111"/>
  <c r="AS33" i="111"/>
  <c r="AS20" i="111"/>
  <c r="AS18" i="111"/>
  <c r="AS26" i="111"/>
  <c r="AS34" i="111"/>
  <c r="AS48" i="111"/>
  <c r="AR16" i="111"/>
  <c r="AR24" i="111"/>
  <c r="AR32" i="111"/>
  <c r="AR40" i="111"/>
  <c r="AS45" i="111"/>
  <c r="AS24" i="111"/>
  <c r="AS32" i="111"/>
  <c r="AS40" i="111"/>
  <c r="AS59" i="111"/>
  <c r="AR54" i="111"/>
  <c r="AR62" i="111"/>
  <c r="AS47" i="111"/>
  <c r="AR47" i="111"/>
  <c r="AR55" i="111"/>
  <c r="AR63" i="111"/>
  <c r="AM31" i="111"/>
  <c r="AM40" i="111"/>
  <c r="AL38" i="111"/>
  <c r="AM50" i="111"/>
  <c r="AL45" i="111"/>
  <c r="AL63" i="111"/>
  <c r="AM57" i="111"/>
  <c r="AM39" i="111"/>
  <c r="AM16" i="111"/>
  <c r="AM63" i="111"/>
  <c r="AM22" i="111"/>
  <c r="AM44" i="111"/>
  <c r="AL53" i="111"/>
  <c r="AL25" i="111"/>
  <c r="AM43" i="111"/>
  <c r="AM25" i="111"/>
  <c r="AM41" i="111"/>
  <c r="AL31" i="111"/>
  <c r="AM53" i="111"/>
  <c r="AL56" i="111"/>
  <c r="AM48" i="111"/>
  <c r="AM58" i="111"/>
  <c r="AL32" i="111"/>
  <c r="AL19" i="111"/>
  <c r="AM35" i="111"/>
  <c r="AM27" i="111"/>
  <c r="AM18" i="111"/>
  <c r="AM20" i="111"/>
  <c r="AM28" i="111"/>
  <c r="AM36" i="111"/>
  <c r="AL44" i="111"/>
  <c r="AL18" i="111"/>
  <c r="AL26" i="111"/>
  <c r="AL34" i="111"/>
  <c r="AL50" i="111"/>
  <c r="AM26" i="111"/>
  <c r="AM34" i="111"/>
  <c r="AL42" i="111"/>
  <c r="AM55" i="111"/>
  <c r="AL48" i="111"/>
  <c r="AL58" i="111"/>
  <c r="AM45" i="111"/>
  <c r="AL49" i="111"/>
  <c r="AL57" i="111"/>
  <c r="AL51" i="111"/>
  <c r="AL59" i="111"/>
  <c r="AM42" i="111"/>
  <c r="AM19" i="111"/>
  <c r="AL16" i="111"/>
  <c r="AL17" i="111"/>
  <c r="AL33" i="111"/>
  <c r="AM17" i="111"/>
  <c r="AM33" i="111"/>
  <c r="AL23" i="111"/>
  <c r="AL39" i="111"/>
  <c r="AM47" i="111"/>
  <c r="AL64" i="111"/>
  <c r="AM56" i="111"/>
  <c r="AM64" i="111"/>
  <c r="AM46" i="111"/>
  <c r="AL40" i="111"/>
  <c r="AL24" i="111"/>
  <c r="AL20" i="111"/>
  <c r="AM15" i="111"/>
  <c r="B9" i="111"/>
  <c r="AM59" i="111"/>
  <c r="AL21" i="111"/>
  <c r="AL29" i="111"/>
  <c r="AL37" i="111"/>
  <c r="AM61" i="111"/>
  <c r="AM21" i="111"/>
  <c r="AM29" i="111"/>
  <c r="AM37" i="111"/>
  <c r="AM51" i="111"/>
  <c r="AL27" i="111"/>
  <c r="AL35" i="111"/>
  <c r="AL46" i="111"/>
  <c r="AL41" i="111"/>
  <c r="AL52" i="111"/>
  <c r="AL60" i="111"/>
  <c r="AM49" i="111"/>
  <c r="AM52" i="111"/>
  <c r="AM60" i="111"/>
  <c r="AM54" i="111"/>
  <c r="AM62" i="111"/>
  <c r="AL43" i="111"/>
  <c r="AL36" i="111"/>
  <c r="AL28" i="111"/>
  <c r="P15" i="111"/>
  <c r="I65" i="111"/>
  <c r="AO64" i="111"/>
  <c r="AP63" i="111"/>
  <c r="AO60" i="111"/>
  <c r="AP59" i="111"/>
  <c r="AO56" i="111"/>
  <c r="AP55" i="111"/>
  <c r="AO52" i="111"/>
  <c r="AP51" i="111"/>
  <c r="AO62" i="111"/>
  <c r="AP61" i="111"/>
  <c r="AO58" i="111"/>
  <c r="AP57" i="111"/>
  <c r="AO54" i="111"/>
  <c r="AP53" i="111"/>
  <c r="AO50" i="111"/>
  <c r="AP49" i="111"/>
  <c r="AO46" i="111"/>
  <c r="AP45" i="111"/>
  <c r="AP50" i="111"/>
  <c r="AP46" i="111"/>
  <c r="AO63" i="111"/>
  <c r="AO61" i="111"/>
  <c r="AO59" i="111"/>
  <c r="AO57" i="111"/>
  <c r="AO55" i="111"/>
  <c r="AO53" i="111"/>
  <c r="AO51" i="111"/>
  <c r="AO42" i="111"/>
  <c r="AP41" i="111"/>
  <c r="AP60" i="111"/>
  <c r="AP58" i="111"/>
  <c r="AO49" i="111"/>
  <c r="AP48" i="111"/>
  <c r="AP47" i="111"/>
  <c r="AO44" i="111"/>
  <c r="AO43" i="111"/>
  <c r="AO40" i="111"/>
  <c r="AP39" i="111"/>
  <c r="AO36" i="111"/>
  <c r="AP35" i="111"/>
  <c r="AO32" i="111"/>
  <c r="AP31" i="111"/>
  <c r="AO28" i="111"/>
  <c r="AP27" i="111"/>
  <c r="AO24" i="111"/>
  <c r="AP23" i="111"/>
  <c r="AP56" i="111"/>
  <c r="AP54" i="111"/>
  <c r="AO48" i="111"/>
  <c r="AO47" i="111"/>
  <c r="AP42" i="111"/>
  <c r="AO39" i="111"/>
  <c r="AP38" i="111"/>
  <c r="AO35" i="111"/>
  <c r="AP34" i="111"/>
  <c r="AO31" i="111"/>
  <c r="AP30" i="111"/>
  <c r="AO27" i="111"/>
  <c r="AP26" i="111"/>
  <c r="AO23" i="111"/>
  <c r="AP22" i="111"/>
  <c r="AO19" i="111"/>
  <c r="AP18" i="111"/>
  <c r="AO15" i="111"/>
  <c r="AP52" i="111"/>
  <c r="AO38" i="111"/>
  <c r="AP37" i="111"/>
  <c r="AO34" i="111"/>
  <c r="AP33" i="111"/>
  <c r="AO30" i="111"/>
  <c r="AP29" i="111"/>
  <c r="AO26" i="111"/>
  <c r="AP25" i="111"/>
  <c r="AO22" i="111"/>
  <c r="AP21" i="111"/>
  <c r="AO18" i="111"/>
  <c r="AP17" i="111"/>
  <c r="AP64" i="111"/>
  <c r="AP62" i="111"/>
  <c r="AP43" i="111"/>
  <c r="AP40" i="111"/>
  <c r="AP36" i="111"/>
  <c r="AP32" i="111"/>
  <c r="AP28" i="111"/>
  <c r="AP24" i="111"/>
  <c r="AO21" i="111"/>
  <c r="AO20" i="111"/>
  <c r="AP19" i="111"/>
  <c r="AO17" i="111"/>
  <c r="AO16" i="111"/>
  <c r="AP15" i="111"/>
  <c r="AP44" i="111"/>
  <c r="AO45" i="111"/>
  <c r="AO41" i="111"/>
  <c r="AO37" i="111"/>
  <c r="AO33" i="111"/>
  <c r="AO29" i="111"/>
  <c r="AO25" i="111"/>
  <c r="AP20" i="111"/>
  <c r="AP16" i="111"/>
  <c r="AU62" i="111"/>
  <c r="AV61" i="111"/>
  <c r="AU58" i="111"/>
  <c r="AV57" i="111"/>
  <c r="AU54" i="111"/>
  <c r="AV53" i="111"/>
  <c r="AU64" i="111"/>
  <c r="AV63" i="111"/>
  <c r="AU60" i="111"/>
  <c r="AV59" i="111"/>
  <c r="AU56" i="111"/>
  <c r="AV55" i="111"/>
  <c r="AU52" i="111"/>
  <c r="AV51" i="111"/>
  <c r="AU48" i="111"/>
  <c r="AV47" i="111"/>
  <c r="AU44" i="111"/>
  <c r="AU50" i="111"/>
  <c r="AV49" i="111"/>
  <c r="AU46" i="111"/>
  <c r="AV45" i="111"/>
  <c r="AU63" i="111"/>
  <c r="AU61" i="111"/>
  <c r="AU59" i="111"/>
  <c r="AU57" i="111"/>
  <c r="AU55" i="111"/>
  <c r="AU53" i="111"/>
  <c r="AU51" i="111"/>
  <c r="AU49" i="111"/>
  <c r="AV48" i="111"/>
  <c r="AU45" i="111"/>
  <c r="AV44" i="111"/>
  <c r="AV43" i="111"/>
  <c r="AU40" i="111"/>
  <c r="AV64" i="111"/>
  <c r="AV62" i="111"/>
  <c r="AV42" i="111"/>
  <c r="AU38" i="111"/>
  <c r="AV37" i="111"/>
  <c r="AU34" i="111"/>
  <c r="AV33" i="111"/>
  <c r="AU30" i="111"/>
  <c r="AV29" i="111"/>
  <c r="AU26" i="111"/>
  <c r="AV25" i="111"/>
  <c r="AU22" i="111"/>
  <c r="AV21" i="111"/>
  <c r="AV60" i="111"/>
  <c r="AV58" i="111"/>
  <c r="AU47" i="111"/>
  <c r="AU42" i="111"/>
  <c r="AV41" i="111"/>
  <c r="AU37" i="111"/>
  <c r="AV36" i="111"/>
  <c r="AU33" i="111"/>
  <c r="AV32" i="111"/>
  <c r="AU29" i="111"/>
  <c r="AV28" i="111"/>
  <c r="AU25" i="111"/>
  <c r="AV24" i="111"/>
  <c r="AU21" i="111"/>
  <c r="AV20" i="111"/>
  <c r="AU17" i="111"/>
  <c r="AV16" i="111"/>
  <c r="AV56" i="111"/>
  <c r="AV54" i="111"/>
  <c r="AV46" i="111"/>
  <c r="AU41" i="111"/>
  <c r="AV40" i="111"/>
  <c r="AV39" i="111"/>
  <c r="AU36" i="111"/>
  <c r="AV35" i="111"/>
  <c r="AU32" i="111"/>
  <c r="AV31" i="111"/>
  <c r="AU28" i="111"/>
  <c r="AV27" i="111"/>
  <c r="AU24" i="111"/>
  <c r="AV23" i="111"/>
  <c r="AU20" i="111"/>
  <c r="AV19" i="111"/>
  <c r="AU16" i="111"/>
  <c r="AV15" i="111"/>
  <c r="AV52" i="111"/>
  <c r="AU39" i="111"/>
  <c r="AU35" i="111"/>
  <c r="AU31" i="111"/>
  <c r="AU27" i="111"/>
  <c r="AU23" i="111"/>
  <c r="AV50" i="111"/>
  <c r="AU43" i="111"/>
  <c r="AU19" i="111"/>
  <c r="AU15" i="111"/>
  <c r="AV38" i="111"/>
  <c r="AV34" i="111"/>
  <c r="AV30" i="111"/>
  <c r="AV26" i="111"/>
  <c r="AV22" i="111"/>
  <c r="AV18" i="111"/>
  <c r="AU18" i="111"/>
  <c r="AV17" i="111"/>
  <c r="Q17" i="111" l="1"/>
  <c r="AR66" i="111"/>
  <c r="AL66" i="111"/>
  <c r="AU66" i="111"/>
  <c r="AO66" i="111"/>
  <c r="P65" i="111"/>
  <c r="R15" i="111"/>
  <c r="R65" i="111" l="1"/>
  <c r="R12" i="111"/>
  <c r="R14" i="111" s="1"/>
  <c r="Y2" i="75" l="1"/>
  <c r="O7" i="105"/>
  <c r="O8" i="104"/>
  <c r="AB1" i="103"/>
  <c r="Q135" i="102"/>
  <c r="D135" i="102"/>
  <c r="Q93" i="102"/>
  <c r="D93" i="102"/>
  <c r="Q51" i="102"/>
  <c r="D51" i="102"/>
  <c r="Q9" i="102"/>
  <c r="D9" i="102"/>
  <c r="B7" i="102"/>
  <c r="V6" i="101"/>
  <c r="L6" i="101"/>
  <c r="B6" i="101"/>
  <c r="AH5" i="101"/>
  <c r="I1" i="101"/>
  <c r="C824" i="100"/>
  <c r="K817" i="100"/>
  <c r="J817" i="100"/>
  <c r="I817" i="100"/>
  <c r="H817" i="100"/>
  <c r="G817" i="100"/>
  <c r="M816" i="100"/>
  <c r="K814" i="100"/>
  <c r="J814" i="100"/>
  <c r="I814" i="100"/>
  <c r="H814" i="100"/>
  <c r="G814" i="100"/>
  <c r="M813" i="100"/>
  <c r="K813" i="100"/>
  <c r="K816" i="100" s="1"/>
  <c r="J813" i="100"/>
  <c r="J816" i="100" s="1"/>
  <c r="I813" i="100"/>
  <c r="I816" i="100" s="1"/>
  <c r="H813" i="100"/>
  <c r="H816" i="100" s="1"/>
  <c r="G813" i="100"/>
  <c r="G816" i="100" s="1"/>
  <c r="L812" i="100"/>
  <c r="K806" i="100"/>
  <c r="J806" i="100"/>
  <c r="I806" i="100"/>
  <c r="H806" i="100"/>
  <c r="G806" i="100"/>
  <c r="L805" i="100"/>
  <c r="C788" i="100"/>
  <c r="K781" i="100"/>
  <c r="J781" i="100"/>
  <c r="I781" i="100"/>
  <c r="H781" i="100"/>
  <c r="G781" i="100"/>
  <c r="M780" i="100"/>
  <c r="K778" i="100"/>
  <c r="J778" i="100"/>
  <c r="I778" i="100"/>
  <c r="H778" i="100"/>
  <c r="G778" i="100"/>
  <c r="M777" i="100"/>
  <c r="K777" i="100"/>
  <c r="K780" i="100" s="1"/>
  <c r="J777" i="100"/>
  <c r="J780" i="100" s="1"/>
  <c r="I777" i="100"/>
  <c r="I780" i="100" s="1"/>
  <c r="H777" i="100"/>
  <c r="H780" i="100" s="1"/>
  <c r="G777" i="100"/>
  <c r="G780" i="100" s="1"/>
  <c r="L776" i="100"/>
  <c r="L775" i="100"/>
  <c r="I754" i="100"/>
  <c r="I755" i="100" s="1"/>
  <c r="H754" i="100"/>
  <c r="H755" i="100" s="1"/>
  <c r="G754" i="100"/>
  <c r="G755" i="100" s="1"/>
  <c r="F754" i="100"/>
  <c r="J751" i="100"/>
  <c r="G738" i="100"/>
  <c r="G737" i="100"/>
  <c r="G736" i="100"/>
  <c r="G735" i="100"/>
  <c r="G734" i="100"/>
  <c r="G733" i="100"/>
  <c r="G732" i="100"/>
  <c r="G731" i="100"/>
  <c r="G730" i="100"/>
  <c r="G729" i="100"/>
  <c r="G728" i="100"/>
  <c r="G727" i="100"/>
  <c r="G724" i="100"/>
  <c r="M718" i="100"/>
  <c r="L718" i="100"/>
  <c r="J718" i="100"/>
  <c r="M717" i="100"/>
  <c r="L717" i="100"/>
  <c r="J717" i="100"/>
  <c r="L711" i="100"/>
  <c r="L710" i="100"/>
  <c r="D701" i="100"/>
  <c r="J701" i="100" s="1"/>
  <c r="I701" i="100" s="1"/>
  <c r="C701" i="100" s="1"/>
  <c r="E701" i="100" s="1"/>
  <c r="D700" i="100"/>
  <c r="J700" i="100" s="1"/>
  <c r="I700" i="100" s="1"/>
  <c r="C700" i="100" s="1"/>
  <c r="E700" i="100" s="1"/>
  <c r="D699" i="100"/>
  <c r="J699" i="100" s="1"/>
  <c r="I699" i="100" s="1"/>
  <c r="C699" i="100" s="1"/>
  <c r="E699" i="100" s="1"/>
  <c r="D698" i="100"/>
  <c r="J698" i="100" s="1"/>
  <c r="I698" i="100" s="1"/>
  <c r="C698" i="100" s="1"/>
  <c r="D697" i="100"/>
  <c r="J697" i="100" s="1"/>
  <c r="I697" i="100" s="1"/>
  <c r="C697" i="100" s="1"/>
  <c r="E697" i="100" s="1"/>
  <c r="G671" i="100"/>
  <c r="G669" i="100"/>
  <c r="G667" i="100"/>
  <c r="L665" i="100"/>
  <c r="K665" i="100"/>
  <c r="J665" i="100"/>
  <c r="I665" i="100"/>
  <c r="H665" i="100"/>
  <c r="G663" i="100"/>
  <c r="G662" i="100"/>
  <c r="G661" i="100"/>
  <c r="G660" i="100"/>
  <c r="G659" i="100"/>
  <c r="G656" i="100"/>
  <c r="J653" i="100"/>
  <c r="G653" i="100"/>
  <c r="C651" i="100"/>
  <c r="F644" i="100"/>
  <c r="G636" i="100"/>
  <c r="G642" i="100" s="1"/>
  <c r="H642" i="100" s="1"/>
  <c r="K642" i="100" s="1"/>
  <c r="G634" i="100"/>
  <c r="F599" i="100"/>
  <c r="H599" i="100" s="1"/>
  <c r="F598" i="100"/>
  <c r="H598" i="100" s="1"/>
  <c r="F597" i="100"/>
  <c r="H597" i="100" s="1"/>
  <c r="F596" i="100"/>
  <c r="H596" i="100" s="1"/>
  <c r="F595" i="100"/>
  <c r="H595" i="100" s="1"/>
  <c r="F594" i="100"/>
  <c r="H594" i="100" s="1"/>
  <c r="B593" i="100"/>
  <c r="E592" i="100" s="1"/>
  <c r="H588" i="100"/>
  <c r="G588" i="100"/>
  <c r="H585" i="100"/>
  <c r="M578" i="100"/>
  <c r="N578" i="100" s="1"/>
  <c r="N575" i="100"/>
  <c r="M575" i="100"/>
  <c r="H574" i="100"/>
  <c r="H575" i="100" s="1"/>
  <c r="N568" i="100"/>
  <c r="H568" i="100"/>
  <c r="N567" i="100"/>
  <c r="M571" i="100" s="1"/>
  <c r="N571" i="100" s="1"/>
  <c r="H567" i="100"/>
  <c r="N566" i="100"/>
  <c r="L543" i="100"/>
  <c r="E543" i="100"/>
  <c r="N542" i="100"/>
  <c r="N543" i="100" s="1"/>
  <c r="L542" i="100"/>
  <c r="J542" i="100"/>
  <c r="J543" i="100" s="1"/>
  <c r="G542" i="100"/>
  <c r="G543" i="100" s="1"/>
  <c r="E542" i="100"/>
  <c r="C542" i="100"/>
  <c r="C543" i="100" s="1"/>
  <c r="N539" i="100"/>
  <c r="N538" i="100" s="1"/>
  <c r="G539" i="100"/>
  <c r="G538" i="100" s="1"/>
  <c r="L538" i="100"/>
  <c r="L539" i="100" s="1"/>
  <c r="J538" i="100"/>
  <c r="J539" i="100" s="1"/>
  <c r="E538" i="100"/>
  <c r="E539" i="100" s="1"/>
  <c r="C538" i="100"/>
  <c r="C539" i="100" s="1"/>
  <c r="G530" i="100"/>
  <c r="G529" i="100" s="1"/>
  <c r="J529" i="100"/>
  <c r="J530" i="100" s="1"/>
  <c r="D529" i="100"/>
  <c r="D530" i="100" s="1"/>
  <c r="G525" i="100"/>
  <c r="D525" i="100"/>
  <c r="J524" i="100"/>
  <c r="J525" i="100" s="1"/>
  <c r="G524" i="100"/>
  <c r="D524" i="100"/>
  <c r="K511" i="100"/>
  <c r="G511" i="100"/>
  <c r="B511" i="100"/>
  <c r="M508" i="100"/>
  <c r="K510" i="100" s="1"/>
  <c r="I508" i="100"/>
  <c r="G510" i="100" s="1"/>
  <c r="D508" i="100"/>
  <c r="B510" i="100" s="1"/>
  <c r="N507" i="100"/>
  <c r="J507" i="100"/>
  <c r="A501" i="100"/>
  <c r="B500" i="100"/>
  <c r="B496" i="100"/>
  <c r="F491" i="100"/>
  <c r="A475" i="100"/>
  <c r="B474" i="100"/>
  <c r="C467" i="100"/>
  <c r="N461" i="100"/>
  <c r="K463" i="100" s="1"/>
  <c r="K466" i="100" s="1"/>
  <c r="E460" i="100"/>
  <c r="E467" i="100" s="1"/>
  <c r="L439" i="100"/>
  <c r="K439" i="100"/>
  <c r="M438" i="100"/>
  <c r="K438" i="100"/>
  <c r="M437" i="100"/>
  <c r="L437" i="100"/>
  <c r="H429" i="100"/>
  <c r="G429" i="100"/>
  <c r="F429" i="100"/>
  <c r="G428" i="100"/>
  <c r="F428" i="100" s="1"/>
  <c r="I427" i="100"/>
  <c r="H427" i="100"/>
  <c r="F427" i="100"/>
  <c r="G426" i="100"/>
  <c r="H426" i="100" s="1"/>
  <c r="I426" i="100" s="1"/>
  <c r="M416" i="100"/>
  <c r="N416" i="100" s="1"/>
  <c r="F416" i="100"/>
  <c r="G416" i="100" s="1"/>
  <c r="M415" i="100"/>
  <c r="N415" i="100" s="1"/>
  <c r="F415" i="100"/>
  <c r="G415" i="100" s="1"/>
  <c r="M414" i="100"/>
  <c r="N414" i="100" s="1"/>
  <c r="F414" i="100"/>
  <c r="G414" i="100" s="1"/>
  <c r="M413" i="100"/>
  <c r="N413" i="100" s="1"/>
  <c r="F413" i="100"/>
  <c r="G413" i="100" s="1"/>
  <c r="M412" i="100"/>
  <c r="N412" i="100" s="1"/>
  <c r="J412" i="100"/>
  <c r="F412" i="100"/>
  <c r="G412" i="100" s="1"/>
  <c r="C412" i="100"/>
  <c r="H384" i="100"/>
  <c r="J384" i="100" s="1"/>
  <c r="E359" i="100"/>
  <c r="L343" i="100" s="1"/>
  <c r="I347" i="100"/>
  <c r="F347" i="100" s="1"/>
  <c r="H347" i="100"/>
  <c r="E347" i="100" s="1"/>
  <c r="G347" i="100"/>
  <c r="D347" i="100"/>
  <c r="C347" i="100"/>
  <c r="M347" i="100" s="1"/>
  <c r="M345" i="100"/>
  <c r="C345" i="100"/>
  <c r="I339" i="100"/>
  <c r="F339" i="100" s="1"/>
  <c r="H339" i="100"/>
  <c r="E339" i="100" s="1"/>
  <c r="G339" i="100"/>
  <c r="D339" i="100"/>
  <c r="C339" i="100"/>
  <c r="J318" i="100"/>
  <c r="K311" i="100"/>
  <c r="K307" i="100"/>
  <c r="M297" i="100"/>
  <c r="F295" i="100"/>
  <c r="M293" i="100"/>
  <c r="K289" i="100"/>
  <c r="M289" i="100" s="1"/>
  <c r="M275" i="100"/>
  <c r="M271" i="100"/>
  <c r="N275" i="100" s="1"/>
  <c r="N271" i="100" s="1"/>
  <c r="L275" i="100" s="1"/>
  <c r="K271" i="100"/>
  <c r="E263" i="100"/>
  <c r="F263" i="100" s="1"/>
  <c r="I260" i="100"/>
  <c r="N256" i="100" s="1"/>
  <c r="F260" i="100"/>
  <c r="E260" i="100"/>
  <c r="N258" i="100"/>
  <c r="F257" i="100"/>
  <c r="F168" i="100"/>
  <c r="D168" i="100" s="1"/>
  <c r="D165" i="100"/>
  <c r="C117" i="100"/>
  <c r="C114" i="100"/>
  <c r="C111" i="100"/>
  <c r="D104" i="100"/>
  <c r="H102" i="100"/>
  <c r="E102" i="100"/>
  <c r="H100" i="100"/>
  <c r="E100" i="100"/>
  <c r="Q1" i="100"/>
  <c r="P1" i="100"/>
  <c r="O1" i="100"/>
  <c r="N1" i="100"/>
  <c r="M1" i="100"/>
  <c r="L1" i="100"/>
  <c r="K1" i="100"/>
  <c r="J1" i="100"/>
  <c r="I1" i="100"/>
  <c r="H1" i="100"/>
  <c r="G1" i="100"/>
  <c r="F1" i="100"/>
  <c r="E1" i="100"/>
  <c r="D1" i="100"/>
  <c r="C1" i="100"/>
  <c r="B1" i="100"/>
  <c r="A1" i="100"/>
  <c r="C182" i="99"/>
  <c r="B182" i="99"/>
  <c r="C181" i="99"/>
  <c r="B181" i="99"/>
  <c r="B180" i="99"/>
  <c r="C170" i="99"/>
  <c r="B170" i="99"/>
  <c r="C167" i="99"/>
  <c r="B167" i="99"/>
  <c r="B166" i="99"/>
  <c r="B159" i="99"/>
  <c r="B156" i="99"/>
  <c r="C149" i="99"/>
  <c r="C156" i="99" s="1"/>
  <c r="C159" i="99" s="1"/>
  <c r="B149" i="99"/>
  <c r="C146" i="99"/>
  <c r="B146" i="99"/>
  <c r="C143" i="99"/>
  <c r="B143" i="99"/>
  <c r="C140" i="99"/>
  <c r="B140" i="99"/>
  <c r="C137" i="99"/>
  <c r="B137" i="99"/>
  <c r="D131" i="99"/>
  <c r="D130" i="99"/>
  <c r="D129" i="99"/>
  <c r="D128" i="99"/>
  <c r="D127" i="99"/>
  <c r="B127" i="99"/>
  <c r="D118" i="99"/>
  <c r="D117" i="99"/>
  <c r="D116" i="99"/>
  <c r="D115" i="99"/>
  <c r="D114" i="99"/>
  <c r="B114" i="99"/>
  <c r="E107" i="99"/>
  <c r="B107" i="99"/>
  <c r="B101" i="99"/>
  <c r="C100" i="99"/>
  <c r="B95" i="99"/>
  <c r="C94" i="99"/>
  <c r="B89" i="99"/>
  <c r="C88" i="99"/>
  <c r="B83" i="99"/>
  <c r="C77" i="99"/>
  <c r="B77" i="99"/>
  <c r="B69" i="99"/>
  <c r="B64" i="99"/>
  <c r="C63" i="99" a="1"/>
  <c r="C63" i="99" s="1"/>
  <c r="B58" i="99"/>
  <c r="C57" i="99" a="1"/>
  <c r="C57" i="99" s="1"/>
  <c r="B52" i="99"/>
  <c r="C51" i="99"/>
  <c r="B46" i="99"/>
  <c r="C45" i="99" a="1"/>
  <c r="C45" i="99" s="1"/>
  <c r="B40" i="99"/>
  <c r="C39" i="99"/>
  <c r="B34" i="99"/>
  <c r="C33" i="99"/>
  <c r="F15" i="99"/>
  <c r="L13" i="99"/>
  <c r="E12" i="99"/>
  <c r="L10" i="99"/>
  <c r="E10" i="99"/>
  <c r="L8" i="99"/>
  <c r="E8" i="99"/>
  <c r="AA1" i="99"/>
  <c r="Z1" i="99"/>
  <c r="Y1" i="99"/>
  <c r="X1" i="99"/>
  <c r="W1" i="99"/>
  <c r="V1" i="99"/>
  <c r="U1" i="99"/>
  <c r="T1" i="99"/>
  <c r="S1" i="99"/>
  <c r="R1" i="99"/>
  <c r="Q1" i="99"/>
  <c r="P1" i="99"/>
  <c r="O1" i="99"/>
  <c r="N1" i="99"/>
  <c r="M1" i="99"/>
  <c r="L1" i="99"/>
  <c r="K1" i="99"/>
  <c r="J1" i="99"/>
  <c r="I1" i="99"/>
  <c r="H1" i="99"/>
  <c r="G1" i="99"/>
  <c r="F1" i="99"/>
  <c r="E1" i="99"/>
  <c r="D1" i="99"/>
  <c r="C1" i="99"/>
  <c r="B1" i="99"/>
  <c r="A1" i="99"/>
  <c r="G181" i="99"/>
  <c r="C171" i="99"/>
  <c r="C52" i="99"/>
  <c r="G146" i="99"/>
  <c r="C89" i="99"/>
  <c r="G10" i="99"/>
  <c r="G149" i="99"/>
  <c r="C157" i="99"/>
  <c r="C78" i="99"/>
  <c r="E108" i="99"/>
  <c r="G137" i="99"/>
  <c r="N8" i="99"/>
  <c r="E114" i="99"/>
  <c r="C95" i="99"/>
  <c r="C40" i="99"/>
  <c r="C46" i="99"/>
  <c r="C168" i="99"/>
  <c r="C160" i="99"/>
  <c r="G143" i="99"/>
  <c r="N10" i="99"/>
  <c r="G12" i="99"/>
  <c r="C101" i="99"/>
  <c r="C64" i="99"/>
  <c r="G140" i="99"/>
  <c r="E127" i="99"/>
  <c r="G8" i="99"/>
  <c r="G182" i="99"/>
  <c r="F16" i="99"/>
  <c r="C58" i="99"/>
  <c r="C34" i="99"/>
  <c r="G639" i="100" l="1"/>
  <c r="H639" i="100" s="1"/>
  <c r="K639" i="100" s="1"/>
  <c r="G641" i="100"/>
  <c r="H641" i="100" s="1"/>
  <c r="K641" i="100" s="1"/>
  <c r="G643" i="100"/>
  <c r="H643" i="100" s="1"/>
  <c r="K643" i="100" s="1"/>
  <c r="G637" i="100"/>
  <c r="H637" i="100" s="1"/>
  <c r="K637" i="100" s="1"/>
  <c r="L463" i="100"/>
  <c r="L466" i="100" s="1"/>
  <c r="I428" i="100"/>
  <c r="H463" i="100"/>
  <c r="H466" i="100" s="1"/>
  <c r="M463" i="100"/>
  <c r="M466" i="100" s="1"/>
  <c r="D592" i="100"/>
  <c r="G640" i="100"/>
  <c r="H640" i="100" s="1"/>
  <c r="K640" i="100" s="1"/>
  <c r="L347" i="100"/>
  <c r="M348" i="100" s="1"/>
  <c r="I463" i="100"/>
  <c r="I466" i="100" s="1"/>
  <c r="J754" i="100"/>
  <c r="F755" i="100"/>
  <c r="J755" i="100" s="1"/>
  <c r="J756" i="100" s="1"/>
  <c r="J757" i="100" s="1"/>
  <c r="I307" i="100"/>
  <c r="J463" i="100"/>
  <c r="J466" i="100" s="1"/>
  <c r="B7" i="101"/>
  <c r="L7" i="101"/>
  <c r="V7" i="101"/>
  <c r="AH6" i="101"/>
  <c r="AH7" i="101"/>
  <c r="L510" i="100"/>
  <c r="M510" i="100"/>
  <c r="N510" i="100"/>
  <c r="C510" i="100"/>
  <c r="D510" i="100"/>
  <c r="E510" i="100"/>
  <c r="L816" i="100"/>
  <c r="H593" i="100"/>
  <c r="L780" i="100"/>
  <c r="L339" i="100"/>
  <c r="M340" i="100" s="1"/>
  <c r="M336" i="100" s="1"/>
  <c r="H510" i="100"/>
  <c r="I510" i="100"/>
  <c r="J510" i="100"/>
  <c r="E698" i="100"/>
  <c r="L777" i="100"/>
  <c r="L813" i="100"/>
  <c r="G638" i="100"/>
  <c r="H638" i="100" s="1"/>
  <c r="K638" i="100" s="1"/>
  <c r="M339" i="100"/>
  <c r="E37" i="94"/>
  <c r="F37" i="94" s="1"/>
  <c r="AO36" i="94"/>
  <c r="AN36" i="94"/>
  <c r="AI36" i="94"/>
  <c r="AF36" i="94" a="1"/>
  <c r="AF36" i="94" s="1"/>
  <c r="AH36" i="94" s="1"/>
  <c r="AD36" i="94"/>
  <c r="AA36" i="94" a="1"/>
  <c r="AA36" i="94" s="1"/>
  <c r="AC36" i="94" s="1"/>
  <c r="Y36" i="94"/>
  <c r="X36" i="94"/>
  <c r="V36" i="94"/>
  <c r="T36" i="94"/>
  <c r="S36" i="94"/>
  <c r="R36" i="94"/>
  <c r="P36" i="94"/>
  <c r="N36" i="94"/>
  <c r="M36" i="94"/>
  <c r="F36" i="94"/>
  <c r="G36" i="94" s="1"/>
  <c r="I36" i="94" s="1"/>
  <c r="H36" i="94" s="1"/>
  <c r="B36" i="94" s="1"/>
  <c r="O36" i="94" s="1"/>
  <c r="E36" i="94"/>
  <c r="AO35" i="94"/>
  <c r="AN35" i="94"/>
  <c r="AI35" i="94"/>
  <c r="AF35" i="94" a="1"/>
  <c r="AF35" i="94" s="1"/>
  <c r="AH35" i="94" s="1"/>
  <c r="AD35" i="94"/>
  <c r="AA35" i="94" a="1"/>
  <c r="AA35" i="94" s="1"/>
  <c r="AC35" i="94" s="1"/>
  <c r="Y35" i="94"/>
  <c r="X35" i="94"/>
  <c r="V35" i="94"/>
  <c r="T35" i="94"/>
  <c r="S35" i="94"/>
  <c r="R35" i="94"/>
  <c r="P35" i="94"/>
  <c r="N35" i="94"/>
  <c r="M35" i="94"/>
  <c r="F35" i="94"/>
  <c r="G35" i="94" s="1"/>
  <c r="I35" i="94" s="1"/>
  <c r="H35" i="94" s="1"/>
  <c r="B35" i="94" s="1"/>
  <c r="O35" i="94" s="1"/>
  <c r="E35" i="94"/>
  <c r="AO34" i="94"/>
  <c r="AN34" i="94"/>
  <c r="AI34" i="94"/>
  <c r="AF34" i="94" a="1"/>
  <c r="AF34" i="94" s="1"/>
  <c r="AH34" i="94" s="1"/>
  <c r="AD34" i="94"/>
  <c r="AA34" i="94" a="1"/>
  <c r="AA34" i="94" s="1"/>
  <c r="AC34" i="94" s="1"/>
  <c r="Y34" i="94"/>
  <c r="X34" i="94"/>
  <c r="V34" i="94"/>
  <c r="T34" i="94"/>
  <c r="S34" i="94"/>
  <c r="R34" i="94"/>
  <c r="P34" i="94"/>
  <c r="N34" i="94"/>
  <c r="M34" i="94"/>
  <c r="F34" i="94"/>
  <c r="G34" i="94" s="1"/>
  <c r="I34" i="94" s="1"/>
  <c r="H34" i="94" s="1"/>
  <c r="B34" i="94" s="1"/>
  <c r="O34" i="94" s="1"/>
  <c r="E34" i="94"/>
  <c r="AO33" i="94"/>
  <c r="AN33" i="94"/>
  <c r="AI33" i="94"/>
  <c r="AF33" i="94" a="1"/>
  <c r="AF33" i="94" s="1"/>
  <c r="AH33" i="94" s="1"/>
  <c r="AD33" i="94"/>
  <c r="AA33" i="94" a="1"/>
  <c r="AA33" i="94" s="1"/>
  <c r="AC33" i="94" s="1"/>
  <c r="Y33" i="94"/>
  <c r="X33" i="94"/>
  <c r="V33" i="94"/>
  <c r="T33" i="94"/>
  <c r="S33" i="94"/>
  <c r="R33" i="94"/>
  <c r="P33" i="94"/>
  <c r="N33" i="94"/>
  <c r="M33" i="94"/>
  <c r="F33" i="94"/>
  <c r="G33" i="94" s="1"/>
  <c r="I33" i="94" s="1"/>
  <c r="H33" i="94" s="1"/>
  <c r="B33" i="94" s="1"/>
  <c r="O33" i="94" s="1"/>
  <c r="E33" i="94"/>
  <c r="AO32" i="94"/>
  <c r="AN32" i="94"/>
  <c r="AI32" i="94"/>
  <c r="AF32" i="94" a="1"/>
  <c r="AF32" i="94" s="1"/>
  <c r="AH32" i="94" s="1"/>
  <c r="AD32" i="94"/>
  <c r="AA32" i="94" a="1"/>
  <c r="AA32" i="94" s="1"/>
  <c r="AC32" i="94" s="1"/>
  <c r="Y32" i="94"/>
  <c r="X32" i="94"/>
  <c r="V32" i="94"/>
  <c r="T32" i="94"/>
  <c r="S32" i="94"/>
  <c r="R32" i="94"/>
  <c r="P32" i="94"/>
  <c r="N32" i="94"/>
  <c r="M32" i="94"/>
  <c r="F32" i="94"/>
  <c r="G32" i="94" s="1"/>
  <c r="I32" i="94" s="1"/>
  <c r="H32" i="94" s="1"/>
  <c r="B32" i="94" s="1"/>
  <c r="O32" i="94" s="1"/>
  <c r="E32" i="94"/>
  <c r="AO31" i="94"/>
  <c r="AN31" i="94"/>
  <c r="AI31" i="94"/>
  <c r="AF31" i="94" a="1"/>
  <c r="AF31" i="94" s="1"/>
  <c r="AH31" i="94" s="1"/>
  <c r="AD31" i="94"/>
  <c r="AA31" i="94" a="1"/>
  <c r="AA31" i="94" s="1"/>
  <c r="AC31" i="94" s="1"/>
  <c r="Y31" i="94"/>
  <c r="X31" i="94"/>
  <c r="V31" i="94"/>
  <c r="T31" i="94"/>
  <c r="S31" i="94"/>
  <c r="R31" i="94"/>
  <c r="P31" i="94"/>
  <c r="N31" i="94"/>
  <c r="M31" i="94"/>
  <c r="F31" i="94"/>
  <c r="G31" i="94" s="1"/>
  <c r="I31" i="94" s="1"/>
  <c r="H31" i="94" s="1"/>
  <c r="B31" i="94" s="1"/>
  <c r="O31" i="94" s="1"/>
  <c r="E31" i="94"/>
  <c r="AO30" i="94"/>
  <c r="AN30" i="94"/>
  <c r="AI30" i="94"/>
  <c r="AF30" i="94" a="1"/>
  <c r="AF30" i="94" s="1"/>
  <c r="AH30" i="94" s="1"/>
  <c r="AD30" i="94"/>
  <c r="AA30" i="94" a="1"/>
  <c r="AA30" i="94" s="1"/>
  <c r="AC30" i="94" s="1"/>
  <c r="Y30" i="94"/>
  <c r="X30" i="94"/>
  <c r="V30" i="94"/>
  <c r="T30" i="94"/>
  <c r="S30" i="94"/>
  <c r="R30" i="94"/>
  <c r="P30" i="94"/>
  <c r="N30" i="94"/>
  <c r="M30" i="94"/>
  <c r="F30" i="94"/>
  <c r="G30" i="94" s="1"/>
  <c r="I30" i="94" s="1"/>
  <c r="H30" i="94" s="1"/>
  <c r="B30" i="94" s="1"/>
  <c r="O30" i="94" s="1"/>
  <c r="E30" i="94"/>
  <c r="AO29" i="94"/>
  <c r="AN29" i="94"/>
  <c r="AI29" i="94"/>
  <c r="AF29" i="94" a="1"/>
  <c r="AF29" i="94" s="1"/>
  <c r="AH29" i="94" s="1"/>
  <c r="AD29" i="94"/>
  <c r="AA29" i="94" a="1"/>
  <c r="AA29" i="94" s="1"/>
  <c r="AC29" i="94" s="1"/>
  <c r="Y29" i="94"/>
  <c r="X29" i="94"/>
  <c r="V29" i="94"/>
  <c r="T29" i="94"/>
  <c r="S29" i="94"/>
  <c r="R29" i="94"/>
  <c r="P29" i="94"/>
  <c r="N29" i="94"/>
  <c r="M29" i="94"/>
  <c r="F29" i="94"/>
  <c r="G29" i="94" s="1"/>
  <c r="I29" i="94" s="1"/>
  <c r="H29" i="94" s="1"/>
  <c r="B29" i="94" s="1"/>
  <c r="O29" i="94" s="1"/>
  <c r="E29" i="94"/>
  <c r="AO28" i="94"/>
  <c r="AN28" i="94"/>
  <c r="AI28" i="94"/>
  <c r="AF28" i="94" a="1"/>
  <c r="AF28" i="94" s="1"/>
  <c r="AH28" i="94" s="1"/>
  <c r="AD28" i="94"/>
  <c r="AA28" i="94" a="1"/>
  <c r="AA28" i="94" s="1"/>
  <c r="AC28" i="94" s="1"/>
  <c r="Y28" i="94"/>
  <c r="X28" i="94"/>
  <c r="V28" i="94"/>
  <c r="T28" i="94"/>
  <c r="S28" i="94"/>
  <c r="R28" i="94"/>
  <c r="P28" i="94"/>
  <c r="N28" i="94"/>
  <c r="M28" i="94"/>
  <c r="F28" i="94"/>
  <c r="G28" i="94" s="1"/>
  <c r="I28" i="94" s="1"/>
  <c r="H28" i="94" s="1"/>
  <c r="B28" i="94" s="1"/>
  <c r="O28" i="94" s="1"/>
  <c r="E28" i="94"/>
  <c r="AO27" i="94"/>
  <c r="AN27" i="94"/>
  <c r="AI27" i="94"/>
  <c r="AF27" i="94" a="1"/>
  <c r="AF27" i="94" s="1"/>
  <c r="AH27" i="94" s="1"/>
  <c r="AD27" i="94"/>
  <c r="AA27" i="94" a="1"/>
  <c r="AA27" i="94" s="1"/>
  <c r="AC27" i="94" s="1"/>
  <c r="Y27" i="94"/>
  <c r="X27" i="94"/>
  <c r="V27" i="94"/>
  <c r="T27" i="94"/>
  <c r="S27" i="94"/>
  <c r="R27" i="94"/>
  <c r="P27" i="94"/>
  <c r="N27" i="94"/>
  <c r="M27" i="94"/>
  <c r="F27" i="94"/>
  <c r="G27" i="94" s="1"/>
  <c r="I27" i="94" s="1"/>
  <c r="H27" i="94" s="1"/>
  <c r="B27" i="94" s="1"/>
  <c r="O27" i="94" s="1"/>
  <c r="E27" i="94"/>
  <c r="AO26" i="94"/>
  <c r="AN26" i="94"/>
  <c r="AI26" i="94"/>
  <c r="AF26" i="94" a="1"/>
  <c r="AF26" i="94" s="1"/>
  <c r="AH26" i="94" s="1"/>
  <c r="AD26" i="94"/>
  <c r="AA26" i="94" a="1"/>
  <c r="AA26" i="94" s="1"/>
  <c r="AC26" i="94" s="1"/>
  <c r="Y26" i="94"/>
  <c r="X26" i="94"/>
  <c r="V26" i="94"/>
  <c r="T26" i="94"/>
  <c r="S26" i="94"/>
  <c r="R26" i="94"/>
  <c r="P26" i="94"/>
  <c r="N26" i="94"/>
  <c r="M26" i="94"/>
  <c r="F26" i="94"/>
  <c r="G26" i="94" s="1"/>
  <c r="I26" i="94" s="1"/>
  <c r="H26" i="94" s="1"/>
  <c r="B26" i="94" s="1"/>
  <c r="O26" i="94" s="1"/>
  <c r="E26" i="94"/>
  <c r="AI25" i="94"/>
  <c r="AF25" i="94" a="1"/>
  <c r="AF25" i="94" s="1"/>
  <c r="AH25" i="94" s="1"/>
  <c r="AD25" i="94"/>
  <c r="AA25" i="94" a="1"/>
  <c r="AA25" i="94" s="1"/>
  <c r="AC25" i="94" s="1"/>
  <c r="Y25" i="94"/>
  <c r="X25" i="94"/>
  <c r="V25" i="94"/>
  <c r="T25" i="94"/>
  <c r="S25" i="94"/>
  <c r="R25" i="94"/>
  <c r="P25" i="94"/>
  <c r="N25" i="94"/>
  <c r="M25" i="94"/>
  <c r="F25" i="94"/>
  <c r="G25" i="94" s="1"/>
  <c r="I25" i="94" s="1"/>
  <c r="H25" i="94" s="1"/>
  <c r="B25" i="94" s="1"/>
  <c r="O25" i="94" s="1"/>
  <c r="E25" i="94"/>
  <c r="AI24" i="94"/>
  <c r="AD24" i="94"/>
  <c r="Y24" i="94"/>
  <c r="P24" i="94"/>
  <c r="N24" i="94"/>
  <c r="M24" i="94"/>
  <c r="F24" i="94"/>
  <c r="G24" i="94" s="1"/>
  <c r="I24" i="94" s="1"/>
  <c r="H24" i="94" s="1"/>
  <c r="B24" i="94" s="1"/>
  <c r="E24" i="94"/>
  <c r="AI23" i="94"/>
  <c r="AD23" i="94"/>
  <c r="Y23" i="94"/>
  <c r="P23" i="94"/>
  <c r="N23" i="94"/>
  <c r="M23" i="94"/>
  <c r="F23" i="94"/>
  <c r="G23" i="94" s="1"/>
  <c r="I23" i="94" s="1"/>
  <c r="H23" i="94" s="1"/>
  <c r="B23" i="94" s="1"/>
  <c r="E23" i="94"/>
  <c r="AI22" i="94"/>
  <c r="AD22" i="94"/>
  <c r="Y22" i="94"/>
  <c r="P22" i="94"/>
  <c r="N22" i="94"/>
  <c r="M22" i="94"/>
  <c r="F22" i="94"/>
  <c r="G22" i="94" s="1"/>
  <c r="I22" i="94" s="1"/>
  <c r="H22" i="94" s="1"/>
  <c r="B22" i="94" s="1"/>
  <c r="E22" i="94"/>
  <c r="AI21" i="94"/>
  <c r="AD21" i="94"/>
  <c r="Y21" i="94"/>
  <c r="P21" i="94"/>
  <c r="N21" i="94"/>
  <c r="M21" i="94"/>
  <c r="F21" i="94"/>
  <c r="G21" i="94" s="1"/>
  <c r="I21" i="94" s="1"/>
  <c r="H21" i="94" s="1"/>
  <c r="B21" i="94" s="1"/>
  <c r="E21" i="94"/>
  <c r="AO20" i="94"/>
  <c r="AN20" i="94"/>
  <c r="AI20" i="94"/>
  <c r="AD20" i="94"/>
  <c r="Y20" i="94"/>
  <c r="P20" i="94"/>
  <c r="N20" i="94"/>
  <c r="M20" i="94"/>
  <c r="F20" i="94"/>
  <c r="G20" i="94" s="1"/>
  <c r="I20" i="94" s="1"/>
  <c r="H20" i="94" s="1"/>
  <c r="B20" i="94" s="1"/>
  <c r="E20" i="94"/>
  <c r="AO19" i="94"/>
  <c r="AN19" i="94"/>
  <c r="AI19" i="94"/>
  <c r="AF19" i="94" a="1"/>
  <c r="AF19" i="94" s="1"/>
  <c r="AH19" i="94" s="1"/>
  <c r="AD19" i="94"/>
  <c r="AA19" i="94" a="1"/>
  <c r="AA19" i="94" s="1"/>
  <c r="AC19" i="94" s="1"/>
  <c r="Y19" i="94"/>
  <c r="X19" i="94"/>
  <c r="V19" i="94"/>
  <c r="T19" i="94"/>
  <c r="S19" i="94"/>
  <c r="R19" i="94"/>
  <c r="P19" i="94"/>
  <c r="N19" i="94"/>
  <c r="M19" i="94"/>
  <c r="F19" i="94"/>
  <c r="G19" i="94" s="1"/>
  <c r="I19" i="94" s="1"/>
  <c r="H19" i="94" s="1"/>
  <c r="B19" i="94" s="1"/>
  <c r="O19" i="94" s="1"/>
  <c r="E19" i="94"/>
  <c r="AQ18" i="94"/>
  <c r="AP18" i="94"/>
  <c r="AO18" i="94"/>
  <c r="AI18" i="94"/>
  <c r="AD18" i="94"/>
  <c r="Y18" i="94"/>
  <c r="P18" i="94"/>
  <c r="N18" i="94"/>
  <c r="M18" i="94"/>
  <c r="E18" i="94"/>
  <c r="F18" i="94" s="1"/>
  <c r="G18" i="94" s="1"/>
  <c r="I18" i="94" s="1"/>
  <c r="H18" i="94" s="1"/>
  <c r="B18" i="94" s="1"/>
  <c r="AQ17" i="94"/>
  <c r="AP17" i="94"/>
  <c r="AO17" i="94"/>
  <c r="AN17" i="94"/>
  <c r="AI17" i="94"/>
  <c r="AF17" i="94" a="1"/>
  <c r="AF17" i="94" s="1"/>
  <c r="AH17" i="94" s="1"/>
  <c r="AD17" i="94"/>
  <c r="AA17" i="94" a="1"/>
  <c r="AA17" i="94" s="1"/>
  <c r="AC17" i="94" s="1"/>
  <c r="Y17" i="94"/>
  <c r="V17" i="94"/>
  <c r="X17" i="94" s="1"/>
  <c r="T17" i="94"/>
  <c r="S17" i="94"/>
  <c r="R17" i="94"/>
  <c r="P17" i="94"/>
  <c r="N17" i="94"/>
  <c r="M17" i="94"/>
  <c r="E17" i="94"/>
  <c r="F17" i="94" s="1"/>
  <c r="G17" i="94" s="1"/>
  <c r="I17" i="94" s="1"/>
  <c r="H17" i="94" s="1"/>
  <c r="B17" i="94" s="1"/>
  <c r="O17" i="94" s="1"/>
  <c r="AQ16" i="94"/>
  <c r="AP16" i="94"/>
  <c r="AO16" i="94"/>
  <c r="AI16" i="94"/>
  <c r="AD16" i="94"/>
  <c r="Y16" i="94"/>
  <c r="P16" i="94"/>
  <c r="N16" i="94"/>
  <c r="M16" i="94"/>
  <c r="F16" i="94"/>
  <c r="G16" i="94" s="1"/>
  <c r="I16" i="94" s="1"/>
  <c r="H16" i="94" s="1"/>
  <c r="B16" i="94" s="1"/>
  <c r="E16" i="94"/>
  <c r="AQ15" i="94"/>
  <c r="AP15" i="94"/>
  <c r="AO15" i="94"/>
  <c r="AN15" i="94"/>
  <c r="AI15" i="94"/>
  <c r="AF15" i="94" a="1"/>
  <c r="AF15" i="94" s="1"/>
  <c r="AH15" i="94" s="1"/>
  <c r="AD15" i="94"/>
  <c r="AA15" i="94" a="1"/>
  <c r="AA15" i="94" s="1"/>
  <c r="AC15" i="94" s="1"/>
  <c r="Y15" i="94"/>
  <c r="X15" i="94"/>
  <c r="V15" i="94"/>
  <c r="T15" i="94"/>
  <c r="S15" i="94"/>
  <c r="R15" i="94"/>
  <c r="P15" i="94"/>
  <c r="N15" i="94"/>
  <c r="M15" i="94"/>
  <c r="F15" i="94"/>
  <c r="G15" i="94" s="1"/>
  <c r="I15" i="94" s="1"/>
  <c r="H15" i="94" s="1"/>
  <c r="B15" i="94" s="1"/>
  <c r="O15" i="94" s="1"/>
  <c r="E15" i="94"/>
  <c r="AQ14" i="94"/>
  <c r="AP14" i="94"/>
  <c r="AO14" i="94"/>
  <c r="AI14" i="94"/>
  <c r="AD14" i="94"/>
  <c r="Y14" i="94"/>
  <c r="P14" i="94"/>
  <c r="N14" i="94"/>
  <c r="M14" i="94"/>
  <c r="E14" i="94"/>
  <c r="F14" i="94" s="1"/>
  <c r="G14" i="94" s="1"/>
  <c r="I14" i="94" s="1"/>
  <c r="H14" i="94" s="1"/>
  <c r="B14" i="94" s="1"/>
  <c r="AM9" i="94"/>
  <c r="AL9" i="94"/>
  <c r="AO13" i="94" s="1"/>
  <c r="AG9" i="94"/>
  <c r="AF9" i="94"/>
  <c r="AI13" i="94" s="1"/>
  <c r="AB9" i="94"/>
  <c r="AA9" i="94"/>
  <c r="AD13" i="94" s="1"/>
  <c r="W9" i="94"/>
  <c r="V9" i="94"/>
  <c r="Y13" i="94" s="1"/>
  <c r="T9" i="94"/>
  <c r="R9" i="94"/>
  <c r="Q9" i="94"/>
  <c r="O9" i="94"/>
  <c r="M9" i="94"/>
  <c r="K9" i="94"/>
  <c r="D9" i="94"/>
  <c r="C9" i="94"/>
  <c r="B9" i="94"/>
  <c r="N466" i="100" l="1"/>
  <c r="L336" i="100"/>
  <c r="L10" i="101"/>
  <c r="L8" i="101"/>
  <c r="B8" i="101"/>
  <c r="AH8" i="101"/>
  <c r="V8" i="101"/>
  <c r="L696" i="100"/>
  <c r="V20" i="94"/>
  <c r="X20" i="94" s="1"/>
  <c r="O20" i="94"/>
  <c r="V14" i="94"/>
  <c r="X14" i="94" s="1"/>
  <c r="AL14" i="94"/>
  <c r="AN14" i="94" s="1"/>
  <c r="O14" i="94"/>
  <c r="V22" i="94"/>
  <c r="X22" i="94" s="1"/>
  <c r="O22" i="94"/>
  <c r="V23" i="94"/>
  <c r="X23" i="94" s="1"/>
  <c r="O23" i="94"/>
  <c r="V24" i="94"/>
  <c r="X24" i="94" s="1"/>
  <c r="O24" i="94"/>
  <c r="AL18" i="94"/>
  <c r="AN18" i="94" s="1"/>
  <c r="O18" i="94"/>
  <c r="V18" i="94"/>
  <c r="X18" i="94" s="1"/>
  <c r="V21" i="94"/>
  <c r="X21" i="94" s="1"/>
  <c r="O21" i="94"/>
  <c r="V16" i="94"/>
  <c r="X16" i="94" s="1"/>
  <c r="AL16" i="94"/>
  <c r="AN16" i="94" s="1"/>
  <c r="O16" i="94"/>
  <c r="AF23" i="94" a="1"/>
  <c r="AF16" i="94" a="1"/>
  <c r="AF20" i="94" a="1"/>
  <c r="AF18" i="94" a="1"/>
  <c r="AF24" i="94" a="1"/>
  <c r="AA20" i="94" a="1"/>
  <c r="AA18" i="94" a="1"/>
  <c r="AA24" i="94" a="1"/>
  <c r="AA14" i="94" a="1"/>
  <c r="AF22" i="94" a="1"/>
  <c r="AF21" i="94" a="1"/>
  <c r="AF14" i="94" a="1"/>
  <c r="AA22" i="94" a="1"/>
  <c r="AA23" i="94" a="1"/>
  <c r="AA21" i="94" a="1"/>
  <c r="AA16" i="94" a="1"/>
  <c r="AH10" i="101" l="1"/>
  <c r="L11" i="101"/>
  <c r="B9" i="101"/>
  <c r="V9" i="101"/>
  <c r="AH11" i="101"/>
  <c r="L12" i="101"/>
  <c r="AH9" i="101"/>
  <c r="AH12" i="101"/>
  <c r="F699" i="100"/>
  <c r="F697" i="100"/>
  <c r="F701" i="100"/>
  <c r="F700" i="100"/>
  <c r="F698" i="100"/>
  <c r="AF21" i="94"/>
  <c r="AH21" i="94" s="1"/>
  <c r="AA18" i="94"/>
  <c r="AC18" i="94" s="1"/>
  <c r="AA24" i="94"/>
  <c r="AC24" i="94" s="1"/>
  <c r="AA23" i="94"/>
  <c r="AC23" i="94" s="1"/>
  <c r="AA22" i="94"/>
  <c r="AC22" i="94" s="1"/>
  <c r="AA14" i="94"/>
  <c r="AC14" i="94" s="1"/>
  <c r="AF18" i="94"/>
  <c r="AH18" i="94" s="1"/>
  <c r="AF24" i="94"/>
  <c r="AH24" i="94" s="1"/>
  <c r="AF23" i="94"/>
  <c r="AH23" i="94" s="1"/>
  <c r="AF22" i="94"/>
  <c r="AH22" i="94" s="1"/>
  <c r="AF14" i="94"/>
  <c r="AH14" i="94" s="1"/>
  <c r="AA20" i="94"/>
  <c r="AC20" i="94" s="1"/>
  <c r="AA16" i="94"/>
  <c r="AC16" i="94" s="1"/>
  <c r="AF20" i="94"/>
  <c r="AH20" i="94" s="1"/>
  <c r="AF16" i="94"/>
  <c r="AH16" i="94" s="1"/>
  <c r="AA21" i="94"/>
  <c r="AC21" i="94" s="1"/>
  <c r="T20" i="94"/>
  <c r="S20" i="94"/>
  <c r="R20" i="94"/>
  <c r="T16" i="94"/>
  <c r="S16" i="94"/>
  <c r="R16" i="94"/>
  <c r="S21" i="94"/>
  <c r="R21" i="94"/>
  <c r="T21" i="94"/>
  <c r="T18" i="94"/>
  <c r="S18" i="94"/>
  <c r="R18" i="94"/>
  <c r="S24" i="94"/>
  <c r="R24" i="94"/>
  <c r="T24" i="94"/>
  <c r="S23" i="94"/>
  <c r="R23" i="94"/>
  <c r="T23" i="94"/>
  <c r="S22" i="94"/>
  <c r="R22" i="94"/>
  <c r="T22" i="94"/>
  <c r="R14" i="94"/>
  <c r="T14" i="94"/>
  <c r="S14" i="94"/>
  <c r="V10" i="101" l="1"/>
  <c r="B10" i="101"/>
  <c r="AH13" i="101"/>
  <c r="L13" i="101"/>
  <c r="G701" i="100"/>
  <c r="K701" i="100"/>
  <c r="L701" i="100" s="1"/>
  <c r="K700" i="100"/>
  <c r="L700" i="100" s="1"/>
  <c r="G700" i="100"/>
  <c r="G697" i="100"/>
  <c r="F689" i="100"/>
  <c r="D692" i="100" s="1"/>
  <c r="K697" i="100"/>
  <c r="L697" i="100" s="1"/>
  <c r="G698" i="100"/>
  <c r="K698" i="100"/>
  <c r="L698" i="100" s="1"/>
  <c r="K699" i="100"/>
  <c r="L699" i="100" s="1"/>
  <c r="G699" i="100"/>
  <c r="AH14" i="101" l="1"/>
  <c r="L14" i="101"/>
  <c r="B11" i="101"/>
  <c r="B13" i="101"/>
  <c r="B15" i="101"/>
  <c r="B16" i="101" s="1"/>
  <c r="V11" i="101"/>
  <c r="AH15" i="101"/>
  <c r="K696" i="100"/>
  <c r="E689" i="100" s="1"/>
  <c r="C689" i="100" s="1"/>
  <c r="I692" i="100"/>
  <c r="D694" i="100"/>
  <c r="H692" i="100"/>
  <c r="C692" i="100"/>
  <c r="C694" i="100"/>
  <c r="I689" i="100"/>
  <c r="G692" i="100" s="1"/>
  <c r="V12" i="101" l="1"/>
  <c r="V13" i="101"/>
  <c r="B17" i="101"/>
  <c r="B19" i="101" s="1"/>
  <c r="B20" i="101" s="1"/>
  <c r="B21" i="101" s="1"/>
  <c r="B22" i="101" s="1"/>
  <c r="D5" i="101" s="1"/>
  <c r="L15" i="101"/>
  <c r="AH16" i="101"/>
  <c r="E692" i="100"/>
  <c r="K692" i="100"/>
  <c r="E694" i="100"/>
  <c r="J694" i="100"/>
  <c r="D6" i="101" l="1"/>
  <c r="L16" i="101"/>
  <c r="V14" i="101"/>
  <c r="AH19" i="101"/>
  <c r="AH20" i="101" s="1"/>
  <c r="AH21" i="101" s="1"/>
  <c r="AH22" i="101" s="1"/>
  <c r="AH17" i="101"/>
  <c r="AH18" i="101" s="1"/>
  <c r="V15" i="101"/>
  <c r="AH23" i="101"/>
  <c r="AH24" i="101" s="1"/>
  <c r="AH25" i="101" s="1"/>
  <c r="AH26" i="101" s="1"/>
  <c r="AH27" i="101" s="1"/>
  <c r="AH28" i="101" s="1"/>
  <c r="AH29" i="101" s="1"/>
  <c r="AH30" i="101" s="1"/>
  <c r="G694" i="100"/>
  <c r="K694" i="100" s="1"/>
  <c r="H694" i="100"/>
  <c r="V16" i="101" l="1"/>
  <c r="D8" i="101"/>
  <c r="L18" i="101"/>
  <c r="L19" i="101" s="1"/>
  <c r="L20" i="101" s="1"/>
  <c r="L21" i="101" s="1"/>
  <c r="L22" i="101" s="1"/>
  <c r="L23" i="101" s="1"/>
  <c r="L24" i="101" s="1"/>
  <c r="L25" i="101" s="1"/>
  <c r="L26" i="101" s="1"/>
  <c r="L27" i="101" s="1"/>
  <c r="L28" i="101" s="1"/>
  <c r="L29" i="101" s="1"/>
  <c r="L30" i="101" s="1"/>
  <c r="AH31" i="101"/>
  <c r="AH32" i="101" s="1"/>
  <c r="AH33" i="101" s="1"/>
  <c r="AH34" i="101" s="1"/>
  <c r="AH35" i="101" s="1"/>
  <c r="AH36" i="101" s="1"/>
  <c r="AH37" i="101" s="1"/>
  <c r="AH38" i="101" s="1"/>
  <c r="AH39" i="101" s="1"/>
  <c r="AH40" i="101" s="1"/>
  <c r="AH41" i="101" s="1"/>
  <c r="AH42" i="101" s="1"/>
  <c r="AH43" i="101" s="1"/>
  <c r="AH44" i="101" s="1"/>
  <c r="AH45" i="101" s="1"/>
  <c r="AH46" i="101" s="1"/>
  <c r="AH47" i="101" s="1"/>
  <c r="AH48" i="101" s="1"/>
  <c r="AH49" i="101" s="1"/>
  <c r="AH50" i="101" s="1"/>
  <c r="AH51" i="101" s="1"/>
  <c r="AH52" i="101" s="1"/>
  <c r="AH53" i="101" s="1"/>
  <c r="AH54" i="101" s="1"/>
  <c r="AH55" i="101" s="1"/>
  <c r="AH56" i="101" s="1"/>
  <c r="AH57" i="101" s="1"/>
  <c r="AH58" i="101" s="1"/>
  <c r="AH59" i="101" s="1"/>
  <c r="AK4" i="101" s="1"/>
  <c r="D9" i="101"/>
  <c r="D7" i="101"/>
  <c r="L31" i="101"/>
  <c r="L32" i="101" s="1"/>
  <c r="L33" i="101" s="1"/>
  <c r="L34" i="101" s="1"/>
  <c r="L35" i="101" s="1"/>
  <c r="L36" i="101" s="1"/>
  <c r="L37" i="101" s="1"/>
  <c r="L38" i="101" s="1"/>
  <c r="L40" i="101" s="1"/>
  <c r="L41" i="101" s="1"/>
  <c r="L42" i="101" s="1"/>
  <c r="L43" i="101" s="1"/>
  <c r="L44" i="101" s="1"/>
  <c r="L45" i="101" s="1"/>
  <c r="L46" i="101" s="1"/>
  <c r="L47" i="101" s="1"/>
  <c r="L48" i="101" s="1"/>
  <c r="L49" i="101" s="1"/>
  <c r="L50" i="101" s="1"/>
  <c r="L51" i="101" s="1"/>
  <c r="L52" i="101" s="1"/>
  <c r="N5" i="101" s="1"/>
  <c r="N6" i="101" l="1"/>
  <c r="AK5" i="101"/>
  <c r="D11" i="101"/>
  <c r="V17" i="101"/>
  <c r="V19" i="101" s="1"/>
  <c r="V20" i="101" s="1"/>
  <c r="V21" i="101" s="1"/>
  <c r="V22" i="101" s="1"/>
  <c r="V23" i="101" s="1"/>
  <c r="V24" i="101" s="1"/>
  <c r="V25" i="101" s="1"/>
  <c r="V26" i="101" s="1"/>
  <c r="V27" i="101" s="1"/>
  <c r="V28" i="101" s="1"/>
  <c r="V31" i="101" s="1"/>
  <c r="V32" i="101" s="1"/>
  <c r="V33" i="101" s="1"/>
  <c r="V34" i="101" s="1"/>
  <c r="V35" i="101" s="1"/>
  <c r="V36" i="101" s="1"/>
  <c r="V37" i="101" s="1"/>
  <c r="V38" i="101" s="1"/>
  <c r="V39" i="101" s="1"/>
  <c r="V40" i="101" s="1"/>
  <c r="V41" i="101" s="1"/>
  <c r="V42" i="101" s="1"/>
  <c r="V43" i="101" s="1"/>
  <c r="V44" i="101" s="1"/>
  <c r="V45" i="101" s="1"/>
  <c r="V46" i="101" s="1"/>
  <c r="V47" i="101" s="1"/>
  <c r="V48" i="101" s="1"/>
  <c r="V49" i="101" s="1"/>
  <c r="V50" i="101" s="1"/>
  <c r="V51" i="101" s="1"/>
  <c r="V52" i="101" s="1"/>
  <c r="V53" i="101" s="1"/>
  <c r="V54" i="101" s="1"/>
  <c r="V55" i="101" s="1"/>
  <c r="V56" i="101" s="1"/>
  <c r="V57" i="101" s="1"/>
  <c r="V58" i="101" s="1"/>
  <c r="V59" i="101" s="1"/>
  <c r="V60" i="101" s="1"/>
  <c r="V61" i="101" s="1"/>
  <c r="V62" i="101" s="1"/>
  <c r="X5" i="101" s="1"/>
  <c r="X6" i="101" l="1"/>
  <c r="N9" i="101"/>
  <c r="D13" i="101"/>
  <c r="D16" i="101"/>
  <c r="D18" i="101" s="1"/>
  <c r="N7" i="101"/>
  <c r="AK6" i="101"/>
  <c r="N8" i="101"/>
  <c r="D15" i="101"/>
  <c r="D23" i="101" l="1"/>
  <c r="AK7" i="101"/>
  <c r="D20" i="101"/>
  <c r="D22" i="101" s="1"/>
  <c r="X7" i="101"/>
  <c r="N10" i="101"/>
  <c r="D24" i="101"/>
  <c r="D25" i="101" s="1"/>
  <c r="D26" i="101" s="1"/>
  <c r="F5" i="101" s="1"/>
  <c r="X8" i="101"/>
  <c r="N11" i="101"/>
  <c r="F7" i="101" l="1"/>
  <c r="F6" i="101"/>
  <c r="X9" i="101"/>
  <c r="N14" i="101"/>
  <c r="N15" i="101" s="1"/>
  <c r="AK9" i="101"/>
  <c r="AK8" i="101"/>
  <c r="N13" i="101"/>
  <c r="U346" i="73"/>
  <c r="T346" i="73"/>
  <c r="R346" i="73"/>
  <c r="Q346" i="73"/>
  <c r="P346" i="73"/>
  <c r="O346" i="73"/>
  <c r="I346" i="73"/>
  <c r="S346" i="73" s="1"/>
  <c r="U345" i="73"/>
  <c r="T345" i="73"/>
  <c r="R345" i="73"/>
  <c r="Q345" i="73"/>
  <c r="P345" i="73"/>
  <c r="O345" i="73"/>
  <c r="I345" i="73"/>
  <c r="S345" i="73" s="1"/>
  <c r="U344" i="73"/>
  <c r="T344" i="73"/>
  <c r="R344" i="73"/>
  <c r="Q344" i="73"/>
  <c r="P344" i="73"/>
  <c r="V344" i="73" s="1"/>
  <c r="O344" i="73"/>
  <c r="I344" i="73"/>
  <c r="S344" i="73" s="1"/>
  <c r="U343" i="73"/>
  <c r="T343" i="73"/>
  <c r="R343" i="73"/>
  <c r="Q343" i="73"/>
  <c r="P343" i="73"/>
  <c r="O343" i="73"/>
  <c r="I343" i="73"/>
  <c r="S343" i="73" s="1"/>
  <c r="U342" i="73"/>
  <c r="T342" i="73"/>
  <c r="R342" i="73"/>
  <c r="Q342" i="73"/>
  <c r="P342" i="73"/>
  <c r="O342" i="73"/>
  <c r="I342" i="73"/>
  <c r="S342" i="73" s="1"/>
  <c r="U341" i="73"/>
  <c r="T341" i="73"/>
  <c r="R341" i="73"/>
  <c r="Q341" i="73"/>
  <c r="P341" i="73"/>
  <c r="O341" i="73"/>
  <c r="I341" i="73"/>
  <c r="S341" i="73" s="1"/>
  <c r="U340" i="73"/>
  <c r="T340" i="73"/>
  <c r="R340" i="73"/>
  <c r="Q340" i="73"/>
  <c r="P340" i="73"/>
  <c r="O340" i="73"/>
  <c r="I340" i="73"/>
  <c r="S340" i="73" s="1"/>
  <c r="U339" i="73"/>
  <c r="T339" i="73"/>
  <c r="R339" i="73"/>
  <c r="Q339" i="73"/>
  <c r="P339" i="73"/>
  <c r="O339" i="73"/>
  <c r="I339" i="73"/>
  <c r="S339" i="73" s="1"/>
  <c r="U338" i="73"/>
  <c r="T338" i="73"/>
  <c r="R338" i="73"/>
  <c r="Q338" i="73"/>
  <c r="P338" i="73"/>
  <c r="O338" i="73"/>
  <c r="I338" i="73"/>
  <c r="S338" i="73" s="1"/>
  <c r="U337" i="73"/>
  <c r="T337" i="73"/>
  <c r="R337" i="73"/>
  <c r="Q337" i="73"/>
  <c r="P337" i="73"/>
  <c r="O337" i="73"/>
  <c r="I337" i="73"/>
  <c r="S337" i="73" s="1"/>
  <c r="P335" i="73"/>
  <c r="U334" i="73"/>
  <c r="T334" i="73"/>
  <c r="R334" i="73"/>
  <c r="Q334" i="73"/>
  <c r="P334" i="73"/>
  <c r="O334" i="73"/>
  <c r="I334" i="73"/>
  <c r="S334" i="73" s="1"/>
  <c r="P332" i="73"/>
  <c r="U331" i="73"/>
  <c r="T331" i="73"/>
  <c r="R331" i="73"/>
  <c r="Q331" i="73"/>
  <c r="P331" i="73"/>
  <c r="O331" i="73"/>
  <c r="I331" i="73"/>
  <c r="S331" i="73" s="1"/>
  <c r="U330" i="73"/>
  <c r="T330" i="73"/>
  <c r="R330" i="73"/>
  <c r="Q330" i="73"/>
  <c r="P330" i="73"/>
  <c r="O330" i="73"/>
  <c r="I330" i="73"/>
  <c r="S330" i="73" s="1"/>
  <c r="U329" i="73"/>
  <c r="T329" i="73"/>
  <c r="R329" i="73"/>
  <c r="Q329" i="73"/>
  <c r="P329" i="73"/>
  <c r="O329" i="73"/>
  <c r="I329" i="73"/>
  <c r="S329" i="73" s="1"/>
  <c r="U328" i="73"/>
  <c r="T328" i="73"/>
  <c r="S328" i="73"/>
  <c r="R328" i="73"/>
  <c r="Q328" i="73"/>
  <c r="P328" i="73"/>
  <c r="O328" i="73"/>
  <c r="I328" i="73"/>
  <c r="U327" i="73"/>
  <c r="T327" i="73"/>
  <c r="R327" i="73"/>
  <c r="Q327" i="73"/>
  <c r="P327" i="73"/>
  <c r="O327" i="73"/>
  <c r="I327" i="73"/>
  <c r="S327" i="73" s="1"/>
  <c r="U326" i="73"/>
  <c r="T326" i="73"/>
  <c r="R326" i="73"/>
  <c r="Q326" i="73"/>
  <c r="P326" i="73"/>
  <c r="O326" i="73"/>
  <c r="I326" i="73"/>
  <c r="S326" i="73" s="1"/>
  <c r="U325" i="73"/>
  <c r="T325" i="73"/>
  <c r="R325" i="73"/>
  <c r="Q325" i="73"/>
  <c r="P325" i="73"/>
  <c r="O325" i="73"/>
  <c r="I325" i="73"/>
  <c r="S325" i="73" s="1"/>
  <c r="U324" i="73"/>
  <c r="T324" i="73"/>
  <c r="R324" i="73"/>
  <c r="Q324" i="73"/>
  <c r="P324" i="73"/>
  <c r="O324" i="73"/>
  <c r="I324" i="73"/>
  <c r="S324" i="73" s="1"/>
  <c r="P322" i="73"/>
  <c r="U321" i="73"/>
  <c r="T321" i="73"/>
  <c r="R321" i="73"/>
  <c r="Q321" i="73"/>
  <c r="P321" i="73"/>
  <c r="O321" i="73"/>
  <c r="I321" i="73"/>
  <c r="S321" i="73" s="1"/>
  <c r="U320" i="73"/>
  <c r="T320" i="73"/>
  <c r="R320" i="73"/>
  <c r="Q320" i="73"/>
  <c r="V320" i="73" s="1"/>
  <c r="P320" i="73"/>
  <c r="O320" i="73"/>
  <c r="I320" i="73"/>
  <c r="S320" i="73" s="1"/>
  <c r="U319" i="73"/>
  <c r="T319" i="73"/>
  <c r="R319" i="73"/>
  <c r="Q319" i="73"/>
  <c r="P319" i="73"/>
  <c r="O319" i="73"/>
  <c r="I319" i="73"/>
  <c r="S319" i="73" s="1"/>
  <c r="U318" i="73"/>
  <c r="T318" i="73"/>
  <c r="R318" i="73"/>
  <c r="Q318" i="73"/>
  <c r="P318" i="73"/>
  <c r="O318" i="73"/>
  <c r="I318" i="73"/>
  <c r="S318" i="73" s="1"/>
  <c r="P316" i="73"/>
  <c r="U315" i="73"/>
  <c r="T315" i="73"/>
  <c r="R315" i="73"/>
  <c r="Q315" i="73"/>
  <c r="P315" i="73"/>
  <c r="O315" i="73"/>
  <c r="I315" i="73"/>
  <c r="S315" i="73" s="1"/>
  <c r="U314" i="73"/>
  <c r="T314" i="73"/>
  <c r="R314" i="73"/>
  <c r="Q314" i="73"/>
  <c r="P314" i="73"/>
  <c r="O314" i="73"/>
  <c r="I314" i="73"/>
  <c r="S314" i="73" s="1"/>
  <c r="U313" i="73"/>
  <c r="T313" i="73"/>
  <c r="R313" i="73"/>
  <c r="Q313" i="73"/>
  <c r="P313" i="73"/>
  <c r="O313" i="73"/>
  <c r="I313" i="73"/>
  <c r="S313" i="73" s="1"/>
  <c r="U312" i="73"/>
  <c r="T312" i="73"/>
  <c r="R312" i="73"/>
  <c r="Q312" i="73"/>
  <c r="P312" i="73"/>
  <c r="O312" i="73"/>
  <c r="I312" i="73"/>
  <c r="S312" i="73" s="1"/>
  <c r="U311" i="73"/>
  <c r="T311" i="73"/>
  <c r="R311" i="73"/>
  <c r="Q311" i="73"/>
  <c r="P311" i="73"/>
  <c r="O311" i="73"/>
  <c r="I311" i="73"/>
  <c r="S311" i="73" s="1"/>
  <c r="U310" i="73"/>
  <c r="T310" i="73"/>
  <c r="R310" i="73"/>
  <c r="Q310" i="73"/>
  <c r="P310" i="73"/>
  <c r="O310" i="73"/>
  <c r="I310" i="73"/>
  <c r="S310" i="73" s="1"/>
  <c r="U309" i="73"/>
  <c r="T309" i="73"/>
  <c r="R309" i="73"/>
  <c r="Q309" i="73"/>
  <c r="P309" i="73"/>
  <c r="O309" i="73"/>
  <c r="I309" i="73"/>
  <c r="S309" i="73" s="1"/>
  <c r="U308" i="73"/>
  <c r="T308" i="73"/>
  <c r="R308" i="73"/>
  <c r="Q308" i="73"/>
  <c r="P308" i="73"/>
  <c r="O308" i="73"/>
  <c r="I308" i="73"/>
  <c r="S308" i="73" s="1"/>
  <c r="U307" i="73"/>
  <c r="T307" i="73"/>
  <c r="R307" i="73"/>
  <c r="Q307" i="73"/>
  <c r="P307" i="73"/>
  <c r="V307" i="73" s="1"/>
  <c r="O307" i="73"/>
  <c r="I307" i="73"/>
  <c r="S307" i="73" s="1"/>
  <c r="U306" i="73"/>
  <c r="T306" i="73"/>
  <c r="R306" i="73"/>
  <c r="Q306" i="73"/>
  <c r="P306" i="73"/>
  <c r="O306" i="73"/>
  <c r="I306" i="73"/>
  <c r="S306" i="73" s="1"/>
  <c r="P304" i="73"/>
  <c r="U303" i="73"/>
  <c r="T303" i="73"/>
  <c r="R303" i="73"/>
  <c r="Q303" i="73"/>
  <c r="P303" i="73"/>
  <c r="O303" i="73"/>
  <c r="I303" i="73"/>
  <c r="S303" i="73" s="1"/>
  <c r="U302" i="73"/>
  <c r="T302" i="73"/>
  <c r="R302" i="73"/>
  <c r="Q302" i="73"/>
  <c r="P302" i="73"/>
  <c r="O302" i="73"/>
  <c r="I302" i="73"/>
  <c r="S302" i="73" s="1"/>
  <c r="U301" i="73"/>
  <c r="T301" i="73"/>
  <c r="R301" i="73"/>
  <c r="Q301" i="73"/>
  <c r="P301" i="73"/>
  <c r="O301" i="73"/>
  <c r="I301" i="73"/>
  <c r="S301" i="73" s="1"/>
  <c r="U300" i="73"/>
  <c r="T300" i="73"/>
  <c r="R300" i="73"/>
  <c r="Q300" i="73"/>
  <c r="P300" i="73"/>
  <c r="O300" i="73"/>
  <c r="I300" i="73"/>
  <c r="S300" i="73" s="1"/>
  <c r="U299" i="73"/>
  <c r="T299" i="73"/>
  <c r="R299" i="73"/>
  <c r="Q299" i="73"/>
  <c r="P299" i="73"/>
  <c r="O299" i="73"/>
  <c r="I299" i="73"/>
  <c r="S299" i="73" s="1"/>
  <c r="U298" i="73"/>
  <c r="T298" i="73"/>
  <c r="R298" i="73"/>
  <c r="Q298" i="73"/>
  <c r="P298" i="73"/>
  <c r="O298" i="73"/>
  <c r="I298" i="73"/>
  <c r="S298" i="73" s="1"/>
  <c r="U297" i="73"/>
  <c r="T297" i="73"/>
  <c r="R297" i="73"/>
  <c r="Q297" i="73"/>
  <c r="P297" i="73"/>
  <c r="O297" i="73"/>
  <c r="I297" i="73"/>
  <c r="S297" i="73" s="1"/>
  <c r="U296" i="73"/>
  <c r="T296" i="73"/>
  <c r="R296" i="73"/>
  <c r="Q296" i="73"/>
  <c r="P296" i="73"/>
  <c r="O296" i="73"/>
  <c r="I296" i="73"/>
  <c r="S296" i="73" s="1"/>
  <c r="P294" i="73"/>
  <c r="U293" i="73"/>
  <c r="T293" i="73"/>
  <c r="R293" i="73"/>
  <c r="Q293" i="73"/>
  <c r="P293" i="73"/>
  <c r="O293" i="73"/>
  <c r="I293" i="73"/>
  <c r="S293" i="73" s="1"/>
  <c r="U292" i="73"/>
  <c r="T292" i="73"/>
  <c r="R292" i="73"/>
  <c r="Q292" i="73"/>
  <c r="P292" i="73"/>
  <c r="O292" i="73"/>
  <c r="I292" i="73"/>
  <c r="S292" i="73" s="1"/>
  <c r="U291" i="73"/>
  <c r="T291" i="73"/>
  <c r="R291" i="73"/>
  <c r="Q291" i="73"/>
  <c r="P291" i="73"/>
  <c r="O291" i="73"/>
  <c r="I291" i="73"/>
  <c r="S291" i="73" s="1"/>
  <c r="U290" i="73"/>
  <c r="T290" i="73"/>
  <c r="R290" i="73"/>
  <c r="Q290" i="73"/>
  <c r="P290" i="73"/>
  <c r="O290" i="73"/>
  <c r="I290" i="73"/>
  <c r="S290" i="73" s="1"/>
  <c r="U289" i="73"/>
  <c r="T289" i="73"/>
  <c r="R289" i="73"/>
  <c r="Q289" i="73"/>
  <c r="P289" i="73"/>
  <c r="O289" i="73"/>
  <c r="I289" i="73"/>
  <c r="S289" i="73" s="1"/>
  <c r="P287" i="73"/>
  <c r="U286" i="73"/>
  <c r="T286" i="73"/>
  <c r="R286" i="73"/>
  <c r="Q286" i="73"/>
  <c r="P286" i="73"/>
  <c r="O286" i="73"/>
  <c r="I286" i="73"/>
  <c r="S286" i="73" s="1"/>
  <c r="U285" i="73"/>
  <c r="T285" i="73"/>
  <c r="R285" i="73"/>
  <c r="Q285" i="73"/>
  <c r="P285" i="73"/>
  <c r="O285" i="73"/>
  <c r="I285" i="73"/>
  <c r="S285" i="73" s="1"/>
  <c r="P283" i="73"/>
  <c r="U282" i="73"/>
  <c r="T282" i="73"/>
  <c r="R282" i="73"/>
  <c r="Q282" i="73"/>
  <c r="P282" i="73"/>
  <c r="O282" i="73"/>
  <c r="I282" i="73"/>
  <c r="S282" i="73" s="1"/>
  <c r="U281" i="73"/>
  <c r="T281" i="73"/>
  <c r="R281" i="73"/>
  <c r="Q281" i="73"/>
  <c r="P281" i="73"/>
  <c r="O281" i="73"/>
  <c r="I281" i="73"/>
  <c r="S281" i="73" s="1"/>
  <c r="P279" i="73"/>
  <c r="U278" i="73"/>
  <c r="T278" i="73"/>
  <c r="R278" i="73"/>
  <c r="Q278" i="73"/>
  <c r="P278" i="73"/>
  <c r="V278" i="73" s="1"/>
  <c r="O278" i="73"/>
  <c r="I278" i="73"/>
  <c r="S278" i="73" s="1"/>
  <c r="U277" i="73"/>
  <c r="T277" i="73"/>
  <c r="R277" i="73"/>
  <c r="Q277" i="73"/>
  <c r="P277" i="73"/>
  <c r="O277" i="73"/>
  <c r="I277" i="73"/>
  <c r="S277" i="73" s="1"/>
  <c r="U276" i="73"/>
  <c r="T276" i="73"/>
  <c r="R276" i="73"/>
  <c r="Q276" i="73"/>
  <c r="P276" i="73"/>
  <c r="O276" i="73"/>
  <c r="I276" i="73"/>
  <c r="S276" i="73" s="1"/>
  <c r="U275" i="73"/>
  <c r="T275" i="73"/>
  <c r="R275" i="73"/>
  <c r="Q275" i="73"/>
  <c r="P275" i="73"/>
  <c r="O275" i="73"/>
  <c r="I275" i="73"/>
  <c r="S275" i="73" s="1"/>
  <c r="U274" i="73"/>
  <c r="T274" i="73"/>
  <c r="R274" i="73"/>
  <c r="Q274" i="73"/>
  <c r="V274" i="73" s="1"/>
  <c r="P274" i="73"/>
  <c r="O274" i="73"/>
  <c r="I274" i="73"/>
  <c r="S274" i="73" s="1"/>
  <c r="U273" i="73"/>
  <c r="T273" i="73"/>
  <c r="R273" i="73"/>
  <c r="Q273" i="73"/>
  <c r="P273" i="73"/>
  <c r="O273" i="73"/>
  <c r="I273" i="73"/>
  <c r="S273" i="73" s="1"/>
  <c r="U272" i="73"/>
  <c r="T272" i="73"/>
  <c r="R272" i="73"/>
  <c r="Q272" i="73"/>
  <c r="P272" i="73"/>
  <c r="O272" i="73"/>
  <c r="I272" i="73"/>
  <c r="S272" i="73" s="1"/>
  <c r="U271" i="73"/>
  <c r="T271" i="73"/>
  <c r="R271" i="73"/>
  <c r="Q271" i="73"/>
  <c r="P271" i="73"/>
  <c r="O271" i="73"/>
  <c r="I271" i="73"/>
  <c r="S271" i="73" s="1"/>
  <c r="U270" i="73"/>
  <c r="T270" i="73"/>
  <c r="R270" i="73"/>
  <c r="Q270" i="73"/>
  <c r="V270" i="73" s="1"/>
  <c r="P270" i="73"/>
  <c r="O270" i="73"/>
  <c r="I270" i="73"/>
  <c r="S270" i="73" s="1"/>
  <c r="U269" i="73"/>
  <c r="T269" i="73"/>
  <c r="R269" i="73"/>
  <c r="Q269" i="73"/>
  <c r="P269" i="73"/>
  <c r="O269" i="73"/>
  <c r="I269" i="73"/>
  <c r="S269" i="73" s="1"/>
  <c r="U268" i="73"/>
  <c r="T268" i="73"/>
  <c r="R268" i="73"/>
  <c r="Q268" i="73"/>
  <c r="P268" i="73"/>
  <c r="O268" i="73"/>
  <c r="I268" i="73"/>
  <c r="S268" i="73" s="1"/>
  <c r="U267" i="73"/>
  <c r="T267" i="73"/>
  <c r="R267" i="73"/>
  <c r="Q267" i="73"/>
  <c r="P267" i="73"/>
  <c r="O267" i="73"/>
  <c r="I267" i="73"/>
  <c r="S267" i="73" s="1"/>
  <c r="U266" i="73"/>
  <c r="T266" i="73"/>
  <c r="R266" i="73"/>
  <c r="Q266" i="73"/>
  <c r="P266" i="73"/>
  <c r="O266" i="73"/>
  <c r="I266" i="73"/>
  <c r="S266" i="73" s="1"/>
  <c r="U265" i="73"/>
  <c r="T265" i="73"/>
  <c r="R265" i="73"/>
  <c r="Q265" i="73"/>
  <c r="P265" i="73"/>
  <c r="O265" i="73"/>
  <c r="I265" i="73"/>
  <c r="S265" i="73" s="1"/>
  <c r="U264" i="73"/>
  <c r="T264" i="73"/>
  <c r="R264" i="73"/>
  <c r="Q264" i="73"/>
  <c r="P264" i="73"/>
  <c r="O264" i="73"/>
  <c r="I264" i="73"/>
  <c r="S264" i="73" s="1"/>
  <c r="P262" i="73"/>
  <c r="U261" i="73"/>
  <c r="T261" i="73"/>
  <c r="R261" i="73"/>
  <c r="Q261" i="73"/>
  <c r="P261" i="73"/>
  <c r="O261" i="73"/>
  <c r="I261" i="73"/>
  <c r="S261" i="73" s="1"/>
  <c r="U260" i="73"/>
  <c r="T260" i="73"/>
  <c r="R260" i="73"/>
  <c r="Q260" i="73"/>
  <c r="P260" i="73"/>
  <c r="O260" i="73"/>
  <c r="I260" i="73"/>
  <c r="S260" i="73" s="1"/>
  <c r="U259" i="73"/>
  <c r="T259" i="73"/>
  <c r="R259" i="73"/>
  <c r="Q259" i="73"/>
  <c r="P259" i="73"/>
  <c r="O259" i="73"/>
  <c r="I259" i="73"/>
  <c r="S259" i="73" s="1"/>
  <c r="U258" i="73"/>
  <c r="T258" i="73"/>
  <c r="R258" i="73"/>
  <c r="Q258" i="73"/>
  <c r="P258" i="73"/>
  <c r="O258" i="73"/>
  <c r="I258" i="73"/>
  <c r="S258" i="73" s="1"/>
  <c r="U257" i="73"/>
  <c r="T257" i="73"/>
  <c r="R257" i="73"/>
  <c r="Q257" i="73"/>
  <c r="P257" i="73"/>
  <c r="O257" i="73"/>
  <c r="I257" i="73"/>
  <c r="S257" i="73" s="1"/>
  <c r="U256" i="73"/>
  <c r="T256" i="73"/>
  <c r="S256" i="73"/>
  <c r="R256" i="73"/>
  <c r="Q256" i="73"/>
  <c r="P256" i="73"/>
  <c r="O256" i="73"/>
  <c r="I256" i="73"/>
  <c r="U255" i="73"/>
  <c r="T255" i="73"/>
  <c r="S255" i="73"/>
  <c r="R255" i="73"/>
  <c r="Q255" i="73"/>
  <c r="P255" i="73"/>
  <c r="O255" i="73"/>
  <c r="I255" i="73"/>
  <c r="U254" i="73"/>
  <c r="T254" i="73"/>
  <c r="R254" i="73"/>
  <c r="Q254" i="73"/>
  <c r="P254" i="73"/>
  <c r="O254" i="73"/>
  <c r="I254" i="73"/>
  <c r="S254" i="73" s="1"/>
  <c r="U253" i="73"/>
  <c r="T253" i="73"/>
  <c r="R253" i="73"/>
  <c r="Q253" i="73"/>
  <c r="P253" i="73"/>
  <c r="O253" i="73"/>
  <c r="I253" i="73"/>
  <c r="S253" i="73" s="1"/>
  <c r="U252" i="73"/>
  <c r="T252" i="73"/>
  <c r="R252" i="73"/>
  <c r="Q252" i="73"/>
  <c r="P252" i="73"/>
  <c r="O252" i="73"/>
  <c r="I252" i="73"/>
  <c r="S252" i="73" s="1"/>
  <c r="P250" i="73"/>
  <c r="U249" i="73"/>
  <c r="T249" i="73"/>
  <c r="R249" i="73"/>
  <c r="Q249" i="73"/>
  <c r="P249" i="73"/>
  <c r="O249" i="73"/>
  <c r="I249" i="73"/>
  <c r="S249" i="73" s="1"/>
  <c r="U248" i="73"/>
  <c r="T248" i="73"/>
  <c r="R248" i="73"/>
  <c r="Q248" i="73"/>
  <c r="P248" i="73"/>
  <c r="O248" i="73"/>
  <c r="I248" i="73"/>
  <c r="S248" i="73" s="1"/>
  <c r="U247" i="73"/>
  <c r="T247" i="73"/>
  <c r="R247" i="73"/>
  <c r="Q247" i="73"/>
  <c r="P247" i="73"/>
  <c r="O247" i="73"/>
  <c r="I247" i="73"/>
  <c r="S247" i="73" s="1"/>
  <c r="U246" i="73"/>
  <c r="T246" i="73"/>
  <c r="R246" i="73"/>
  <c r="Q246" i="73"/>
  <c r="P246" i="73"/>
  <c r="O246" i="73"/>
  <c r="I246" i="73"/>
  <c r="S246" i="73" s="1"/>
  <c r="U245" i="73"/>
  <c r="T245" i="73"/>
  <c r="R245" i="73"/>
  <c r="Q245" i="73"/>
  <c r="P245" i="73"/>
  <c r="O245" i="73"/>
  <c r="I245" i="73"/>
  <c r="S245" i="73" s="1"/>
  <c r="U244" i="73"/>
  <c r="T244" i="73"/>
  <c r="R244" i="73"/>
  <c r="Q244" i="73"/>
  <c r="P244" i="73"/>
  <c r="O244" i="73"/>
  <c r="I244" i="73"/>
  <c r="S244" i="73" s="1"/>
  <c r="U243" i="73"/>
  <c r="T243" i="73"/>
  <c r="R243" i="73"/>
  <c r="Q243" i="73"/>
  <c r="P243" i="73"/>
  <c r="O243" i="73"/>
  <c r="I243" i="73"/>
  <c r="S243" i="73" s="1"/>
  <c r="P241" i="73"/>
  <c r="U240" i="73"/>
  <c r="T240" i="73"/>
  <c r="R240" i="73"/>
  <c r="Q240" i="73"/>
  <c r="P240" i="73"/>
  <c r="O240" i="73"/>
  <c r="I240" i="73"/>
  <c r="S240" i="73" s="1"/>
  <c r="U239" i="73"/>
  <c r="T239" i="73"/>
  <c r="R239" i="73"/>
  <c r="Q239" i="73"/>
  <c r="P239" i="73"/>
  <c r="O239" i="73"/>
  <c r="I239" i="73"/>
  <c r="S239" i="73" s="1"/>
  <c r="U238" i="73"/>
  <c r="T238" i="73"/>
  <c r="R238" i="73"/>
  <c r="Q238" i="73"/>
  <c r="P238" i="73"/>
  <c r="O238" i="73"/>
  <c r="I238" i="73"/>
  <c r="S238" i="73" s="1"/>
  <c r="U237" i="73"/>
  <c r="T237" i="73"/>
  <c r="R237" i="73"/>
  <c r="Q237" i="73"/>
  <c r="P237" i="73"/>
  <c r="O237" i="73"/>
  <c r="I237" i="73"/>
  <c r="S237" i="73" s="1"/>
  <c r="U236" i="73"/>
  <c r="T236" i="73"/>
  <c r="R236" i="73"/>
  <c r="Q236" i="73"/>
  <c r="P236" i="73"/>
  <c r="O236" i="73"/>
  <c r="I236" i="73"/>
  <c r="S236" i="73" s="1"/>
  <c r="P234" i="73"/>
  <c r="U233" i="73"/>
  <c r="T233" i="73"/>
  <c r="R233" i="73"/>
  <c r="Q233" i="73"/>
  <c r="P233" i="73"/>
  <c r="O233" i="73"/>
  <c r="I233" i="73"/>
  <c r="S233" i="73" s="1"/>
  <c r="U232" i="73"/>
  <c r="T232" i="73"/>
  <c r="R232" i="73"/>
  <c r="Q232" i="73"/>
  <c r="P232" i="73"/>
  <c r="O232" i="73"/>
  <c r="I232" i="73"/>
  <c r="S232" i="73" s="1"/>
  <c r="U231" i="73"/>
  <c r="T231" i="73"/>
  <c r="R231" i="73"/>
  <c r="Q231" i="73"/>
  <c r="P231" i="73"/>
  <c r="O231" i="73"/>
  <c r="I231" i="73"/>
  <c r="S231" i="73" s="1"/>
  <c r="U230" i="73"/>
  <c r="T230" i="73"/>
  <c r="R230" i="73"/>
  <c r="Q230" i="73"/>
  <c r="P230" i="73"/>
  <c r="O230" i="73"/>
  <c r="I230" i="73"/>
  <c r="S230" i="73" s="1"/>
  <c r="U229" i="73"/>
  <c r="T229" i="73"/>
  <c r="R229" i="73"/>
  <c r="Q229" i="73"/>
  <c r="P229" i="73"/>
  <c r="O229" i="73"/>
  <c r="I229" i="73"/>
  <c r="S229" i="73" s="1"/>
  <c r="U228" i="73"/>
  <c r="T228" i="73"/>
  <c r="R228" i="73"/>
  <c r="Q228" i="73"/>
  <c r="P228" i="73"/>
  <c r="V228" i="73" s="1"/>
  <c r="O228" i="73"/>
  <c r="I228" i="73"/>
  <c r="S228" i="73" s="1"/>
  <c r="U227" i="73"/>
  <c r="T227" i="73"/>
  <c r="R227" i="73"/>
  <c r="Q227" i="73"/>
  <c r="P227" i="73"/>
  <c r="O227" i="73"/>
  <c r="I227" i="73"/>
  <c r="S227" i="73" s="1"/>
  <c r="P225" i="73"/>
  <c r="P223" i="73"/>
  <c r="U222" i="73"/>
  <c r="T222" i="73"/>
  <c r="R222" i="73"/>
  <c r="Q222" i="73"/>
  <c r="P222" i="73"/>
  <c r="V222" i="73" s="1"/>
  <c r="O222" i="73"/>
  <c r="I222" i="73"/>
  <c r="S222" i="73" s="1"/>
  <c r="U221" i="73"/>
  <c r="T221" i="73"/>
  <c r="R221" i="73"/>
  <c r="Q221" i="73"/>
  <c r="P221" i="73"/>
  <c r="O221" i="73"/>
  <c r="I221" i="73"/>
  <c r="S221" i="73" s="1"/>
  <c r="U220" i="73"/>
  <c r="T220" i="73"/>
  <c r="R220" i="73"/>
  <c r="Q220" i="73"/>
  <c r="P220" i="73"/>
  <c r="O220" i="73"/>
  <c r="I220" i="73"/>
  <c r="S220" i="73" s="1"/>
  <c r="U219" i="73"/>
  <c r="T219" i="73"/>
  <c r="R219" i="73"/>
  <c r="Q219" i="73"/>
  <c r="P219" i="73"/>
  <c r="O219" i="73"/>
  <c r="I219" i="73"/>
  <c r="S219" i="73" s="1"/>
  <c r="U218" i="73"/>
  <c r="T218" i="73"/>
  <c r="R218" i="73"/>
  <c r="Q218" i="73"/>
  <c r="P218" i="73"/>
  <c r="O218" i="73"/>
  <c r="I218" i="73"/>
  <c r="S218" i="73" s="1"/>
  <c r="U217" i="73"/>
  <c r="T217" i="73"/>
  <c r="R217" i="73"/>
  <c r="Q217" i="73"/>
  <c r="P217" i="73"/>
  <c r="O217" i="73"/>
  <c r="I217" i="73"/>
  <c r="S217" i="73" s="1"/>
  <c r="P215" i="73"/>
  <c r="U214" i="73"/>
  <c r="T214" i="73"/>
  <c r="S214" i="73"/>
  <c r="R214" i="73"/>
  <c r="Q214" i="73"/>
  <c r="P214" i="73"/>
  <c r="O214" i="73"/>
  <c r="U213" i="73"/>
  <c r="T213" i="73"/>
  <c r="R213" i="73"/>
  <c r="Q213" i="73"/>
  <c r="P213" i="73"/>
  <c r="O213" i="73"/>
  <c r="I213" i="73"/>
  <c r="S213" i="73" s="1"/>
  <c r="U212" i="73"/>
  <c r="T212" i="73"/>
  <c r="R212" i="73"/>
  <c r="Q212" i="73"/>
  <c r="P212" i="73"/>
  <c r="O212" i="73"/>
  <c r="I212" i="73"/>
  <c r="S212" i="73" s="1"/>
  <c r="U211" i="73"/>
  <c r="T211" i="73"/>
  <c r="R211" i="73"/>
  <c r="Q211" i="73"/>
  <c r="P211" i="73"/>
  <c r="O211" i="73"/>
  <c r="I211" i="73"/>
  <c r="S211" i="73" s="1"/>
  <c r="U210" i="73"/>
  <c r="T210" i="73"/>
  <c r="R210" i="73"/>
  <c r="Q210" i="73"/>
  <c r="P210" i="73"/>
  <c r="O210" i="73"/>
  <c r="I210" i="73"/>
  <c r="S210" i="73" s="1"/>
  <c r="U209" i="73"/>
  <c r="T209" i="73"/>
  <c r="R209" i="73"/>
  <c r="Q209" i="73"/>
  <c r="P209" i="73"/>
  <c r="O209" i="73"/>
  <c r="I209" i="73"/>
  <c r="S209" i="73" s="1"/>
  <c r="U208" i="73"/>
  <c r="T208" i="73"/>
  <c r="R208" i="73"/>
  <c r="Q208" i="73"/>
  <c r="P208" i="73"/>
  <c r="V208" i="73" s="1"/>
  <c r="O208" i="73"/>
  <c r="I208" i="73"/>
  <c r="S208" i="73" s="1"/>
  <c r="U207" i="73"/>
  <c r="T207" i="73"/>
  <c r="R207" i="73"/>
  <c r="Q207" i="73"/>
  <c r="P207" i="73"/>
  <c r="O207" i="73"/>
  <c r="I207" i="73"/>
  <c r="S207" i="73" s="1"/>
  <c r="U206" i="73"/>
  <c r="T206" i="73"/>
  <c r="R206" i="73"/>
  <c r="Q206" i="73"/>
  <c r="P206" i="73"/>
  <c r="O206" i="73"/>
  <c r="I206" i="73"/>
  <c r="S206" i="73" s="1"/>
  <c r="U205" i="73"/>
  <c r="T205" i="73"/>
  <c r="R205" i="73"/>
  <c r="Q205" i="73"/>
  <c r="P205" i="73"/>
  <c r="O205" i="73"/>
  <c r="I205" i="73"/>
  <c r="S205" i="73" s="1"/>
  <c r="U204" i="73"/>
  <c r="T204" i="73"/>
  <c r="R204" i="73"/>
  <c r="Q204" i="73"/>
  <c r="P204" i="73"/>
  <c r="O204" i="73"/>
  <c r="I204" i="73"/>
  <c r="S204" i="73" s="1"/>
  <c r="U203" i="73"/>
  <c r="T203" i="73"/>
  <c r="R203" i="73"/>
  <c r="Q203" i="73"/>
  <c r="P203" i="73"/>
  <c r="O203" i="73"/>
  <c r="I203" i="73"/>
  <c r="S203" i="73" s="1"/>
  <c r="P201" i="73"/>
  <c r="U200" i="73"/>
  <c r="T200" i="73"/>
  <c r="R200" i="73"/>
  <c r="Q200" i="73"/>
  <c r="P200" i="73"/>
  <c r="I200" i="73"/>
  <c r="S200" i="73" s="1"/>
  <c r="P198" i="73"/>
  <c r="U197" i="73"/>
  <c r="T197" i="73"/>
  <c r="R197" i="73"/>
  <c r="Q197" i="73"/>
  <c r="P197" i="73"/>
  <c r="O197" i="73"/>
  <c r="I197" i="73"/>
  <c r="S197" i="73" s="1"/>
  <c r="U196" i="73"/>
  <c r="T196" i="73"/>
  <c r="R196" i="73"/>
  <c r="Q196" i="73"/>
  <c r="P196" i="73"/>
  <c r="O196" i="73"/>
  <c r="I196" i="73"/>
  <c r="S196" i="73" s="1"/>
  <c r="U195" i="73"/>
  <c r="T195" i="73"/>
  <c r="R195" i="73"/>
  <c r="Q195" i="73"/>
  <c r="P195" i="73"/>
  <c r="O195" i="73"/>
  <c r="I195" i="73"/>
  <c r="S195" i="73" s="1"/>
  <c r="U194" i="73"/>
  <c r="T194" i="73"/>
  <c r="R194" i="73"/>
  <c r="Q194" i="73"/>
  <c r="P194" i="73"/>
  <c r="O194" i="73"/>
  <c r="I194" i="73"/>
  <c r="S194" i="73" s="1"/>
  <c r="U193" i="73"/>
  <c r="T193" i="73"/>
  <c r="R193" i="73"/>
  <c r="Q193" i="73"/>
  <c r="P193" i="73"/>
  <c r="O193" i="73"/>
  <c r="I193" i="73"/>
  <c r="S193" i="73" s="1"/>
  <c r="U192" i="73"/>
  <c r="T192" i="73"/>
  <c r="R192" i="73"/>
  <c r="Q192" i="73"/>
  <c r="P192" i="73"/>
  <c r="O192" i="73"/>
  <c r="I192" i="73"/>
  <c r="S192" i="73" s="1"/>
  <c r="U191" i="73"/>
  <c r="T191" i="73"/>
  <c r="R191" i="73"/>
  <c r="Q191" i="73"/>
  <c r="P191" i="73"/>
  <c r="O191" i="73"/>
  <c r="I191" i="73"/>
  <c r="S191" i="73" s="1"/>
  <c r="U190" i="73"/>
  <c r="T190" i="73"/>
  <c r="R190" i="73"/>
  <c r="Q190" i="73"/>
  <c r="P190" i="73"/>
  <c r="O190" i="73"/>
  <c r="I190" i="73"/>
  <c r="S190" i="73" s="1"/>
  <c r="U189" i="73"/>
  <c r="T189" i="73"/>
  <c r="R189" i="73"/>
  <c r="Q189" i="73"/>
  <c r="P189" i="73"/>
  <c r="O189" i="73"/>
  <c r="I189" i="73"/>
  <c r="S189" i="73" s="1"/>
  <c r="U188" i="73"/>
  <c r="T188" i="73"/>
  <c r="R188" i="73"/>
  <c r="Q188" i="73"/>
  <c r="P188" i="73"/>
  <c r="O188" i="73"/>
  <c r="I188" i="73"/>
  <c r="S188" i="73" s="1"/>
  <c r="U187" i="73"/>
  <c r="T187" i="73"/>
  <c r="R187" i="73"/>
  <c r="Q187" i="73"/>
  <c r="P187" i="73"/>
  <c r="O187" i="73"/>
  <c r="I187" i="73"/>
  <c r="S187" i="73" s="1"/>
  <c r="U186" i="73"/>
  <c r="T186" i="73"/>
  <c r="R186" i="73"/>
  <c r="Q186" i="73"/>
  <c r="P186" i="73"/>
  <c r="O186" i="73"/>
  <c r="I186" i="73"/>
  <c r="S186" i="73" s="1"/>
  <c r="U185" i="73"/>
  <c r="T185" i="73"/>
  <c r="R185" i="73"/>
  <c r="Q185" i="73"/>
  <c r="P185" i="73"/>
  <c r="O185" i="73"/>
  <c r="I185" i="73"/>
  <c r="S185" i="73" s="1"/>
  <c r="U184" i="73"/>
  <c r="T184" i="73"/>
  <c r="R184" i="73"/>
  <c r="Q184" i="73"/>
  <c r="P184" i="73"/>
  <c r="O184" i="73"/>
  <c r="I184" i="73"/>
  <c r="S184" i="73" s="1"/>
  <c r="U183" i="73"/>
  <c r="T183" i="73"/>
  <c r="R183" i="73"/>
  <c r="Q183" i="73"/>
  <c r="P183" i="73"/>
  <c r="O183" i="73"/>
  <c r="I183" i="73"/>
  <c r="S183" i="73" s="1"/>
  <c r="P181" i="73"/>
  <c r="U180" i="73"/>
  <c r="T180" i="73"/>
  <c r="R180" i="73"/>
  <c r="Q180" i="73"/>
  <c r="P180" i="73"/>
  <c r="O180" i="73"/>
  <c r="I180" i="73"/>
  <c r="S180" i="73" s="1"/>
  <c r="U179" i="73"/>
  <c r="T179" i="73"/>
  <c r="R179" i="73"/>
  <c r="Q179" i="73"/>
  <c r="P179" i="73"/>
  <c r="O179" i="73"/>
  <c r="I179" i="73"/>
  <c r="S179" i="73" s="1"/>
  <c r="U178" i="73"/>
  <c r="T178" i="73"/>
  <c r="R178" i="73"/>
  <c r="Q178" i="73"/>
  <c r="P178" i="73"/>
  <c r="O178" i="73"/>
  <c r="I178" i="73"/>
  <c r="S178" i="73" s="1"/>
  <c r="U177" i="73"/>
  <c r="T177" i="73"/>
  <c r="R177" i="73"/>
  <c r="Q177" i="73"/>
  <c r="P177" i="73"/>
  <c r="O177" i="73"/>
  <c r="I177" i="73"/>
  <c r="S177" i="73" s="1"/>
  <c r="U176" i="73"/>
  <c r="T176" i="73"/>
  <c r="R176" i="73"/>
  <c r="Q176" i="73"/>
  <c r="P176" i="73"/>
  <c r="O176" i="73"/>
  <c r="I176" i="73"/>
  <c r="S176" i="73" s="1"/>
  <c r="U175" i="73"/>
  <c r="T175" i="73"/>
  <c r="R175" i="73"/>
  <c r="Q175" i="73"/>
  <c r="P175" i="73"/>
  <c r="O175" i="73"/>
  <c r="I175" i="73"/>
  <c r="S175" i="73" s="1"/>
  <c r="U174" i="73"/>
  <c r="T174" i="73"/>
  <c r="R174" i="73"/>
  <c r="Q174" i="73"/>
  <c r="P174" i="73"/>
  <c r="V174" i="73" s="1"/>
  <c r="O174" i="73"/>
  <c r="I174" i="73"/>
  <c r="S174" i="73" s="1"/>
  <c r="U173" i="73"/>
  <c r="T173" i="73"/>
  <c r="R173" i="73"/>
  <c r="Q173" i="73"/>
  <c r="P173" i="73"/>
  <c r="O173" i="73"/>
  <c r="I173" i="73"/>
  <c r="S173" i="73" s="1"/>
  <c r="U172" i="73"/>
  <c r="T172" i="73"/>
  <c r="R172" i="73"/>
  <c r="Q172" i="73"/>
  <c r="P172" i="73"/>
  <c r="O172" i="73"/>
  <c r="I172" i="73"/>
  <c r="S172" i="73" s="1"/>
  <c r="U171" i="73"/>
  <c r="T171" i="73"/>
  <c r="R171" i="73"/>
  <c r="Q171" i="73"/>
  <c r="P171" i="73"/>
  <c r="O171" i="73"/>
  <c r="I171" i="73"/>
  <c r="S171" i="73" s="1"/>
  <c r="U170" i="73"/>
  <c r="T170" i="73"/>
  <c r="R170" i="73"/>
  <c r="Q170" i="73"/>
  <c r="P170" i="73"/>
  <c r="O170" i="73"/>
  <c r="I170" i="73"/>
  <c r="S170" i="73" s="1"/>
  <c r="U169" i="73"/>
  <c r="T169" i="73"/>
  <c r="S169" i="73"/>
  <c r="R169" i="73"/>
  <c r="Q169" i="73"/>
  <c r="P169" i="73"/>
  <c r="O169" i="73"/>
  <c r="I169" i="73"/>
  <c r="U168" i="73"/>
  <c r="T168" i="73"/>
  <c r="R168" i="73"/>
  <c r="Q168" i="73"/>
  <c r="P168" i="73"/>
  <c r="O168" i="73"/>
  <c r="I168" i="73"/>
  <c r="S168" i="73" s="1"/>
  <c r="P166" i="73"/>
  <c r="U165" i="73"/>
  <c r="T165" i="73"/>
  <c r="R165" i="73"/>
  <c r="Q165" i="73"/>
  <c r="P165" i="73"/>
  <c r="O165" i="73"/>
  <c r="I165" i="73"/>
  <c r="S165" i="73" s="1"/>
  <c r="V164" i="73"/>
  <c r="B156" i="73"/>
  <c r="V155" i="73"/>
  <c r="U155" i="73"/>
  <c r="T155" i="73"/>
  <c r="S155" i="73"/>
  <c r="R155" i="73"/>
  <c r="Q155" i="73"/>
  <c r="P155" i="73"/>
  <c r="L155" i="73"/>
  <c r="K155" i="73"/>
  <c r="J155" i="73"/>
  <c r="I155" i="73"/>
  <c r="H155" i="73"/>
  <c r="G155" i="73"/>
  <c r="F155" i="73"/>
  <c r="E155" i="73"/>
  <c r="D155" i="73"/>
  <c r="C155" i="73"/>
  <c r="B155" i="73"/>
  <c r="C150" i="73"/>
  <c r="C145" i="73"/>
  <c r="O143" i="73"/>
  <c r="N143" i="73"/>
  <c r="M143" i="73"/>
  <c r="L143" i="73"/>
  <c r="K143" i="73"/>
  <c r="J143" i="73"/>
  <c r="I143" i="73"/>
  <c r="H143" i="73"/>
  <c r="G143" i="73"/>
  <c r="F143" i="73"/>
  <c r="E143" i="73"/>
  <c r="D143" i="73"/>
  <c r="C143" i="73"/>
  <c r="B143" i="73"/>
  <c r="G123" i="73"/>
  <c r="K123" i="73" s="1"/>
  <c r="C123" i="73"/>
  <c r="C136" i="73" s="1"/>
  <c r="F136" i="73" s="1"/>
  <c r="C122" i="73"/>
  <c r="G122" i="73" s="1"/>
  <c r="K122" i="73" s="1"/>
  <c r="I121" i="73"/>
  <c r="G121" i="73"/>
  <c r="K121" i="73" s="1"/>
  <c r="C121" i="73"/>
  <c r="L134" i="73" s="1"/>
  <c r="C120" i="73"/>
  <c r="M133" i="73" s="1"/>
  <c r="C119" i="73"/>
  <c r="I119" i="73" s="1"/>
  <c r="C118" i="73"/>
  <c r="G118" i="73" s="1"/>
  <c r="K118" i="73" s="1"/>
  <c r="H98" i="73"/>
  <c r="C98" i="73"/>
  <c r="I98" i="73" s="1"/>
  <c r="H97" i="73"/>
  <c r="C97" i="73"/>
  <c r="I97" i="73" s="1"/>
  <c r="G110" i="73" s="1"/>
  <c r="H96" i="73"/>
  <c r="C96" i="73"/>
  <c r="F96" i="73" s="1"/>
  <c r="K96" i="73" s="1"/>
  <c r="H95" i="73"/>
  <c r="C95" i="73"/>
  <c r="F95" i="73" s="1"/>
  <c r="K95" i="73" s="1"/>
  <c r="H94" i="73"/>
  <c r="C94" i="73"/>
  <c r="C107" i="73" s="1"/>
  <c r="F107" i="73" s="1"/>
  <c r="H93" i="73"/>
  <c r="C93" i="73"/>
  <c r="M84" i="73"/>
  <c r="N84" i="73" s="1"/>
  <c r="O84" i="73" s="1"/>
  <c r="L84" i="73"/>
  <c r="C84" i="73"/>
  <c r="F84" i="73" s="1"/>
  <c r="M83" i="73"/>
  <c r="N83" i="73" s="1"/>
  <c r="O83" i="73" s="1"/>
  <c r="L83" i="73"/>
  <c r="C83" i="73"/>
  <c r="F83" i="73" s="1"/>
  <c r="M82" i="73"/>
  <c r="N82" i="73" s="1"/>
  <c r="O82" i="73" s="1"/>
  <c r="L82" i="73"/>
  <c r="C82" i="73"/>
  <c r="F82" i="73" s="1"/>
  <c r="M81" i="73"/>
  <c r="N81" i="73" s="1"/>
  <c r="O81" i="73" s="1"/>
  <c r="L81" i="73"/>
  <c r="F81" i="73"/>
  <c r="C81" i="73"/>
  <c r="N80" i="73"/>
  <c r="O80" i="73" s="1"/>
  <c r="M80" i="73"/>
  <c r="L80" i="73"/>
  <c r="C80" i="73"/>
  <c r="F80" i="73" s="1"/>
  <c r="M79" i="73"/>
  <c r="N79" i="73" s="1"/>
  <c r="O79" i="73" s="1"/>
  <c r="L79" i="73"/>
  <c r="C79" i="73"/>
  <c r="C86" i="73" s="1"/>
  <c r="C68" i="73"/>
  <c r="I66" i="73"/>
  <c r="G84" i="73" s="1"/>
  <c r="G66" i="73"/>
  <c r="K66" i="73" s="1"/>
  <c r="K65" i="73"/>
  <c r="I65" i="73"/>
  <c r="G83" i="73" s="1"/>
  <c r="G65" i="73"/>
  <c r="D64" i="73"/>
  <c r="G64" i="73" s="1"/>
  <c r="K64" i="73" s="1"/>
  <c r="I63" i="73"/>
  <c r="G63" i="73"/>
  <c r="K63" i="73" s="1"/>
  <c r="I62" i="73"/>
  <c r="G80" i="73" s="1"/>
  <c r="G62" i="73"/>
  <c r="K62" i="73" s="1"/>
  <c r="I61" i="73"/>
  <c r="G79" i="73" s="1"/>
  <c r="G61" i="73"/>
  <c r="K61" i="73" s="1"/>
  <c r="C52" i="73"/>
  <c r="N44" i="73"/>
  <c r="K44" i="73"/>
  <c r="M44" i="73" s="1"/>
  <c r="M37" i="73"/>
  <c r="L37" i="73"/>
  <c r="O37" i="73" s="1"/>
  <c r="K37" i="73"/>
  <c r="M31" i="73"/>
  <c r="K31" i="73"/>
  <c r="J31" i="73"/>
  <c r="I31" i="73"/>
  <c r="H31" i="73"/>
  <c r="G31" i="73"/>
  <c r="N30" i="73"/>
  <c r="M30" i="73"/>
  <c r="L30" i="73"/>
  <c r="M25" i="73"/>
  <c r="L25" i="73"/>
  <c r="O25" i="73" s="1"/>
  <c r="P25" i="73" s="1"/>
  <c r="Q25" i="73" s="1"/>
  <c r="M24" i="73"/>
  <c r="L24" i="73"/>
  <c r="M23" i="73"/>
  <c r="L23" i="73"/>
  <c r="O23" i="73" s="1"/>
  <c r="P23" i="73" s="1"/>
  <c r="M21" i="73"/>
  <c r="L21" i="73"/>
  <c r="M20" i="73"/>
  <c r="L20" i="73"/>
  <c r="O20" i="73" s="1"/>
  <c r="M19" i="73"/>
  <c r="L19" i="73"/>
  <c r="O19" i="73" s="1"/>
  <c r="M18" i="73"/>
  <c r="L18" i="73"/>
  <c r="O18" i="73" s="1"/>
  <c r="P18" i="73" s="1"/>
  <c r="M17" i="73"/>
  <c r="L17" i="73"/>
  <c r="P16" i="73"/>
  <c r="Q16" i="73" s="1"/>
  <c r="O16" i="73"/>
  <c r="M16" i="73"/>
  <c r="L16" i="73"/>
  <c r="O15" i="73"/>
  <c r="M15" i="73"/>
  <c r="L15" i="73"/>
  <c r="M14" i="73"/>
  <c r="L14" i="73"/>
  <c r="O14" i="73" s="1"/>
  <c r="P14" i="73" s="1"/>
  <c r="L12" i="73"/>
  <c r="F9" i="101" l="1"/>
  <c r="F8" i="101"/>
  <c r="AK10" i="101"/>
  <c r="AK11" i="101"/>
  <c r="F11" i="101"/>
  <c r="F10" i="101"/>
  <c r="N16" i="101"/>
  <c r="X10" i="101"/>
  <c r="P20" i="73"/>
  <c r="Q20" i="73" s="1"/>
  <c r="L110" i="73"/>
  <c r="G119" i="73"/>
  <c r="K119" i="73" s="1"/>
  <c r="V220" i="73"/>
  <c r="V245" i="73"/>
  <c r="C131" i="73"/>
  <c r="V230" i="73"/>
  <c r="V244" i="73"/>
  <c r="V266" i="73"/>
  <c r="V289" i="73"/>
  <c r="P19" i="73"/>
  <c r="I118" i="73"/>
  <c r="I122" i="73"/>
  <c r="C135" i="73"/>
  <c r="F135" i="73" s="1"/>
  <c r="V183" i="73"/>
  <c r="V187" i="73"/>
  <c r="V191" i="73"/>
  <c r="V206" i="73"/>
  <c r="V240" i="73"/>
  <c r="V261" i="73"/>
  <c r="V303" i="73"/>
  <c r="V315" i="73"/>
  <c r="V325" i="73"/>
  <c r="V343" i="73"/>
  <c r="P15" i="73"/>
  <c r="O24" i="73"/>
  <c r="P24" i="73" s="1"/>
  <c r="L31" i="73"/>
  <c r="I94" i="73"/>
  <c r="V195" i="73"/>
  <c r="V210" i="73"/>
  <c r="V239" i="73"/>
  <c r="V257" i="73"/>
  <c r="V302" i="73"/>
  <c r="Q14" i="73"/>
  <c r="R14" i="73"/>
  <c r="Q15" i="73"/>
  <c r="R15" i="73"/>
  <c r="Q23" i="73"/>
  <c r="R23" i="73"/>
  <c r="Q18" i="73"/>
  <c r="R18" i="73"/>
  <c r="S18" i="73" s="1"/>
  <c r="T18" i="73" s="1"/>
  <c r="Q19" i="73"/>
  <c r="R19" i="73"/>
  <c r="H111" i="73"/>
  <c r="V238" i="73"/>
  <c r="V301" i="73"/>
  <c r="V306" i="73"/>
  <c r="V342" i="73"/>
  <c r="F79" i="73"/>
  <c r="H84" i="73"/>
  <c r="I84" i="73" s="1"/>
  <c r="J84" i="73" s="1"/>
  <c r="I95" i="73"/>
  <c r="G108" i="73" s="1"/>
  <c r="L108" i="73"/>
  <c r="M108" i="73" s="1"/>
  <c r="C111" i="73"/>
  <c r="F111" i="73" s="1"/>
  <c r="G120" i="73"/>
  <c r="K120" i="73" s="1"/>
  <c r="K124" i="73" s="1"/>
  <c r="C133" i="73"/>
  <c r="F133" i="73" s="1"/>
  <c r="V185" i="73"/>
  <c r="V194" i="73"/>
  <c r="V196" i="73"/>
  <c r="V207" i="73"/>
  <c r="V221" i="73"/>
  <c r="V227" i="73"/>
  <c r="V209" i="73"/>
  <c r="V291" i="73"/>
  <c r="V173" i="73"/>
  <c r="V175" i="73"/>
  <c r="V184" i="73"/>
  <c r="V192" i="73"/>
  <c r="V259" i="73"/>
  <c r="V260" i="73"/>
  <c r="V268" i="73"/>
  <c r="V276" i="73"/>
  <c r="V281" i="73"/>
  <c r="V285" i="73"/>
  <c r="V213" i="73"/>
  <c r="V243" i="73"/>
  <c r="O17" i="73"/>
  <c r="P17" i="73" s="1"/>
  <c r="O21" i="73"/>
  <c r="P21" i="73" s="1"/>
  <c r="C109" i="73"/>
  <c r="F109" i="73" s="1"/>
  <c r="I120" i="73"/>
  <c r="M135" i="73"/>
  <c r="R16" i="73"/>
  <c r="R20" i="73"/>
  <c r="S20" i="73" s="1"/>
  <c r="T20" i="73" s="1"/>
  <c r="R25" i="73"/>
  <c r="S25" i="73" s="1"/>
  <c r="T25" i="73" s="1"/>
  <c r="O30" i="73"/>
  <c r="P30" i="73" s="1"/>
  <c r="P37" i="73"/>
  <c r="L86" i="73"/>
  <c r="H80" i="73"/>
  <c r="I80" i="73" s="1"/>
  <c r="J80" i="73" s="1"/>
  <c r="I123" i="73"/>
  <c r="L136" i="73"/>
  <c r="V212" i="73"/>
  <c r="V255" i="73"/>
  <c r="V258" i="73"/>
  <c r="V264" i="73"/>
  <c r="V267" i="73"/>
  <c r="V275" i="73"/>
  <c r="V314" i="73"/>
  <c r="V319" i="73"/>
  <c r="V321" i="73"/>
  <c r="V324" i="73"/>
  <c r="V326" i="73"/>
  <c r="V331" i="73"/>
  <c r="O31" i="73"/>
  <c r="P31" i="73" s="1"/>
  <c r="O44" i="73"/>
  <c r="P44" i="73" s="1"/>
  <c r="R37" i="73"/>
  <c r="S37" i="73" s="1"/>
  <c r="T37" i="73" s="1"/>
  <c r="Q37" i="73"/>
  <c r="V165" i="73"/>
  <c r="V248" i="73"/>
  <c r="S14" i="73"/>
  <c r="T14" i="73" s="1"/>
  <c r="S15" i="73"/>
  <c r="T15" i="73" s="1"/>
  <c r="S16" i="73"/>
  <c r="T16" i="73" s="1"/>
  <c r="S19" i="73"/>
  <c r="T19" i="73" s="1"/>
  <c r="S23" i="73"/>
  <c r="T23" i="73" s="1"/>
  <c r="N86" i="73"/>
  <c r="O86" i="73" s="1"/>
  <c r="F131" i="73"/>
  <c r="V298" i="73"/>
  <c r="V339" i="73"/>
  <c r="C99" i="73"/>
  <c r="C106" i="73"/>
  <c r="F93" i="73"/>
  <c r="K93" i="73" s="1"/>
  <c r="V308" i="73"/>
  <c r="V311" i="73"/>
  <c r="K68" i="73"/>
  <c r="I93" i="73"/>
  <c r="H107" i="73"/>
  <c r="I107" i="73" s="1"/>
  <c r="J107" i="73" s="1"/>
  <c r="G107" i="73"/>
  <c r="V178" i="73"/>
  <c r="V293" i="73"/>
  <c r="V334" i="73"/>
  <c r="H81" i="73"/>
  <c r="I81" i="73" s="1"/>
  <c r="J81" i="73" s="1"/>
  <c r="H79" i="73"/>
  <c r="I64" i="73"/>
  <c r="G81" i="73"/>
  <c r="N108" i="73"/>
  <c r="O108" i="73" s="1"/>
  <c r="I96" i="73"/>
  <c r="L109" i="73"/>
  <c r="M109" i="73" s="1"/>
  <c r="N109" i="73" s="1"/>
  <c r="O109" i="73" s="1"/>
  <c r="L106" i="73"/>
  <c r="V170" i="73"/>
  <c r="V253" i="73"/>
  <c r="V329" i="73"/>
  <c r="M110" i="73"/>
  <c r="N110" i="73" s="1"/>
  <c r="O110" i="73" s="1"/>
  <c r="G132" i="73"/>
  <c r="G134" i="73"/>
  <c r="G131" i="73"/>
  <c r="V172" i="73"/>
  <c r="V180" i="73"/>
  <c r="V190" i="73"/>
  <c r="V193" i="73"/>
  <c r="V205" i="73"/>
  <c r="V219" i="73"/>
  <c r="V233" i="73"/>
  <c r="V237" i="73"/>
  <c r="V273" i="73"/>
  <c r="V300" i="73"/>
  <c r="V313" i="73"/>
  <c r="V318" i="73"/>
  <c r="V341" i="73"/>
  <c r="H83" i="73"/>
  <c r="I83" i="73" s="1"/>
  <c r="J83" i="73" s="1"/>
  <c r="M86" i="73"/>
  <c r="F97" i="73"/>
  <c r="K97" i="73" s="1"/>
  <c r="L107" i="73"/>
  <c r="M107" i="73" s="1"/>
  <c r="N107" i="73" s="1"/>
  <c r="O107" i="73" s="1"/>
  <c r="C108" i="73"/>
  <c r="F108" i="73" s="1"/>
  <c r="C110" i="73"/>
  <c r="F110" i="73" s="1"/>
  <c r="G111" i="73"/>
  <c r="L111" i="73"/>
  <c r="M111" i="73" s="1"/>
  <c r="N111" i="73" s="1"/>
  <c r="O111" i="73" s="1"/>
  <c r="V169" i="73"/>
  <c r="V171" i="73"/>
  <c r="V177" i="73"/>
  <c r="V179" i="73"/>
  <c r="V189" i="73"/>
  <c r="V200" i="73"/>
  <c r="V204" i="73"/>
  <c r="V218" i="73"/>
  <c r="V232" i="73"/>
  <c r="V236" i="73"/>
  <c r="V247" i="73"/>
  <c r="V249" i="73"/>
  <c r="V252" i="73"/>
  <c r="V254" i="73"/>
  <c r="V272" i="73"/>
  <c r="V292" i="73"/>
  <c r="V297" i="73"/>
  <c r="V299" i="73"/>
  <c r="V310" i="73"/>
  <c r="V312" i="73"/>
  <c r="V328" i="73"/>
  <c r="V330" i="73"/>
  <c r="V338" i="73"/>
  <c r="V340" i="73"/>
  <c r="V346" i="73"/>
  <c r="F94" i="73"/>
  <c r="K94" i="73" s="1"/>
  <c r="F98" i="73"/>
  <c r="K98" i="73" s="1"/>
  <c r="L131" i="73"/>
  <c r="C124" i="73"/>
  <c r="C132" i="73"/>
  <c r="F132" i="73" s="1"/>
  <c r="H132" i="73" s="1"/>
  <c r="M132" i="73"/>
  <c r="N132" i="73" s="1"/>
  <c r="O132" i="73" s="1"/>
  <c r="N133" i="73"/>
  <c r="O133" i="73" s="1"/>
  <c r="L133" i="73"/>
  <c r="M134" i="73"/>
  <c r="N134" i="73" s="1"/>
  <c r="O134" i="73" s="1"/>
  <c r="C134" i="73"/>
  <c r="F134" i="73" s="1"/>
  <c r="L135" i="73"/>
  <c r="N135" i="73"/>
  <c r="O135" i="73" s="1"/>
  <c r="M131" i="73"/>
  <c r="N131" i="73" s="1"/>
  <c r="L132" i="73"/>
  <c r="G135" i="73"/>
  <c r="V168" i="73"/>
  <c r="V176" i="73"/>
  <c r="V186" i="73"/>
  <c r="V188" i="73"/>
  <c r="V197" i="73"/>
  <c r="V203" i="73"/>
  <c r="V211" i="73"/>
  <c r="V214" i="73"/>
  <c r="V217" i="73"/>
  <c r="V229" i="73"/>
  <c r="V231" i="73"/>
  <c r="V246" i="73"/>
  <c r="V256" i="73"/>
  <c r="V265" i="73"/>
  <c r="V269" i="73"/>
  <c r="V271" i="73"/>
  <c r="V277" i="73"/>
  <c r="V282" i="73"/>
  <c r="V286" i="73"/>
  <c r="V290" i="73"/>
  <c r="V296" i="73"/>
  <c r="V309" i="73"/>
  <c r="V327" i="73"/>
  <c r="V337" i="73"/>
  <c r="V345" i="73"/>
  <c r="M136" i="73"/>
  <c r="N136" i="73" s="1"/>
  <c r="O136" i="73" s="1"/>
  <c r="N19" i="101" l="1"/>
  <c r="N20" i="101" s="1"/>
  <c r="N21" i="101" s="1"/>
  <c r="N22" i="101" s="1"/>
  <c r="N23" i="101" s="1"/>
  <c r="N24" i="101" s="1"/>
  <c r="N25" i="101" s="1"/>
  <c r="N26" i="101" s="1"/>
  <c r="N27" i="101" s="1"/>
  <c r="N28" i="101" s="1"/>
  <c r="N29" i="101" s="1"/>
  <c r="N30" i="101" s="1"/>
  <c r="N31" i="101" s="1"/>
  <c r="N33" i="101" s="1"/>
  <c r="N34" i="101" s="1"/>
  <c r="N35" i="101" s="1"/>
  <c r="N36" i="101" s="1"/>
  <c r="N37" i="101" s="1"/>
  <c r="N17" i="101"/>
  <c r="AK12" i="101"/>
  <c r="N18" i="101"/>
  <c r="X11" i="101"/>
  <c r="F12" i="101"/>
  <c r="Q24" i="73"/>
  <c r="R24" i="73"/>
  <c r="S24" i="73"/>
  <c r="T24" i="73" s="1"/>
  <c r="H135" i="73"/>
  <c r="I135" i="73" s="1"/>
  <c r="H133" i="73"/>
  <c r="Q21" i="73"/>
  <c r="R21" i="73"/>
  <c r="S21" i="73"/>
  <c r="T21" i="73" s="1"/>
  <c r="Q17" i="73"/>
  <c r="R17" i="73"/>
  <c r="S17" i="73"/>
  <c r="T17" i="73" s="1"/>
  <c r="Q30" i="73"/>
  <c r="R30" i="73"/>
  <c r="S30" i="73" s="1"/>
  <c r="T30" i="73" s="1"/>
  <c r="H136" i="73"/>
  <c r="I136" i="73" s="1"/>
  <c r="G133" i="73"/>
  <c r="G136" i="73"/>
  <c r="H131" i="73"/>
  <c r="I131" i="73" s="1"/>
  <c r="I137" i="73" s="1"/>
  <c r="H134" i="73"/>
  <c r="I134" i="73" s="1"/>
  <c r="I124" i="73"/>
  <c r="H108" i="73"/>
  <c r="L112" i="73"/>
  <c r="I111" i="73"/>
  <c r="J111" i="73" s="1"/>
  <c r="I133" i="73"/>
  <c r="R44" i="73"/>
  <c r="S44" i="73"/>
  <c r="T44" i="73" s="1"/>
  <c r="Q44" i="73"/>
  <c r="R31" i="73"/>
  <c r="S31" i="73" s="1"/>
  <c r="T31" i="73" s="1"/>
  <c r="Q31" i="73"/>
  <c r="C137" i="73"/>
  <c r="N137" i="73"/>
  <c r="O137" i="73" s="1"/>
  <c r="O131" i="73"/>
  <c r="I132" i="73"/>
  <c r="I108" i="73"/>
  <c r="J108" i="73" s="1"/>
  <c r="M106" i="73"/>
  <c r="I79" i="73"/>
  <c r="K99" i="73"/>
  <c r="H110" i="73"/>
  <c r="I110" i="73" s="1"/>
  <c r="J110" i="73" s="1"/>
  <c r="G82" i="73"/>
  <c r="F86" i="73" s="1"/>
  <c r="H82" i="73"/>
  <c r="H86" i="73" s="1"/>
  <c r="G106" i="73"/>
  <c r="I99" i="73"/>
  <c r="M137" i="73"/>
  <c r="L137" i="73"/>
  <c r="G137" i="73"/>
  <c r="H109" i="73"/>
  <c r="I109" i="73" s="1"/>
  <c r="J109" i="73" s="1"/>
  <c r="G109" i="73"/>
  <c r="I68" i="73"/>
  <c r="F106" i="73"/>
  <c r="H106" i="73" s="1"/>
  <c r="C112" i="73"/>
  <c r="AK13" i="101" l="1"/>
  <c r="X13" i="101"/>
  <c r="X14" i="101" s="1"/>
  <c r="X12" i="101"/>
  <c r="F14" i="101"/>
  <c r="F15" i="101" s="1"/>
  <c r="N38" i="101"/>
  <c r="N39" i="101" s="1"/>
  <c r="N40" i="101" s="1"/>
  <c r="N41" i="101" s="1"/>
  <c r="N42" i="101" s="1"/>
  <c r="N43" i="101" s="1"/>
  <c r="N44" i="101" s="1"/>
  <c r="N45" i="101" s="1"/>
  <c r="N46" i="101" s="1"/>
  <c r="N48" i="101" s="1"/>
  <c r="N49" i="101" s="1"/>
  <c r="N50" i="101" s="1"/>
  <c r="N51" i="101" s="1"/>
  <c r="N52" i="101" s="1"/>
  <c r="P5" i="101" s="1"/>
  <c r="H137" i="73"/>
  <c r="H112" i="73"/>
  <c r="I106" i="73"/>
  <c r="M112" i="73"/>
  <c r="N106" i="73"/>
  <c r="G112" i="73"/>
  <c r="I82" i="73"/>
  <c r="J82" i="73" s="1"/>
  <c r="J79" i="73"/>
  <c r="G86" i="73" s="1"/>
  <c r="P6" i="101" l="1"/>
  <c r="X15" i="101"/>
  <c r="AK14" i="101"/>
  <c r="AK15" i="101" s="1"/>
  <c r="AK16" i="101" s="1"/>
  <c r="AK17" i="101" s="1"/>
  <c r="AK18" i="101" s="1"/>
  <c r="AK19" i="101" s="1"/>
  <c r="AK20" i="101" s="1"/>
  <c r="AK21" i="101" s="1"/>
  <c r="AK22" i="101" s="1"/>
  <c r="AK23" i="101" s="1"/>
  <c r="AK24" i="101" s="1"/>
  <c r="AK25" i="101" s="1"/>
  <c r="AK26" i="101" s="1"/>
  <c r="AK27" i="101" s="1"/>
  <c r="AK28" i="101" s="1"/>
  <c r="AK29" i="101" s="1"/>
  <c r="AK30" i="101" s="1"/>
  <c r="AK31" i="101" s="1"/>
  <c r="AK32" i="101" s="1"/>
  <c r="AK33" i="101" s="1"/>
  <c r="AK34" i="101" s="1"/>
  <c r="AK35" i="101" s="1"/>
  <c r="AK36" i="101" s="1"/>
  <c r="AK37" i="101" s="1"/>
  <c r="AK38" i="101" s="1"/>
  <c r="AK39" i="101" s="1"/>
  <c r="AK40" i="101" s="1"/>
  <c r="AK41" i="101" s="1"/>
  <c r="AK42" i="101" s="1"/>
  <c r="AK43" i="101" s="1"/>
  <c r="AK44" i="101" s="1"/>
  <c r="AK45" i="101" s="1"/>
  <c r="AK46" i="101" s="1"/>
  <c r="AK47" i="101" s="1"/>
  <c r="AK48" i="101" s="1"/>
  <c r="AK49" i="101" s="1"/>
  <c r="AK50" i="101" s="1"/>
  <c r="AK51" i="101" s="1"/>
  <c r="AK52" i="101" s="1"/>
  <c r="AK53" i="101" s="1"/>
  <c r="AK54" i="101" s="1"/>
  <c r="AK55" i="101" s="1"/>
  <c r="AK56" i="101" s="1"/>
  <c r="AK57" i="101" s="1"/>
  <c r="AK58" i="101" s="1"/>
  <c r="X16" i="101"/>
  <c r="X17" i="101" s="1"/>
  <c r="F16" i="101"/>
  <c r="F17" i="101" s="1"/>
  <c r="X18" i="101"/>
  <c r="X19" i="101"/>
  <c r="X20" i="101" s="1"/>
  <c r="X21" i="101" s="1"/>
  <c r="X22" i="101" s="1"/>
  <c r="X23" i="101" s="1"/>
  <c r="X24" i="101" s="1"/>
  <c r="X25" i="101" s="1"/>
  <c r="X26" i="101" s="1"/>
  <c r="X27" i="101" s="1"/>
  <c r="X28" i="101" s="1"/>
  <c r="X29" i="101" s="1"/>
  <c r="X30" i="101" s="1"/>
  <c r="X31" i="101" s="1"/>
  <c r="X32" i="101" s="1"/>
  <c r="X33" i="101" s="1"/>
  <c r="X36" i="101" s="1"/>
  <c r="X37" i="101" s="1"/>
  <c r="X38" i="101" s="1"/>
  <c r="X39" i="101" s="1"/>
  <c r="X40" i="101" s="1"/>
  <c r="X41" i="101" s="1"/>
  <c r="X42" i="101" s="1"/>
  <c r="X43" i="101" s="1"/>
  <c r="X44" i="101" s="1"/>
  <c r="X45" i="101" s="1"/>
  <c r="X46" i="101" s="1"/>
  <c r="X47" i="101" s="1"/>
  <c r="X48" i="101" s="1"/>
  <c r="X49" i="101" s="1"/>
  <c r="I86" i="73"/>
  <c r="J86" i="73" s="1"/>
  <c r="J106" i="73"/>
  <c r="I112" i="73"/>
  <c r="J112" i="73" s="1"/>
  <c r="O106" i="73"/>
  <c r="N112" i="73"/>
  <c r="O112" i="73" s="1"/>
  <c r="F18" i="101" l="1"/>
  <c r="F19" i="101" s="1"/>
  <c r="F20" i="101" s="1"/>
  <c r="F21" i="101"/>
  <c r="F22" i="101" s="1"/>
  <c r="X50" i="101"/>
  <c r="X51" i="101" s="1"/>
  <c r="X52" i="101" s="1"/>
  <c r="X53" i="101" s="1"/>
  <c r="X54" i="101" s="1"/>
  <c r="X55" i="101" s="1"/>
  <c r="X56" i="101" s="1"/>
  <c r="X57" i="101" s="1"/>
  <c r="X58" i="101" s="1"/>
  <c r="X59" i="101" s="1"/>
  <c r="X60" i="101" s="1"/>
  <c r="X61" i="101" s="1"/>
  <c r="X62" i="101" s="1"/>
  <c r="X63" i="101" s="1"/>
  <c r="Z5" i="101" s="1"/>
  <c r="P7" i="101"/>
  <c r="F23" i="101"/>
  <c r="F24" i="101" s="1"/>
  <c r="H5" i="101" s="1"/>
  <c r="H6" i="101" l="1"/>
  <c r="Z7" i="101"/>
  <c r="Z6" i="101"/>
  <c r="Z8" i="101"/>
  <c r="P11" i="101"/>
  <c r="P9" i="101"/>
  <c r="H7" i="101" l="1"/>
  <c r="Z9" i="101"/>
  <c r="P12" i="101"/>
  <c r="H8" i="101"/>
  <c r="H11" i="101" l="1"/>
  <c r="H10" i="101"/>
  <c r="Z10" i="101"/>
  <c r="Z12" i="101"/>
  <c r="Z11" i="101"/>
  <c r="P13" i="101"/>
  <c r="P16" i="101" l="1"/>
  <c r="P14" i="101"/>
  <c r="Z13" i="101"/>
  <c r="H12" i="101"/>
  <c r="P17" i="101" l="1"/>
  <c r="H14" i="101"/>
  <c r="H16" i="101" s="1"/>
  <c r="H18" i="101" s="1"/>
  <c r="H19" i="101" s="1"/>
  <c r="Z14" i="101"/>
  <c r="P18" i="101" l="1"/>
  <c r="Z15" i="101"/>
  <c r="Z16" i="101" l="1"/>
  <c r="P19" i="101"/>
  <c r="P20" i="101" s="1"/>
  <c r="P21" i="101" s="1"/>
  <c r="P22" i="101" s="1"/>
  <c r="P23" i="101" s="1"/>
  <c r="P24" i="101" s="1"/>
  <c r="P25" i="101" s="1"/>
  <c r="P26" i="101" s="1"/>
  <c r="P27" i="101" s="1"/>
  <c r="P29" i="101" s="1"/>
  <c r="P30" i="101" s="1"/>
  <c r="P33" i="101" s="1"/>
  <c r="P34" i="101" s="1"/>
  <c r="P35" i="101" s="1"/>
  <c r="P36" i="101" s="1"/>
  <c r="P37" i="101" s="1"/>
  <c r="P38" i="101" s="1"/>
  <c r="P39" i="101" s="1"/>
  <c r="P40" i="101" s="1"/>
  <c r="P41" i="101" s="1"/>
  <c r="P42" i="101" s="1"/>
  <c r="P43" i="101" s="1"/>
  <c r="P45" i="101" s="1"/>
  <c r="P48" i="101" s="1"/>
  <c r="P49" i="101" s="1"/>
  <c r="P50" i="101" s="1"/>
  <c r="P51" i="101" s="1"/>
  <c r="P52" i="101" s="1"/>
  <c r="R5" i="101" s="1"/>
  <c r="R6" i="101" l="1"/>
  <c r="Z17" i="101"/>
  <c r="Z18" i="101" s="1"/>
  <c r="Z19" i="101" s="1"/>
  <c r="Z20" i="101" s="1"/>
  <c r="Z21" i="101" s="1"/>
  <c r="Z22" i="101" s="1"/>
  <c r="Z23" i="101" s="1"/>
  <c r="Z24" i="101" s="1"/>
  <c r="Z25" i="101" s="1"/>
  <c r="Z26" i="101" s="1"/>
  <c r="Z29" i="101" s="1"/>
  <c r="Z30" i="101" s="1"/>
  <c r="Z31" i="101" s="1"/>
  <c r="Z32" i="101" s="1"/>
  <c r="Z33" i="101" s="1"/>
  <c r="Z34" i="101" s="1"/>
  <c r="Z35" i="101" s="1"/>
  <c r="Z36" i="101" s="1"/>
  <c r="Z37" i="101" s="1"/>
  <c r="Z38" i="101" s="1"/>
  <c r="Z39" i="101" s="1"/>
  <c r="Z40" i="101" s="1"/>
  <c r="Z41" i="101" s="1"/>
  <c r="Z44" i="101" s="1"/>
  <c r="Z45" i="101" s="1"/>
  <c r="Z46" i="101" s="1"/>
  <c r="Z47" i="101" s="1"/>
  <c r="Z48" i="101" s="1"/>
  <c r="Z51" i="101" s="1"/>
  <c r="Z54" i="101" s="1"/>
  <c r="Z55" i="101" s="1"/>
  <c r="Z56" i="101" s="1"/>
  <c r="Z57" i="101" s="1"/>
  <c r="Z58" i="101" s="1"/>
  <c r="Z59" i="101" s="1"/>
  <c r="Z60" i="101" s="1"/>
  <c r="Z61" i="101" s="1"/>
  <c r="Z62" i="101" s="1"/>
  <c r="AB5" i="101" s="1"/>
  <c r="AB6" i="101" l="1"/>
  <c r="R7" i="101"/>
  <c r="R8" i="101"/>
  <c r="R10" i="101" l="1"/>
  <c r="R9" i="101"/>
  <c r="R13" i="101" s="1"/>
  <c r="AB7" i="101"/>
  <c r="R11" i="101"/>
  <c r="R14" i="101" l="1"/>
  <c r="R15" i="101"/>
  <c r="AB8" i="101"/>
  <c r="R16" i="101" l="1"/>
  <c r="R17" i="101"/>
  <c r="R18" i="101" s="1"/>
  <c r="AB9" i="101"/>
  <c r="AB10" i="101"/>
  <c r="R19" i="101" l="1"/>
  <c r="R21" i="101" s="1"/>
  <c r="R22" i="101" s="1"/>
  <c r="R23" i="101" s="1"/>
  <c r="R24" i="101" s="1"/>
  <c r="R25" i="101" s="1"/>
  <c r="R26" i="101" s="1"/>
  <c r="R27" i="101" s="1"/>
  <c r="R28" i="101" s="1"/>
  <c r="R29" i="101" s="1"/>
  <c r="R30" i="101" s="1"/>
  <c r="R31" i="101" s="1"/>
  <c r="R34" i="101" s="1"/>
  <c r="R35" i="101" s="1"/>
  <c r="R36" i="101" s="1"/>
  <c r="R39" i="101" s="1"/>
  <c r="AB11" i="101"/>
  <c r="AB12" i="101" l="1"/>
  <c r="AB13" i="101"/>
  <c r="AB14" i="101" s="1"/>
  <c r="AB15" i="101" s="1"/>
  <c r="AB16" i="101" l="1"/>
  <c r="AB17" i="101"/>
  <c r="AB18" i="101" s="1"/>
  <c r="AB19" i="101" s="1"/>
  <c r="AB20" i="101" s="1"/>
  <c r="AB21" i="101" s="1"/>
  <c r="AB22" i="101" s="1"/>
  <c r="AB23" i="101" s="1"/>
  <c r="AB24" i="101" s="1"/>
  <c r="AB25" i="101" s="1"/>
  <c r="AB26" i="101" s="1"/>
  <c r="AB27" i="101" s="1"/>
  <c r="AB28" i="101" s="1"/>
  <c r="AB30" i="101" s="1"/>
  <c r="AB31" i="101" s="1"/>
  <c r="AB33" i="101" s="1"/>
  <c r="AB34" i="101" s="1"/>
  <c r="AB35" i="101" s="1"/>
  <c r="AB36" i="101" s="1"/>
  <c r="AB37" i="101" s="1"/>
  <c r="AB38" i="101" s="1"/>
  <c r="AB39" i="101" s="1"/>
  <c r="AB40" i="101" s="1"/>
  <c r="AB41" i="101" s="1"/>
  <c r="AB42" i="101" s="1"/>
  <c r="AB43" i="101" s="1"/>
  <c r="AB44" i="101" s="1"/>
  <c r="AB45" i="101" s="1"/>
  <c r="AB46" i="101" s="1"/>
  <c r="AB47" i="101" s="1"/>
  <c r="AB48" i="101" s="1"/>
  <c r="AB49" i="101" s="1"/>
  <c r="AB50" i="101" s="1"/>
  <c r="AB51" i="101" s="1"/>
  <c r="AB52" i="101" s="1"/>
  <c r="AB53" i="101" s="1"/>
  <c r="AB54" i="101" s="1"/>
  <c r="AB55" i="101" s="1"/>
  <c r="AB56" i="101" s="1"/>
  <c r="AB57" i="101" s="1"/>
  <c r="AB58" i="101" s="1"/>
  <c r="AB59" i="101" s="1"/>
  <c r="AB62" i="101" s="1"/>
  <c r="AD5" i="101" s="1"/>
  <c r="AD6" i="101" l="1"/>
  <c r="AD7" i="101" l="1"/>
  <c r="AD8" i="101" l="1"/>
  <c r="AD9" i="101" l="1"/>
  <c r="AD10" i="101" l="1"/>
  <c r="AD11" i="101" l="1"/>
  <c r="AD12" i="101" l="1"/>
  <c r="AD13" i="101" l="1"/>
  <c r="AD14" i="101" s="1"/>
  <c r="AD15" i="101" s="1"/>
  <c r="AD16" i="101" s="1"/>
  <c r="AD17" i="101" s="1"/>
  <c r="AD18" i="101" s="1"/>
  <c r="AD19" i="101" s="1"/>
  <c r="AD20" i="101" s="1"/>
  <c r="AD21" i="101" s="1"/>
  <c r="AD22" i="101" s="1"/>
  <c r="AD23" i="101" s="1"/>
  <c r="AD24" i="101" s="1"/>
  <c r="AD25" i="101" s="1"/>
  <c r="AD26" i="101" s="1"/>
  <c r="AD27" i="101" s="1"/>
  <c r="AD28" i="101" s="1"/>
  <c r="AD29" i="101" s="1"/>
  <c r="AD30" i="101" s="1"/>
  <c r="AD31" i="101" s="1"/>
  <c r="AD32" i="101" s="1"/>
  <c r="AD33" i="101" s="1"/>
  <c r="AD34" i="101" s="1"/>
  <c r="AD35" i="101" s="1"/>
  <c r="AD36" i="101" s="1"/>
  <c r="AD37" i="101" s="1"/>
  <c r="AD38" i="101" s="1"/>
  <c r="AD41" i="101" s="1"/>
  <c r="AD42" i="101" s="1"/>
  <c r="AD43" i="101" s="1"/>
  <c r="AD44" i="101" s="1"/>
  <c r="AD45" i="101" s="1"/>
  <c r="AD46" i="101" s="1"/>
  <c r="AD47" i="101" s="1"/>
  <c r="AD48" i="101" s="1"/>
  <c r="AD49" i="101" s="1"/>
  <c r="AD50" i="101" s="1"/>
  <c r="AD51" i="101" s="1"/>
  <c r="AD52" i="101" s="1"/>
  <c r="AD53" i="101" s="1"/>
  <c r="AD54" i="101" s="1"/>
  <c r="AD55" i="101" s="1"/>
  <c r="AD56" i="101" s="1"/>
  <c r="AD57" i="101" s="1"/>
  <c r="AF5" i="101" s="1"/>
  <c r="AF7" i="101" l="1"/>
  <c r="AF6" i="101"/>
  <c r="AF8" i="101" l="1"/>
  <c r="AF10" i="101"/>
  <c r="AF9" i="101"/>
  <c r="AF12" i="101" l="1"/>
  <c r="AF11" i="101"/>
  <c r="AF13" i="101" l="1"/>
  <c r="AF14" i="101" s="1"/>
  <c r="AF15" i="101"/>
  <c r="AF16" i="101" l="1"/>
  <c r="AF17" i="101" l="1"/>
  <c r="AF18" i="101"/>
  <c r="AF19" i="101" s="1"/>
  <c r="AF22" i="101" s="1"/>
  <c r="AF23" i="101" l="1"/>
  <c r="AF26" i="101" s="1"/>
  <c r="AF27" i="101" s="1"/>
  <c r="AF28" i="101" s="1"/>
  <c r="AF29" i="101"/>
  <c r="AF30" i="101" s="1"/>
  <c r="AF33" i="101"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<sst xmlns="http://schemas.openxmlformats.org/spreadsheetml/2006/main" count="12852" uniqueCount="7089">
  <si>
    <t>C</t>
  </si>
  <si>
    <t>L</t>
  </si>
  <si>
    <t>Kg</t>
  </si>
  <si>
    <t>sel fin</t>
  </si>
  <si>
    <t>Poids recette</t>
  </si>
  <si>
    <t>eau</t>
  </si>
  <si>
    <t>❶</t>
  </si>
  <si>
    <t>❷</t>
  </si>
  <si>
    <t>❸</t>
  </si>
  <si>
    <t>❹</t>
  </si>
  <si>
    <t>❺</t>
  </si>
  <si>
    <t>❻</t>
  </si>
  <si>
    <t>❼</t>
  </si>
  <si>
    <t>❽</t>
  </si>
  <si>
    <t>❾</t>
  </si>
  <si>
    <t>❿</t>
  </si>
  <si>
    <t>⓫</t>
  </si>
  <si>
    <t>⓬</t>
  </si>
  <si>
    <t>⓭</t>
  </si>
  <si>
    <t>⓮</t>
  </si>
  <si>
    <t>⓯</t>
  </si>
  <si>
    <t>⓰</t>
  </si>
  <si>
    <t>⓱</t>
  </si>
  <si>
    <t>⓲</t>
  </si>
  <si>
    <t>⓳</t>
  </si>
  <si>
    <t>⓴</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</si>
  <si>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</si>
  <si>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</si>
  <si>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</si>
  <si>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</si>
  <si>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Transmettez votre savoir et votre savoir faire  peu importe qui le récupère; pourvu qu'un plus grand nombre puisse en bénéficier.</t>
  </si>
  <si>
    <t>Joël LEBOUCHER …Octobre 2015</t>
  </si>
  <si>
    <t>N°</t>
  </si>
  <si>
    <t>QUICHE AUX LARDONS</t>
  </si>
  <si>
    <t>A</t>
  </si>
  <si>
    <t>AVANT de saisir quoique ce soit dans une cellule vérifiez bien qu'il n'y ait pas de formule en cliquant dessus</t>
  </si>
  <si>
    <t>①</t>
  </si>
  <si>
    <t>②</t>
  </si>
  <si>
    <t>③</t>
  </si>
  <si>
    <t>1 Kg fini</t>
  </si>
  <si>
    <t>Nb d'unités</t>
  </si>
  <si>
    <t>farine type 55</t>
  </si>
  <si>
    <t>sel</t>
  </si>
  <si>
    <t>④</t>
  </si>
  <si>
    <t>⑤</t>
  </si>
  <si>
    <t>⑥</t>
  </si>
  <si>
    <t>œufs pasteurisés</t>
  </si>
  <si>
    <t>lait</t>
  </si>
  <si>
    <t>fécule</t>
  </si>
  <si>
    <t>poivre de cayenne</t>
  </si>
  <si>
    <t>muscade</t>
  </si>
  <si>
    <t>Pour la couleur de numérotation cliquez sur Couleur de police et choisissez la couleur qui vous convient</t>
  </si>
  <si>
    <t>Copiez / Collez les N° dans vos fiches</t>
  </si>
  <si>
    <t>⑦</t>
  </si>
  <si>
    <t>⑧</t>
  </si>
  <si>
    <t>⑨</t>
  </si>
  <si>
    <t>⑩</t>
  </si>
  <si>
    <t>⑪</t>
  </si>
  <si>
    <t>⑫</t>
  </si>
  <si>
    <t>⑬</t>
  </si>
  <si>
    <t>⑭</t>
  </si>
  <si>
    <t>⑮</t>
  </si>
  <si>
    <t>⑯</t>
  </si>
  <si>
    <t>⑰</t>
  </si>
  <si>
    <t>⑱</t>
  </si>
  <si>
    <t>⑲</t>
  </si>
  <si>
    <t>⑳</t>
  </si>
  <si>
    <t>ARIAL</t>
  </si>
  <si>
    <t>CALIBRI</t>
  </si>
  <si>
    <t>calibri</t>
  </si>
  <si>
    <t>arial</t>
  </si>
  <si>
    <t xml:space="preserve">Polices de caractèes utilisées : ARIAL et CALIBRI en fonction de la largeur de colonne </t>
  </si>
  <si>
    <t>Ø</t>
  </si>
  <si>
    <t>&amp;</t>
  </si>
  <si>
    <t>s</t>
  </si>
  <si>
    <t>q</t>
  </si>
  <si>
    <t>E</t>
  </si>
  <si>
    <t>P</t>
  </si>
  <si>
    <t>R</t>
  </si>
  <si>
    <t>D</t>
  </si>
  <si>
    <t>H</t>
  </si>
  <si>
    <t>Abaisser la temp. à coeur</t>
  </si>
  <si>
    <t>Egrener</t>
  </si>
  <si>
    <t>Parfumer</t>
  </si>
  <si>
    <t>Respecter le délai de 2 H</t>
  </si>
  <si>
    <t>Abaisser</t>
  </si>
  <si>
    <t>Dépouiller</t>
  </si>
  <si>
    <t>Habiller</t>
  </si>
  <si>
    <t>Réduire</t>
  </si>
  <si>
    <t>Accompagner</t>
  </si>
  <si>
    <t>Eliminer</t>
  </si>
  <si>
    <t>Parsemer</t>
  </si>
  <si>
    <t>Retirer</t>
  </si>
  <si>
    <t>Abricoter</t>
  </si>
  <si>
    <t>Dérober</t>
  </si>
  <si>
    <t>Hacher</t>
  </si>
  <si>
    <t>Relever</t>
  </si>
  <si>
    <t>Additionner</t>
  </si>
  <si>
    <t>Enfourner</t>
  </si>
  <si>
    <t>Peler</t>
  </si>
  <si>
    <t>Retourner</t>
  </si>
  <si>
    <t>Arroser</t>
  </si>
  <si>
    <t>Désosser</t>
  </si>
  <si>
    <t>Historier</t>
  </si>
  <si>
    <t>Remonter</t>
  </si>
  <si>
    <t>Adjoindre</t>
  </si>
  <si>
    <t>Porter à ébullition</t>
  </si>
  <si>
    <t>Rincer</t>
  </si>
  <si>
    <t>Assaisonner</t>
  </si>
  <si>
    <t>Dessécher</t>
  </si>
  <si>
    <t>I</t>
  </si>
  <si>
    <t>Revenir</t>
  </si>
  <si>
    <t>Agir rapidement</t>
  </si>
  <si>
    <t>Etaler</t>
  </si>
  <si>
    <t>Préchauffer</t>
  </si>
  <si>
    <t>S</t>
  </si>
  <si>
    <t>B</t>
  </si>
  <si>
    <t>Détendre</t>
  </si>
  <si>
    <t>Inciser</t>
  </si>
  <si>
    <t>Rissoler</t>
  </si>
  <si>
    <t>Ajouter</t>
  </si>
  <si>
    <t>F</t>
  </si>
  <si>
    <t>Prélever</t>
  </si>
  <si>
    <t>Saupoudrer</t>
  </si>
  <si>
    <t>Barder</t>
  </si>
  <si>
    <t>Dorer</t>
  </si>
  <si>
    <t>Rompre</t>
  </si>
  <si>
    <t>Aplatir</t>
  </si>
  <si>
    <t>Faire bouillir</t>
  </si>
  <si>
    <t>Préparer</t>
  </si>
  <si>
    <t>Servir</t>
  </si>
  <si>
    <t>Beurrer</t>
  </si>
  <si>
    <t>Dresser</t>
  </si>
  <si>
    <t>Lier</t>
  </si>
  <si>
    <t>Rôtir</t>
  </si>
  <si>
    <t>G</t>
  </si>
  <si>
    <t>Protéger</t>
  </si>
  <si>
    <t>Snacker</t>
  </si>
  <si>
    <t>Blanchir</t>
  </si>
  <si>
    <t>Limoner</t>
  </si>
  <si>
    <t>Battre</t>
  </si>
  <si>
    <t>Garnir</t>
  </si>
  <si>
    <t>T</t>
  </si>
  <si>
    <t>Blondir</t>
  </si>
  <si>
    <t>Ebarber</t>
  </si>
  <si>
    <t>Lisser</t>
  </si>
  <si>
    <t>Saigner</t>
  </si>
  <si>
    <t>Réaliser</t>
  </si>
  <si>
    <t>Terminer</t>
  </si>
  <si>
    <t>Bouler</t>
  </si>
  <si>
    <t>Ecailler</t>
  </si>
  <si>
    <t>Lustrer</t>
  </si>
  <si>
    <t>Saisir</t>
  </si>
  <si>
    <t>Chauffer</t>
  </si>
  <si>
    <t>Incorporer</t>
  </si>
  <si>
    <t>Réchauffer en moins d'1 H</t>
  </si>
  <si>
    <t>U</t>
  </si>
  <si>
    <t>Braiser</t>
  </si>
  <si>
    <t>Ecaler</t>
  </si>
  <si>
    <t>M</t>
  </si>
  <si>
    <t>Sangler</t>
  </si>
  <si>
    <t>Conserver</t>
  </si>
  <si>
    <t>Indications packaging</t>
  </si>
  <si>
    <t>Recouvrir</t>
  </si>
  <si>
    <t>Utiliser</t>
  </si>
  <si>
    <t>Brider</t>
  </si>
  <si>
    <t>Ecorcher</t>
  </si>
  <si>
    <t>Macérer</t>
  </si>
  <si>
    <t>Sauter</t>
  </si>
  <si>
    <t>Contrôler</t>
  </si>
  <si>
    <t>J</t>
  </si>
  <si>
    <t>Rectifier</t>
  </si>
  <si>
    <t>V</t>
  </si>
  <si>
    <t>Ecosser</t>
  </si>
  <si>
    <t>Manchonner</t>
  </si>
  <si>
    <t>Serrer</t>
  </si>
  <si>
    <t>Jeter</t>
  </si>
  <si>
    <t>Refroidir</t>
  </si>
  <si>
    <t>Vérifier la temp.</t>
  </si>
  <si>
    <t>Canneler</t>
  </si>
  <si>
    <t>Ecumer</t>
  </si>
  <si>
    <t>Marbrer</t>
  </si>
  <si>
    <t>Singer</t>
  </si>
  <si>
    <t>Décorer</t>
  </si>
  <si>
    <t>Réhydrater</t>
  </si>
  <si>
    <t>Verser</t>
  </si>
  <si>
    <t>Caraméliser</t>
  </si>
  <si>
    <t>Effilandrer</t>
  </si>
  <si>
    <t>Mariner</t>
  </si>
  <si>
    <t>Suer</t>
  </si>
  <si>
    <t>Délayer</t>
  </si>
  <si>
    <t>Laver</t>
  </si>
  <si>
    <t>Remonter en température</t>
  </si>
  <si>
    <t>Châtrer</t>
  </si>
  <si>
    <t>Effiler</t>
  </si>
  <si>
    <t>Masquer</t>
  </si>
  <si>
    <t>Disperser</t>
  </si>
  <si>
    <t>Remplacer</t>
  </si>
  <si>
    <t>Chaufroiter</t>
  </si>
  <si>
    <t>Egermer</t>
  </si>
  <si>
    <t>Masser</t>
  </si>
  <si>
    <t>Tailler</t>
  </si>
  <si>
    <t>Disposer</t>
  </si>
  <si>
    <t>Maintenir en temp. sup à 63°</t>
  </si>
  <si>
    <t>Remuer</t>
  </si>
  <si>
    <t>Chemiser</t>
  </si>
  <si>
    <t>Egoutter</t>
  </si>
  <si>
    <t>Meringuer</t>
  </si>
  <si>
    <t>Tamiser</t>
  </si>
  <si>
    <t>Manipuler</t>
  </si>
  <si>
    <t>Répartir</t>
  </si>
  <si>
    <t>Chiqueter</t>
  </si>
  <si>
    <t>Egrapper</t>
  </si>
  <si>
    <t>Mijoter</t>
  </si>
  <si>
    <t>Tamponner</t>
  </si>
  <si>
    <t>Mélanger</t>
  </si>
  <si>
    <t>Repasser</t>
  </si>
  <si>
    <t>Ciseler</t>
  </si>
  <si>
    <t>Monder</t>
  </si>
  <si>
    <t>Tapisser</t>
  </si>
  <si>
    <t>Mettre en cuisson</t>
  </si>
  <si>
    <t>Citronner</t>
  </si>
  <si>
    <t>Emincer</t>
  </si>
  <si>
    <t>Monter</t>
  </si>
  <si>
    <t>Tourer</t>
  </si>
  <si>
    <t>Mixer</t>
  </si>
  <si>
    <t>Clarifier</t>
  </si>
  <si>
    <t>Enrober</t>
  </si>
  <si>
    <t>Mortifier</t>
  </si>
  <si>
    <t>Tourner</t>
  </si>
  <si>
    <t>Coller</t>
  </si>
  <si>
    <t>Eplucher</t>
  </si>
  <si>
    <t>Mouiller</t>
  </si>
  <si>
    <t>Travailler</t>
  </si>
  <si>
    <t>Compoter</t>
  </si>
  <si>
    <t>Escaloper</t>
  </si>
  <si>
    <t>N</t>
  </si>
  <si>
    <t>Tremper</t>
  </si>
  <si>
    <t>Concasser</t>
  </si>
  <si>
    <t>Etuver</t>
  </si>
  <si>
    <t>Nacrer</t>
  </si>
  <si>
    <t>Tronçonner</t>
  </si>
  <si>
    <t>Confire</t>
  </si>
  <si>
    <t>Evider</t>
  </si>
  <si>
    <t>Napper</t>
  </si>
  <si>
    <t>Trousser</t>
  </si>
  <si>
    <t>Contiser</t>
  </si>
  <si>
    <t>Exprimer</t>
  </si>
  <si>
    <t>Turbiner</t>
  </si>
  <si>
    <t>Corner</t>
  </si>
  <si>
    <t>Corser</t>
  </si>
  <si>
    <t>Farcir</t>
  </si>
  <si>
    <t>Paner</t>
  </si>
  <si>
    <t>Coucher</t>
  </si>
  <si>
    <t>Festonner</t>
  </si>
  <si>
    <t>Papilloter</t>
  </si>
  <si>
    <t>Vanner</t>
  </si>
  <si>
    <t>Flamber</t>
  </si>
  <si>
    <t>Passer</t>
  </si>
  <si>
    <t>Videler</t>
  </si>
  <si>
    <t>Crémer</t>
  </si>
  <si>
    <t>Flanquer</t>
  </si>
  <si>
    <t>Persiller</t>
  </si>
  <si>
    <t>Voiler</t>
  </si>
  <si>
    <t>Crever</t>
  </si>
  <si>
    <t>Fleurer</t>
  </si>
  <si>
    <t>Piler</t>
  </si>
  <si>
    <t>Cuire</t>
  </si>
  <si>
    <t>Foisonner</t>
  </si>
  <si>
    <t>Pincer</t>
  </si>
  <si>
    <t>Z</t>
  </si>
  <si>
    <t>Foncer</t>
  </si>
  <si>
    <t>Piquer</t>
  </si>
  <si>
    <t>Zester</t>
  </si>
  <si>
    <t>Décanter</t>
  </si>
  <si>
    <t>Fondre</t>
  </si>
  <si>
    <t>Pocher</t>
  </si>
  <si>
    <t>Décercler</t>
  </si>
  <si>
    <t>Fouler</t>
  </si>
  <si>
    <t>Poêler</t>
  </si>
  <si>
    <t>Décortiquer</t>
  </si>
  <si>
    <t>Fraiser</t>
  </si>
  <si>
    <t>Pousser</t>
  </si>
  <si>
    <t>Décuire</t>
  </si>
  <si>
    <t>Fileter</t>
  </si>
  <si>
    <t>Puncher</t>
  </si>
  <si>
    <t>Déffilandrer</t>
  </si>
  <si>
    <t>Frapper</t>
  </si>
  <si>
    <t>Q</t>
  </si>
  <si>
    <t>Déglacer</t>
  </si>
  <si>
    <t>Frémir</t>
  </si>
  <si>
    <t>Quadriller</t>
  </si>
  <si>
    <t>Dégorger</t>
  </si>
  <si>
    <t>Frire</t>
  </si>
  <si>
    <t>Dégourdir</t>
  </si>
  <si>
    <t>Dégraisser</t>
  </si>
  <si>
    <t>Glacer</t>
  </si>
  <si>
    <t>Rabattre</t>
  </si>
  <si>
    <t>Déhousser</t>
  </si>
  <si>
    <t>Gommer</t>
  </si>
  <si>
    <t>Rafraîchir</t>
  </si>
  <si>
    <t>Dénerver</t>
  </si>
  <si>
    <t>Graisser</t>
  </si>
  <si>
    <t>Raidir</t>
  </si>
  <si>
    <t>Dénoyauter</t>
  </si>
  <si>
    <t>Gratiner</t>
  </si>
  <si>
    <t>Rassir</t>
  </si>
  <si>
    <t>Denteler</t>
  </si>
  <si>
    <t>Griller</t>
  </si>
  <si>
    <t>Rayer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</si>
  <si>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</si>
  <si>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</si>
  <si>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</si>
  <si>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</si>
  <si>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Excel calculera 2 comme 2 Kg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</si>
  <si>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</si>
  <si>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</si>
  <si>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</si>
  <si>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</si>
  <si>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</si>
  <si>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</si>
  <si>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</si>
  <si>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hg</t>
  </si>
  <si>
    <t>dag</t>
  </si>
  <si>
    <t>gr</t>
  </si>
  <si>
    <t>Saisissez votre volume</t>
  </si>
  <si>
    <t>dl</t>
  </si>
  <si>
    <t>cl</t>
  </si>
  <si>
    <t>ml</t>
  </si>
  <si>
    <t>Matière d'œuvre</t>
  </si>
  <si>
    <t>GARNITURE AROMATIQUE</t>
  </si>
  <si>
    <t>Oignons</t>
  </si>
  <si>
    <t>Carottes</t>
  </si>
  <si>
    <t>GARNITURE DE FINITION</t>
  </si>
  <si>
    <t>Modèle</t>
  </si>
  <si>
    <t xml:space="preserve">Classement Famille </t>
  </si>
  <si>
    <t>Codes ou N°</t>
  </si>
  <si>
    <t>Pour obtenir les couleurs au stabilo</t>
  </si>
  <si>
    <t>ENTRÉES</t>
  </si>
  <si>
    <t>ENT001</t>
  </si>
  <si>
    <t>Couleur diététique</t>
  </si>
  <si>
    <t>Protéines</t>
  </si>
  <si>
    <t>Cuidités</t>
  </si>
  <si>
    <t>Crudités</t>
  </si>
  <si>
    <t>Féculent</t>
  </si>
  <si>
    <t>Mode de cuisson</t>
  </si>
  <si>
    <t>Braisé</t>
  </si>
  <si>
    <t>POISSONS</t>
  </si>
  <si>
    <t>POI001</t>
  </si>
  <si>
    <t>Abats</t>
  </si>
  <si>
    <t>Agrumes  Pomme Pample.)</t>
  </si>
  <si>
    <t>Blé</t>
  </si>
  <si>
    <t>Confit</t>
  </si>
  <si>
    <t>Abattis</t>
  </si>
  <si>
    <t>Artichaut</t>
  </si>
  <si>
    <t>Avocat</t>
  </si>
  <si>
    <t>Boulghour</t>
  </si>
  <si>
    <t>Frit</t>
  </si>
  <si>
    <t>Agneau</t>
  </si>
  <si>
    <t>Asperges</t>
  </si>
  <si>
    <t>Betteraves</t>
  </si>
  <si>
    <t>Féves</t>
  </si>
  <si>
    <t>ÉLÉMENTS DE BASE</t>
  </si>
  <si>
    <t>Fumé</t>
  </si>
  <si>
    <t>VOLAILLES</t>
  </si>
  <si>
    <t>VOL001</t>
  </si>
  <si>
    <t>Bœuf</t>
  </si>
  <si>
    <t>Févettes</t>
  </si>
  <si>
    <t>Grillé</t>
  </si>
  <si>
    <t>Cailles</t>
  </si>
  <si>
    <t>Céléri branche</t>
  </si>
  <si>
    <t>H. Cocos</t>
  </si>
  <si>
    <t>Nature</t>
  </si>
  <si>
    <t>Canard</t>
  </si>
  <si>
    <t>Céléri rave</t>
  </si>
  <si>
    <t>H. Flageolets</t>
  </si>
  <si>
    <t>Papillotes</t>
  </si>
  <si>
    <t>VIANDES</t>
  </si>
  <si>
    <t>VIA001</t>
  </si>
  <si>
    <t>Charcuteries</t>
  </si>
  <si>
    <t>Champignons</t>
  </si>
  <si>
    <t>H. Noirs</t>
  </si>
  <si>
    <t>SAUCE</t>
  </si>
  <si>
    <t>Poché</t>
  </si>
  <si>
    <t>Coquillages</t>
  </si>
  <si>
    <t>Chou blanc</t>
  </si>
  <si>
    <t>H. Rouges</t>
  </si>
  <si>
    <t>Poellé</t>
  </si>
  <si>
    <t>Crustacés</t>
  </si>
  <si>
    <t>Chou rouge</t>
  </si>
  <si>
    <t>H. Soisson</t>
  </si>
  <si>
    <t>ASSAISONNEMENT</t>
  </si>
  <si>
    <t>Râgouts</t>
  </si>
  <si>
    <t>PLATS COMPLETS</t>
  </si>
  <si>
    <t>PLC001</t>
  </si>
  <si>
    <t>Dinde</t>
  </si>
  <si>
    <t>Choux Brocolis</t>
  </si>
  <si>
    <t>H.Blancs</t>
  </si>
  <si>
    <t>Rôti</t>
  </si>
  <si>
    <t>Farces</t>
  </si>
  <si>
    <t>Choux Chinois</t>
  </si>
  <si>
    <t>Lentilles</t>
  </si>
  <si>
    <t>Saumuré</t>
  </si>
  <si>
    <t>Gibier à plumes</t>
  </si>
  <si>
    <t>Choux Bruxelles</t>
  </si>
  <si>
    <t>Choux fleur</t>
  </si>
  <si>
    <t>Maïs</t>
  </si>
  <si>
    <t>Sauté avec Sauce</t>
  </si>
  <si>
    <t>ACCOMPAGNEMENTS</t>
  </si>
  <si>
    <t>ACC001</t>
  </si>
  <si>
    <t>Gibier à poil</t>
  </si>
  <si>
    <t>Choux Romanesco</t>
  </si>
  <si>
    <t>P.Terre</t>
  </si>
  <si>
    <t>LÉGUMES</t>
  </si>
  <si>
    <t>Sauté sans Sauce</t>
  </si>
  <si>
    <t>Jus / Bouillon</t>
  </si>
  <si>
    <t>Choux de Milan</t>
  </si>
  <si>
    <t>Concombres</t>
  </si>
  <si>
    <t>Pâtes</t>
  </si>
  <si>
    <t>Vapeur</t>
  </si>
  <si>
    <t>Lapin</t>
  </si>
  <si>
    <t>Courgettes</t>
  </si>
  <si>
    <t>Pois chiches</t>
  </si>
  <si>
    <t>PATISSERIES</t>
  </si>
  <si>
    <t>PAT001</t>
  </si>
  <si>
    <t>Mouton</t>
  </si>
  <si>
    <t>Endives</t>
  </si>
  <si>
    <t>Polenta</t>
  </si>
  <si>
    <t>Bonne utilisation</t>
  </si>
  <si>
    <t>Œufs</t>
  </si>
  <si>
    <t>Cœur de Palmier</t>
  </si>
  <si>
    <t>Epinards</t>
  </si>
  <si>
    <t>Riz</t>
  </si>
  <si>
    <t>Joel Leboucher Cuisine Centrale de Rochefort sur mer</t>
  </si>
  <si>
    <t>Poisson</t>
  </si>
  <si>
    <t>Fenouil</t>
  </si>
  <si>
    <t>Rutabaga</t>
  </si>
  <si>
    <t>PREPARATIONS CHAUDES</t>
  </si>
  <si>
    <t>CHAUD001</t>
  </si>
  <si>
    <t>Porc</t>
  </si>
  <si>
    <t>Courge</t>
  </si>
  <si>
    <t>Navets</t>
  </si>
  <si>
    <t>Semoule</t>
  </si>
  <si>
    <t>Poule</t>
  </si>
  <si>
    <t>Topinambour</t>
  </si>
  <si>
    <t>Poulet</t>
  </si>
  <si>
    <t>Crosne</t>
  </si>
  <si>
    <t>Poivrons jaunes</t>
  </si>
  <si>
    <t>PLAT PRINCIPAL</t>
  </si>
  <si>
    <t>PLA001</t>
  </si>
  <si>
    <t>Veau</t>
  </si>
  <si>
    <t>Poivrons rouges</t>
  </si>
  <si>
    <t>Poivrons verts</t>
  </si>
  <si>
    <t>Radis noirs</t>
  </si>
  <si>
    <t>CRUDITES</t>
  </si>
  <si>
    <t>CRU001</t>
  </si>
  <si>
    <t>Radis roses</t>
  </si>
  <si>
    <t>Sal.Batavia</t>
  </si>
  <si>
    <t>Patisson</t>
  </si>
  <si>
    <t>Sal.Chicorée</t>
  </si>
  <si>
    <t>CUIDITES</t>
  </si>
  <si>
    <t>CUI001</t>
  </si>
  <si>
    <t>Sal.Cresson</t>
  </si>
  <si>
    <t>Sal.Endive</t>
  </si>
  <si>
    <t>Sal.Feuille de chêne</t>
  </si>
  <si>
    <t>vert + rouge</t>
  </si>
  <si>
    <t>FECULENTS</t>
  </si>
  <si>
    <t>FEC001</t>
  </si>
  <si>
    <t>Potiron</t>
  </si>
  <si>
    <t>Sal.Frisée</t>
  </si>
  <si>
    <t>Pousses de bambou</t>
  </si>
  <si>
    <t>Sal.Iceberg</t>
  </si>
  <si>
    <t>Sal.Krisette</t>
  </si>
  <si>
    <t>COMPOSES VERTS</t>
  </si>
  <si>
    <t>CVR001</t>
  </si>
  <si>
    <t>Sal.Laitue</t>
  </si>
  <si>
    <t>Salade</t>
  </si>
  <si>
    <t>Sal.Lola rosa</t>
  </si>
  <si>
    <t>Salsifis</t>
  </si>
  <si>
    <t>Sal.Mâche</t>
  </si>
  <si>
    <t>LAITAGES - FROMAGES</t>
  </si>
  <si>
    <t>LAI001</t>
  </si>
  <si>
    <t>Soja</t>
  </si>
  <si>
    <t>Sal.Mesclun</t>
  </si>
  <si>
    <t>Tomates cerises</t>
  </si>
  <si>
    <t>Sal.Pissenlit</t>
  </si>
  <si>
    <t>Tomates Marmande</t>
  </si>
  <si>
    <t>Sal.Romaine</t>
  </si>
  <si>
    <t>LAITAGES +FECULENTS</t>
  </si>
  <si>
    <t>LFC001</t>
  </si>
  <si>
    <t>Tomates olivette</t>
  </si>
  <si>
    <t>Sal.Scarole</t>
  </si>
  <si>
    <t>Tomates Romaine</t>
  </si>
  <si>
    <t>Sal.Trévise</t>
  </si>
  <si>
    <t>DESSERTS</t>
  </si>
  <si>
    <t>DES001</t>
  </si>
  <si>
    <t>Salades composées</t>
  </si>
  <si>
    <t>GOUTER</t>
  </si>
  <si>
    <t>GOU001</t>
  </si>
  <si>
    <t>Tomates</t>
  </si>
  <si>
    <t>Classement</t>
  </si>
  <si>
    <t>Accompagnement d'Apéritif</t>
  </si>
  <si>
    <t>APÉ 001</t>
  </si>
  <si>
    <t>Décor salé</t>
  </si>
  <si>
    <t>DEC 001</t>
  </si>
  <si>
    <t>Décor sucré</t>
  </si>
  <si>
    <t>Desserts</t>
  </si>
  <si>
    <t>DES 001</t>
  </si>
  <si>
    <t>Entrées chaude</t>
  </si>
  <si>
    <t>ENC 001</t>
  </si>
  <si>
    <t>Entrée froide</t>
  </si>
  <si>
    <t>ENF 001</t>
  </si>
  <si>
    <t>Entrée Mixte Froide/Chaude</t>
  </si>
  <si>
    <t>ENM 001</t>
  </si>
  <si>
    <t>Garniture de cuisson</t>
  </si>
  <si>
    <t>GAC 001</t>
  </si>
  <si>
    <t>Garniture de finition</t>
  </si>
  <si>
    <t>GAF 001</t>
  </si>
  <si>
    <t>Gibier</t>
  </si>
  <si>
    <t>GIB 001</t>
  </si>
  <si>
    <t>H.O. Composition légumes Multiples</t>
  </si>
  <si>
    <t>HCM 100</t>
  </si>
  <si>
    <t xml:space="preserve">Jus nature </t>
  </si>
  <si>
    <t>JUN 001</t>
  </si>
  <si>
    <t>Laitages</t>
  </si>
  <si>
    <t>LAI 001</t>
  </si>
  <si>
    <t>Légumes</t>
  </si>
  <si>
    <t>LEG 001</t>
  </si>
  <si>
    <t>POI 001</t>
  </si>
  <si>
    <t>Sauce Blanche ou Blonde</t>
  </si>
  <si>
    <t>SAB 001</t>
  </si>
  <si>
    <t xml:space="preserve">Sauce Rouge ou Brune </t>
  </si>
  <si>
    <t>SAR 001</t>
  </si>
  <si>
    <t>Viande</t>
  </si>
  <si>
    <t>VIA 001</t>
  </si>
  <si>
    <t>Volaille</t>
  </si>
  <si>
    <t>VOL 001</t>
  </si>
  <si>
    <t xml:space="preserve">FORMAT A COPIER SUR LA FICHE TECHNIQUE </t>
  </si>
  <si>
    <t>Vous pouvez coller ces lignes sur votre fiche recette pour en améliorer la présentation</t>
  </si>
  <si>
    <t>Modèle B3-2015</t>
  </si>
  <si>
    <t xml:space="preserve">produit de base recette peut se coller dans la cellule : Classement Famille </t>
  </si>
  <si>
    <t>coller dans les cellules</t>
  </si>
  <si>
    <t>coller les cellules sur la fiche recette</t>
  </si>
  <si>
    <t>Vert + Jaune</t>
  </si>
  <si>
    <t>GALETTES EN PATE FEUILLETÉE</t>
  </si>
  <si>
    <t>TARTELETTES</t>
  </si>
  <si>
    <t>TARTES</t>
  </si>
  <si>
    <t>MASSES</t>
  </si>
  <si>
    <t>GATEAUX</t>
  </si>
  <si>
    <t>FLANS</t>
  </si>
  <si>
    <t>CLAFOUTIS</t>
  </si>
  <si>
    <t>SOUFFLÉS GLACÉS</t>
  </si>
  <si>
    <t>FARS</t>
  </si>
  <si>
    <t>PETITS FOURS</t>
  </si>
  <si>
    <t>CAKES</t>
  </si>
  <si>
    <t>MADELEINES</t>
  </si>
  <si>
    <t>CREMES ET GARNITURES</t>
  </si>
  <si>
    <t>ENTREMETS</t>
  </si>
  <si>
    <t>CHOCOLAT</t>
  </si>
  <si>
    <t>TIMBALES</t>
  </si>
  <si>
    <t>MERINGUES</t>
  </si>
  <si>
    <t>MOUSSES</t>
  </si>
  <si>
    <t>BOUCHÉES</t>
  </si>
  <si>
    <t>BARQUETTES</t>
  </si>
  <si>
    <t>GÉNOISES</t>
  </si>
  <si>
    <t>BAVAROISES</t>
  </si>
  <si>
    <t>PETITS GATEAUX CHANTILLY</t>
  </si>
  <si>
    <t>CREME PATISSIÈRE</t>
  </si>
  <si>
    <t>CREME CHIBOUSTE</t>
  </si>
  <si>
    <t>CREME BAVAROISE</t>
  </si>
  <si>
    <t>MACARONS</t>
  </si>
  <si>
    <t>MOKAS</t>
  </si>
  <si>
    <t>NAPPAGES</t>
  </si>
  <si>
    <t>SIROPS</t>
  </si>
  <si>
    <t>CHARLOTTES</t>
  </si>
  <si>
    <t>BUCHES</t>
  </si>
  <si>
    <t>PAVÉS</t>
  </si>
  <si>
    <t>PARFAITS</t>
  </si>
  <si>
    <t>BANDES</t>
  </si>
  <si>
    <t>MIROIRS</t>
  </si>
  <si>
    <t>VACHERINS</t>
  </si>
  <si>
    <t>PUDDINGS</t>
  </si>
  <si>
    <t>FONDS DE BASE</t>
  </si>
  <si>
    <t>BEIGNETS</t>
  </si>
  <si>
    <t>CREMES ANGLAISES</t>
  </si>
  <si>
    <t>CREMES AU BEURRE</t>
  </si>
  <si>
    <t>CREMES  D'AMANDES</t>
  </si>
  <si>
    <t>FEUILLETAGES</t>
  </si>
  <si>
    <t>BOU001</t>
  </si>
  <si>
    <t>BAR001</t>
  </si>
  <si>
    <t>BAV001</t>
  </si>
  <si>
    <t>BUC001</t>
  </si>
  <si>
    <t>BAN001</t>
  </si>
  <si>
    <t>BEI001</t>
  </si>
  <si>
    <t>CAK001</t>
  </si>
  <si>
    <t>CRB001</t>
  </si>
  <si>
    <t>CRA001</t>
  </si>
  <si>
    <t>CRG001</t>
  </si>
  <si>
    <t>CHO001</t>
  </si>
  <si>
    <t>CRC001</t>
  </si>
  <si>
    <t>CRP001</t>
  </si>
  <si>
    <t>code :2 premières lettres de CRème et première lettre de ¨Patissière</t>
  </si>
  <si>
    <t>code : 2 premières lettres de CRème et première lettre de Chibouste</t>
  </si>
  <si>
    <t>code : 2 premières lettres de CRème et première lettre de Garnitures</t>
  </si>
  <si>
    <t>code : 2 premières lettres de CRème et première lettre de Anglaise</t>
  </si>
  <si>
    <t>code : 2 premières lettres de CRème et première lettre de Bavaroise</t>
  </si>
  <si>
    <t>code :2 premières lettres de CRème et première lettre de Beurre</t>
  </si>
  <si>
    <t>CRAM01</t>
  </si>
  <si>
    <t>code :2 premières lettres de CRème et 2 premières  de Amandes</t>
  </si>
  <si>
    <t>CHA001</t>
  </si>
  <si>
    <t>CLA001</t>
  </si>
  <si>
    <t>FLA001</t>
  </si>
  <si>
    <t>FEU001</t>
  </si>
  <si>
    <t>FAR001</t>
  </si>
  <si>
    <t>FON001</t>
  </si>
  <si>
    <t>GAF001</t>
  </si>
  <si>
    <t>code :2 premières lettres de GAlette et première  de Feuilletée</t>
  </si>
  <si>
    <t>GEN001</t>
  </si>
  <si>
    <t>GAT001</t>
  </si>
  <si>
    <t>MER001</t>
  </si>
  <si>
    <t>MOU001</t>
  </si>
  <si>
    <t>MAS001</t>
  </si>
  <si>
    <t>MIR001</t>
  </si>
  <si>
    <t>MAD001</t>
  </si>
  <si>
    <t>MAC001</t>
  </si>
  <si>
    <t>MOK001</t>
  </si>
  <si>
    <t>NAP001</t>
  </si>
  <si>
    <t>PAR001</t>
  </si>
  <si>
    <t>PAV001</t>
  </si>
  <si>
    <t>PEF001</t>
  </si>
  <si>
    <t>code :2 premières lettres de PEtits et première  de Fours</t>
  </si>
  <si>
    <t>PGC001</t>
  </si>
  <si>
    <t>code :1°  lettres de Petits Gateaux Chantilly</t>
  </si>
  <si>
    <t>PUD001</t>
  </si>
  <si>
    <t>SIR001</t>
  </si>
  <si>
    <t>SOG001</t>
  </si>
  <si>
    <t>code :2 premières lettres de SOuffles et première  de Glacés</t>
  </si>
  <si>
    <t>TAR001</t>
  </si>
  <si>
    <t>TAT001</t>
  </si>
  <si>
    <t>code :2 premières lettres et 7° lettre de TArteleTtes</t>
  </si>
  <si>
    <t>TIM001</t>
  </si>
  <si>
    <t>VAC001</t>
  </si>
  <si>
    <t>Vous pouvez coller ces classements et codes sur votre fiche recette pour en améliorer la présentation</t>
  </si>
  <si>
    <t xml:space="preserve">Le code est généralement composé des 3 premières lettre de la recette suivi de 3 zéros ce qui vous permet de classer 999 recettes de chaque code.Exception pour les doublons </t>
  </si>
  <si>
    <t>Vous pouvez changer de codification en commençant pat 4 lettres et seulement 2 zéros : 99 fiches de chaque code</t>
  </si>
  <si>
    <t>TARTE AUX POMMES</t>
  </si>
  <si>
    <t>DESS01</t>
  </si>
  <si>
    <t>GOUT01</t>
  </si>
  <si>
    <t>BOUC01</t>
  </si>
  <si>
    <t>BARQ01</t>
  </si>
  <si>
    <t>BAVA01</t>
  </si>
  <si>
    <t>BUCH01</t>
  </si>
  <si>
    <t>BAND01</t>
  </si>
  <si>
    <t>BEIG01</t>
  </si>
  <si>
    <t>CAKE01</t>
  </si>
  <si>
    <t>CRBA01</t>
  </si>
  <si>
    <t xml:space="preserve">VARIANTE </t>
  </si>
  <si>
    <t>CREB01</t>
  </si>
  <si>
    <t xml:space="preserve">code : 3 premières lettres de CREme et la première lettre de Bavaroise </t>
  </si>
  <si>
    <t>code : 2 premières lettres de CRème et 2 premières lettres de BAvaroise</t>
  </si>
  <si>
    <t>CRAN01</t>
  </si>
  <si>
    <t>CRGA01</t>
  </si>
  <si>
    <t>CRBE01</t>
  </si>
  <si>
    <t>CLAF01</t>
  </si>
  <si>
    <t>ENTR01</t>
  </si>
  <si>
    <t>FLAN01</t>
  </si>
  <si>
    <t>FEUI01</t>
  </si>
  <si>
    <t>FOND01</t>
  </si>
  <si>
    <t>GAFE01</t>
  </si>
  <si>
    <t>GENO01</t>
  </si>
  <si>
    <t>GATE01</t>
  </si>
  <si>
    <t>MERI01</t>
  </si>
  <si>
    <t>MOUS01</t>
  </si>
  <si>
    <t>MASS01</t>
  </si>
  <si>
    <t>MIRO01</t>
  </si>
  <si>
    <t>MADE01</t>
  </si>
  <si>
    <t>MACA01</t>
  </si>
  <si>
    <t>MOKA001</t>
  </si>
  <si>
    <t>NAPP01</t>
  </si>
  <si>
    <t>PARF01</t>
  </si>
  <si>
    <t>PAVE01</t>
  </si>
  <si>
    <t>PEFO01</t>
  </si>
  <si>
    <t>PGCH01</t>
  </si>
  <si>
    <t>PUDD01</t>
  </si>
  <si>
    <t>SIRO01</t>
  </si>
  <si>
    <t>SOGL01</t>
  </si>
  <si>
    <t>TART01</t>
  </si>
  <si>
    <t>TATE01</t>
  </si>
  <si>
    <t>TIMB01</t>
  </si>
  <si>
    <t>VACH01</t>
  </si>
  <si>
    <t>021</t>
  </si>
  <si>
    <t>CRÉME PRISE SALÉE</t>
  </si>
  <si>
    <t>PATE DE BASE</t>
  </si>
  <si>
    <t>FEUILLETAGE</t>
  </si>
  <si>
    <t>015</t>
  </si>
  <si>
    <t>si vous voulez afficher le zéro avant le nombre :</t>
  </si>
  <si>
    <t>OU choisisser nombre Format texte comme ici</t>
  </si>
  <si>
    <t>avec un format Nombre -</t>
  </si>
  <si>
    <t>'</t>
  </si>
  <si>
    <t xml:space="preserve"> saisissez un apostrophe avant le zéro</t>
  </si>
  <si>
    <t xml:space="preserve">La codification n'est vraiment utile que si vous classez vos recettes dans une base de données…sinon saisissez ce qui vous convient Un N° de recette c'est simple et pratique </t>
  </si>
  <si>
    <t>ICI</t>
  </si>
  <si>
    <t>Afficher les relations entre formules et cellules</t>
  </si>
  <si>
    <t>3. Si des formules font référence à des cellules d’un autre classeur, ouvrez ce classeur. Microsoft Office Excel ne peut accéder à une cellule d’un classeur qui n’est pas ouvert.</t>
  </si>
  <si>
    <t>4. Effectuez l’une des actions suivantes.</t>
  </si>
  <si>
    <t>Pour repérer les cellules dont les données sont utilisées dans une formule (antécédents)</t>
  </si>
  <si>
    <t>a. Sélectionnez la cellule contenant la formule pour laquelle vous voulez rechercher les antécédents.</t>
  </si>
  <si>
    <t>Pour repérer les formules qui font référence à une cellule particulière (dépendants)</t>
  </si>
  <si>
    <t>a. Sélectionnez la cellule pour laquelle vous voulez identifier les dépendants.</t>
  </si>
  <si>
    <t>Afficher toutes les relations dans une feuille de calcul</t>
  </si>
  <si>
    <t>a. Dans une cellule vide, tapez = (signe égal).</t>
  </si>
  <si>
    <t>Problème : Microsoft Excel émet un signal sonore lorsque je clique sur Repérer les antécédents ou Repérer les dépendants.</t>
  </si>
  <si>
    <t>a. les références à des zones de texte, à des graphique incorporé ou à des images figurant dans des feuilles de calcul ;</t>
  </si>
  <si>
    <t>b. rapport de tableau croisé dynamique ;</t>
  </si>
  <si>
    <t>c. les références à des constante nommées ;</t>
  </si>
  <si>
    <t>d. les formules figurant dans un autre classeur et faisant référence à la cellule active, si l’autre classeur est fermé.</t>
  </si>
  <si>
    <t> Il est parfois difficile de vérifier l’exactitude d’une formule ou de détecter la source d’une erreur lorsque la formule utilise des cellules antécédentes ou dépendantes :</t>
  </si>
  <si>
    <t> .</t>
  </si>
  <si>
    <t>Les flèches bleues désignent les cellules ne contenant pas d’erreurs. Les flèches rouges désignent celles qui produisent des erreurs. Si la cellule sélectionnée est référencée par une cellule d’une autre feuille de calcul ou d’un autre classeur, une flèche noire pointe de la cellule sélectionnée vers une icône de feuille de calcul</t>
  </si>
  <si>
    <t>. Toutefois, l’autre classeur doit être ouvert pour qu’Excel puisse repérer ces dépendances.</t>
  </si>
  <si>
    <t>.</t>
  </si>
  <si>
    <t>. Pour supprimer un autre niveau de flèches d’audit, cliquez de nouveau sur ce bouton.</t>
  </si>
  <si>
    <t> ..</t>
  </si>
  <si>
    <t>, cela signifie soit qu’Excel a repéré tous les niveaux de la formule, soit que vous essayez de repérer un élément impossible à détecter. Les éléments de feuille de calcul ci-dessous, auxquels certaines formules peuvent faire référence, ne peuvent pas être repérés à l’aide des outils d’audit :</t>
  </si>
  <si>
    <t>Excel 2010 : trouvez la faille dans vos formules de calcul [astuce]</t>
  </si>
  <si>
    <t>Décortiquez vos formules</t>
  </si>
  <si>
    <t>Parfois, la formule n'affiche pas un message d'erreur, mais donne un résultat aberrant. Il faut donc l'analyser pour en trouver la cause.</t>
  </si>
  <si>
    <t>Repérez les antécédents</t>
  </si>
  <si>
    <t>Faites un audit en profondeur</t>
  </si>
  <si>
    <t>Si tous les outils précédents ne vous ont pas permis de repérer l'erreur dans votre formule, ou si cette dernière est très longue, nous vous proposons un autre outil.</t>
  </si>
  <si>
    <t>Que faire si vos formules ne donnent pas le résultat escompté ou vous renvoient des messages d'erreur ? Pas de panique : Excel fourmille d'outils permettant de décortiquer une formule et d'en localiser le défaut.</t>
  </si>
  <si>
    <t>Par Etienne Oehmichen</t>
  </si>
  <si>
    <t>Auditer et espionner des formules sous Excel</t>
  </si>
  <si>
    <t>Par: Agnès Taupin</t>
  </si>
  <si>
    <t>  </t>
  </si>
  <si>
    <t>Dans un tableau Excel long et complexe où les formules s’imbriquent, découvrez comment trouver en quelques clics les relations entre les équations grâce aux icônes du groupe Audit des formules. Puis ajoutez une fenêtre Espion pour surveiller les valeurs sensibles !</t>
  </si>
  <si>
    <t>Réaliser un audit classique de formule</t>
  </si>
  <si>
    <t>Audit d’une formule SOMME.SI qui additionne les valeurs contenues dans la plage de cellules S5:S23 sous condition de trouver le mot « Loyer » dans la plage de cellules E5:E25</t>
  </si>
  <si>
    <t>Repérer les antécédents ou les dépendants</t>
  </si>
  <si>
    <t>Audit de la cellule D28 avec affichage de ses antécédents et de ses dépendants</t>
  </si>
  <si>
    <t>Evaluer une formule</t>
  </si>
  <si>
    <t>Utiliser la fenêtre Espion</t>
  </si>
  <si>
    <t>Informations clés espionnées dans la feuille Suivi du budget (ici : le budget annuel, les dépenses et l’écart). La Fenêtre Espion peut ou non rester visible à l’écran, selon votre choix.</t>
  </si>
  <si>
    <t>Excel: Outils d'analyse</t>
  </si>
  <si>
    <t>http://lecompagnon.info/excel/analyse.htm</t>
  </si>
  <si>
    <t>Prix remis à jour le :</t>
  </si>
  <si>
    <t>1 - saisir les Denrées</t>
  </si>
  <si>
    <t>http://www.astucesinternet.com/modules/smartsection/item.php?itemid=85</t>
  </si>
  <si>
    <t>Les fonctions d'Excel</t>
  </si>
  <si>
    <t>CREME DE BASE</t>
  </si>
  <si>
    <t>TECHNIQUE DE BASE</t>
  </si>
  <si>
    <t>PETITS GATEAUX</t>
  </si>
  <si>
    <t>GROS GATEAUX</t>
  </si>
  <si>
    <t>PETITS FOURS SECS</t>
  </si>
  <si>
    <t>PETITS FOURS GLACÉS</t>
  </si>
  <si>
    <t>CONFISERIE</t>
  </si>
  <si>
    <t>CHOCOLATS</t>
  </si>
  <si>
    <t>GLACES ET SORBETS</t>
  </si>
  <si>
    <t>PATISSERIE TRAITEUR</t>
  </si>
  <si>
    <t>ENTRÉES CHAUDES</t>
  </si>
  <si>
    <t>matière grasse</t>
  </si>
  <si>
    <t>jaunes pasteurisés</t>
  </si>
  <si>
    <t>crème fraiche</t>
  </si>
  <si>
    <t>beurre fondu</t>
  </si>
  <si>
    <t>lardons de poitrine fumée</t>
  </si>
  <si>
    <t>emmenthal rapé</t>
  </si>
  <si>
    <t>u</t>
  </si>
  <si>
    <t>❹ Finition</t>
  </si>
  <si>
    <t>Pate à foncer</t>
  </si>
  <si>
    <t>Appareil crème prise</t>
  </si>
  <si>
    <t>Garniture</t>
  </si>
  <si>
    <t>Denrées</t>
  </si>
  <si>
    <t>Quantités</t>
  </si>
  <si>
    <t>TABLEAU DE SAISIE</t>
  </si>
  <si>
    <t>rapportez tout au Kg = 0,400 Kg de viande</t>
  </si>
  <si>
    <t xml:space="preserve">si vous saisissez 2 œufs c'est possible; mais pas dans la même colonne cela fausserait le poids total </t>
  </si>
  <si>
    <t>donc pour les produits à l'unité saisissez vos valeurs dans la première colonne</t>
  </si>
  <si>
    <t>Œufs de 50 g</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</si>
  <si>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</si>
  <si>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</si>
  <si>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</si>
  <si>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</si>
  <si>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</si>
  <si>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</si>
  <si>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</si>
  <si>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</si>
  <si>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</si>
  <si>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</si>
  <si>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</si>
  <si>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</si>
  <si>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</si>
  <si>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</si>
  <si>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</si>
  <si>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</si>
  <si>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</si>
  <si>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</si>
  <si>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</si>
  <si>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</si>
  <si>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</si>
  <si>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</si>
  <si>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</si>
  <si>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</si>
  <si>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</si>
  <si>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</si>
  <si>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</si>
  <si>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</si>
  <si>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</si>
  <si>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</si>
  <si>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</si>
  <si>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</si>
  <si>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</si>
  <si>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</si>
  <si>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</si>
  <si>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</si>
  <si>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</si>
  <si>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</si>
  <si>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</si>
  <si>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</si>
  <si>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</si>
  <si>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</si>
  <si>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</si>
  <si>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</si>
  <si>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</si>
  <si>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</si>
  <si>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</si>
  <si>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</si>
  <si>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</si>
  <si>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</si>
  <si>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</si>
  <si>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</si>
  <si>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</si>
  <si>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</si>
  <si>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</si>
  <si>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</si>
  <si>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</si>
  <si>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</si>
  <si>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</si>
  <si>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</si>
  <si>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</si>
  <si>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</si>
  <si>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</si>
  <si>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</si>
  <si>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</si>
  <si>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</si>
  <si>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</si>
  <si>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</si>
  <si>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</si>
  <si>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</si>
  <si>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</si>
  <si>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</si>
  <si>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</si>
  <si>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</si>
  <si>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</si>
  <si>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</si>
  <si>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</si>
  <si>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</si>
  <si>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</si>
  <si>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Adultes +</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</si>
  <si>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</si>
  <si>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</si>
  <si>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</si>
  <si>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</si>
  <si>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</si>
  <si>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</si>
  <si>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</si>
  <si>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</si>
  <si>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</si>
  <si>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</si>
  <si>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</si>
  <si>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</si>
  <si>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</si>
  <si>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</si>
  <si>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</si>
  <si>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</si>
  <si>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</si>
  <si>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</si>
  <si>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</si>
  <si>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</si>
  <si>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</si>
  <si>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</si>
  <si>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</si>
  <si>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</si>
  <si>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</si>
  <si>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</si>
  <si>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</si>
  <si>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</si>
  <si>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</si>
  <si>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</si>
  <si>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</si>
  <si>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</si>
  <si>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</si>
  <si>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</si>
  <si>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</si>
  <si>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</si>
  <si>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</si>
  <si>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</si>
  <si>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</si>
  <si>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</si>
  <si>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</si>
  <si>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</si>
  <si>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</si>
  <si>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</si>
  <si>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</si>
  <si>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</si>
  <si>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</si>
  <si>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</si>
  <si>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</si>
  <si>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</si>
  <si>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</si>
  <si>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</si>
  <si>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</si>
  <si>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</si>
  <si>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</si>
  <si>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</si>
  <si>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</si>
  <si>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</si>
  <si>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</si>
  <si>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</si>
  <si>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</si>
  <si>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</si>
  <si>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</si>
  <si>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</si>
  <si>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</si>
  <si>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</si>
  <si>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</si>
  <si>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</si>
  <si>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</si>
  <si>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</si>
  <si>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</si>
  <si>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</si>
  <si>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</si>
  <si>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</si>
  <si>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</si>
  <si>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</si>
  <si>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</si>
  <si>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</si>
  <si>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</si>
  <si>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</si>
  <si>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</si>
  <si>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</si>
  <si>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</si>
  <si>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</si>
  <si>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</si>
  <si>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</si>
  <si>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</si>
  <si>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</si>
  <si>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</si>
  <si>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</si>
  <si>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</si>
  <si>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</si>
  <si>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</si>
  <si>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</si>
  <si>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</si>
  <si>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</si>
  <si>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Adresse PC</t>
  </si>
  <si>
    <t>Mise à jour</t>
  </si>
  <si>
    <t>Adaptation : Joël Leboucher..UPRT "Union des Personnels de la Restauration Territoriale"  membre du réseau RESTAU'CO</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</si>
  <si>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</si>
  <si>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</si>
  <si>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</si>
  <si>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</si>
  <si>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</si>
  <si>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</si>
  <si>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</si>
  <si>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</si>
  <si>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</si>
  <si>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Les cellules réservées à la saisies de vos données sont à fond IVOIRE  et les Produit encre bleue</t>
  </si>
  <si>
    <t>Combien de gastronormes devez vous utiliser pour la cuisson ou le service</t>
  </si>
  <si>
    <t>Gastronormes tableau N° 1</t>
  </si>
  <si>
    <t>Estimation des contenants</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</si>
  <si>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</si>
  <si>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</si>
  <si>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</si>
  <si>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</si>
  <si>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</si>
  <si>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</si>
  <si>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</si>
  <si>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</si>
  <si>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</si>
  <si>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</si>
  <si>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</si>
  <si>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</si>
  <si>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</si>
  <si>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</si>
  <si>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</si>
  <si>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</si>
  <si>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</si>
  <si>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</si>
  <si>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</si>
  <si>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</si>
  <si>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</si>
  <si>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</si>
  <si>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</si>
  <si>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</si>
  <si>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</si>
  <si>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</si>
  <si>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</si>
  <si>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</si>
  <si>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</si>
  <si>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</si>
  <si>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</si>
  <si>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</si>
  <si>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</si>
  <si>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</si>
  <si>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</si>
  <si>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</si>
  <si>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</si>
  <si>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</si>
  <si>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</si>
  <si>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</si>
  <si>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</si>
  <si>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</si>
  <si>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</si>
  <si>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</si>
  <si>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</si>
  <si>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</si>
  <si>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</si>
  <si>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</si>
  <si>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</si>
  <si>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</si>
  <si>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</si>
  <si>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</si>
  <si>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</si>
  <si>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</si>
  <si>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</si>
  <si>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</si>
  <si>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</si>
  <si>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</si>
  <si>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Poids à l'arrondi supérieur</t>
  </si>
  <si>
    <t xml:space="preserve"> Effectifs</t>
  </si>
  <si>
    <t>Parts Adultes</t>
  </si>
  <si>
    <t>Saisissez vos valeurs dans les cellules fond ivoire ou jaune</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</si>
  <si>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</si>
  <si>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</si>
  <si>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</si>
  <si>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</si>
  <si>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</si>
  <si>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</si>
  <si>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</si>
  <si>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</si>
  <si>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</si>
  <si>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</si>
  <si>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</si>
  <si>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</si>
  <si>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</si>
  <si>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</si>
  <si>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</si>
  <si>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</si>
  <si>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</si>
  <si>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</si>
  <si>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</si>
  <si>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</si>
  <si>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Tartes</t>
  </si>
  <si>
    <t>Insert Kappa fraise</t>
  </si>
  <si>
    <t>Jus de fraise</t>
  </si>
  <si>
    <t>K</t>
  </si>
  <si>
    <t>Kappa fraise</t>
  </si>
  <si>
    <t>Sorbet Avocat</t>
  </si>
  <si>
    <t>Gros Gateaux</t>
  </si>
  <si>
    <t>Siphon Fraise</t>
  </si>
  <si>
    <t>Sauce Fraise</t>
  </si>
  <si>
    <t>Sirop à Crackers</t>
  </si>
  <si>
    <t>Pièces individuelles</t>
  </si>
  <si>
    <t xml:space="preserve">FICHE DE CONDITIONNEMENT </t>
  </si>
  <si>
    <t>DATE :</t>
  </si>
  <si>
    <t xml:space="preserve">NAVARIN D'AGNEAU PRINTANIER (JP.Domergues) </t>
  </si>
  <si>
    <t>FICHE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</si>
  <si>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</si>
  <si>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</si>
  <si>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</si>
  <si>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</si>
  <si>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</si>
  <si>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</si>
  <si>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</si>
  <si>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</si>
  <si>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</si>
  <si>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</si>
  <si>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</si>
  <si>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</si>
  <si>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</si>
  <si>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</si>
  <si>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</si>
  <si>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</si>
  <si>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</si>
  <si>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</si>
  <si>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</si>
  <si>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</si>
  <si>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</si>
  <si>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</si>
  <si>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</si>
  <si>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</si>
  <si>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</si>
  <si>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</si>
  <si>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</si>
  <si>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</si>
  <si>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</si>
  <si>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</si>
  <si>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</si>
  <si>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</si>
  <si>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</si>
  <si>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</si>
  <si>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</si>
  <si>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</si>
  <si>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</si>
  <si>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</si>
  <si>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</si>
  <si>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</si>
  <si>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Nb louche /Mx p.p</t>
  </si>
  <si>
    <t>GARNITURE DE FINITION - POIDS  - NOMBRE DE GASTRO ET DE LOUCHES POUR LE SERVICE</t>
  </si>
  <si>
    <t>Nb louches/Mx dans 1 Cont</t>
  </si>
  <si>
    <t>Total contenants * service a la louche ou aux morceaux</t>
  </si>
  <si>
    <t>kg</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</si>
  <si>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</si>
  <si>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</si>
  <si>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</si>
  <si>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</si>
  <si>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</si>
  <si>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</si>
  <si>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du 13-02-2017- Annule et remplace les versions précédentes</t>
  </si>
  <si>
    <t xml:space="preserve">GRAMMAGES GEM/RCN  </t>
  </si>
  <si>
    <t>?</t>
  </si>
  <si>
    <t>Adultes + = GEM/RCN grammages (Adolescents - Adultes) + %</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</si>
  <si>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</si>
  <si>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</si>
  <si>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</si>
  <si>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</si>
  <si>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</si>
  <si>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TOTAL</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</si>
  <si>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</si>
  <si>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</si>
  <si>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</si>
  <si>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</si>
  <si>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</si>
  <si>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</si>
  <si>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</si>
  <si>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t>Carottes, céleri et autres racines râpées</t>
  </si>
  <si>
    <t>Choux rouge et choux blanc émincé</t>
  </si>
  <si>
    <t>Concombre</t>
  </si>
  <si>
    <t>Endive</t>
  </si>
  <si>
    <t>Melon, Pastèque</t>
  </si>
  <si>
    <t>Radis</t>
  </si>
  <si>
    <t>Salade verte</t>
  </si>
  <si>
    <t>Tomate</t>
  </si>
  <si>
    <t>Salade composée à base de crudités</t>
  </si>
  <si>
    <t>Champignons crus</t>
  </si>
  <si>
    <t>*- CUIDITES sans assaisonnement</t>
  </si>
  <si>
    <t>Potage à base de légumes (en litres/Kg)</t>
  </si>
  <si>
    <t>Céleri</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</si>
  <si>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</si>
  <si>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</si>
  <si>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</si>
  <si>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</si>
  <si>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</si>
  <si>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</si>
  <si>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</si>
  <si>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</si>
  <si>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</si>
  <si>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</si>
  <si>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t>Hareng/garniture</t>
  </si>
  <si>
    <t>Maquereau</t>
  </si>
  <si>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</si>
  <si>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</si>
  <si>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</si>
  <si>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</si>
  <si>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</si>
  <si>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</si>
  <si>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</si>
  <si>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</si>
  <si>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</si>
  <si>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</si>
  <si>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</si>
  <si>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</si>
  <si>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</si>
  <si>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t>*- VIANDES SANS SAUCE</t>
  </si>
  <si>
    <t>BŒUF</t>
  </si>
  <si>
    <t>Bœuf braisé, bœuf sauté, bouilli de bœuf</t>
  </si>
  <si>
    <t>Rôti de bœuf, steak</t>
  </si>
  <si>
    <t>Steak haché</t>
  </si>
  <si>
    <t>Hamburger</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</si>
  <si>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</si>
  <si>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</si>
  <si>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</si>
  <si>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</si>
  <si>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</si>
  <si>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</si>
  <si>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</si>
  <si>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</si>
  <si>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</si>
  <si>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</si>
  <si>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t>PORC</t>
  </si>
  <si>
    <t>Rôti de porc, grillade (sans os)</t>
  </si>
  <si>
    <t>Côte de porc</t>
  </si>
  <si>
    <t>Jambon DD, palette de porc</t>
  </si>
  <si>
    <t>Andouillettes</t>
  </si>
  <si>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</si>
  <si>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</si>
  <si>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</si>
  <si>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</si>
  <si>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</si>
  <si>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</si>
  <si>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</si>
  <si>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</si>
  <si>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</si>
  <si>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</si>
  <si>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</si>
  <si>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</si>
  <si>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</si>
  <si>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</si>
  <si>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</si>
  <si>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t>Saucisse de volaille de 50g pièce crue (Kg)</t>
  </si>
  <si>
    <t>ABATS</t>
  </si>
  <si>
    <t>Foie, langue, rognons, boudin</t>
  </si>
  <si>
    <t>Tripes avec sauce</t>
  </si>
  <si>
    <t>OEUFS (plat principal)</t>
  </si>
  <si>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</si>
  <si>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</si>
  <si>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</si>
  <si>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</si>
  <si>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</si>
  <si>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</si>
  <si>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</si>
  <si>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</si>
  <si>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</si>
  <si>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</si>
  <si>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</si>
  <si>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</si>
  <si>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</si>
  <si>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</si>
  <si>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</si>
  <si>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</si>
  <si>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</si>
  <si>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</si>
  <si>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</si>
  <si>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</si>
  <si>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</si>
  <si>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</si>
  <si>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</si>
  <si>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</si>
  <si>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</si>
  <si>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</si>
  <si>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</si>
  <si>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</si>
  <si>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</si>
  <si>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</si>
  <si>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</si>
  <si>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</si>
  <si>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</si>
  <si>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</si>
  <si>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</si>
  <si>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</si>
  <si>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</si>
  <si>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</si>
  <si>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</si>
  <si>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</si>
  <si>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</si>
  <si>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</si>
  <si>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</si>
  <si>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Utilitaire pour supprimer les espace vides dans une phrase</t>
  </si>
  <si>
    <t xml:space="preserve">•Contamination microbiologique (B)             •Multiplication des germes (B)      </t>
  </si>
  <si>
    <t>Caractères</t>
  </si>
  <si>
    <t>VOCABULAIRE PROFESSIONNEL    un verbe…une action</t>
  </si>
  <si>
    <t>Dauber</t>
  </si>
  <si>
    <t>Façonner</t>
  </si>
  <si>
    <t>Tabler</t>
  </si>
  <si>
    <t>Raccourcir</t>
  </si>
  <si>
    <t>Farder</t>
  </si>
  <si>
    <t>Manier</t>
  </si>
  <si>
    <t>Fariner</t>
  </si>
  <si>
    <t>Tomber</t>
  </si>
  <si>
    <t>Fixer</t>
  </si>
  <si>
    <t>Marquer</t>
  </si>
  <si>
    <t>Torréfier</t>
  </si>
  <si>
    <t>Aromatiser</t>
  </si>
  <si>
    <t>Mettre au point</t>
  </si>
  <si>
    <t>Régénérer</t>
  </si>
  <si>
    <t>Démouler</t>
  </si>
  <si>
    <t>Fouetter</t>
  </si>
  <si>
    <t>Relâcher</t>
  </si>
  <si>
    <t>Fourrer</t>
  </si>
  <si>
    <t>Modeler</t>
  </si>
  <si>
    <t>Moiner</t>
  </si>
  <si>
    <t>Upériser</t>
  </si>
  <si>
    <t>Fraser</t>
  </si>
  <si>
    <t>Détailler</t>
  </si>
  <si>
    <t>Réserver</t>
  </si>
  <si>
    <t>Broyer</t>
  </si>
  <si>
    <t>Mousser</t>
  </si>
  <si>
    <t>Brûler</t>
  </si>
  <si>
    <t>Détremper</t>
  </si>
  <si>
    <t>Retomber</t>
  </si>
  <si>
    <t>Gerber</t>
  </si>
  <si>
    <t>Doubler</t>
  </si>
  <si>
    <t>Cerner</t>
  </si>
  <si>
    <t>Panacher</t>
  </si>
  <si>
    <t>Rioler</t>
  </si>
  <si>
    <t>Parer</t>
  </si>
  <si>
    <t>Ebaucher</t>
  </si>
  <si>
    <t>Rouler</t>
  </si>
  <si>
    <t>Chevaucher</t>
  </si>
  <si>
    <t>Roussir</t>
  </si>
  <si>
    <t>Echauder</t>
  </si>
  <si>
    <t>Pasteuriser</t>
  </si>
  <si>
    <t>Huiler</t>
  </si>
  <si>
    <t>Sabler</t>
  </si>
  <si>
    <t>Clouter</t>
  </si>
  <si>
    <t>Peser</t>
  </si>
  <si>
    <t>Imbiber</t>
  </si>
  <si>
    <t>Pétrir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</si>
  <si>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</si>
  <si>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</si>
  <si>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</si>
  <si>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</si>
  <si>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</si>
  <si>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</si>
  <si>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</si>
  <si>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</si>
  <si>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</si>
  <si>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</si>
  <si>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</si>
  <si>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</si>
  <si>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</si>
  <si>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</si>
  <si>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</si>
  <si>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</si>
  <si>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</si>
  <si>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</si>
  <si>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</si>
  <si>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</si>
  <si>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CLASSEMENT SIMPLIFIÉ</t>
  </si>
  <si>
    <t>Palette de couleurs, Excel</t>
  </si>
  <si>
    <t>H.ŒUVRES</t>
  </si>
  <si>
    <t>Crudité</t>
  </si>
  <si>
    <t xml:space="preserve">LEGUMES  </t>
  </si>
  <si>
    <t>http://translate.google.fr/translate?hl=fr&amp;langpair=en|fr&amp;u=http://dmcritchie.mvps.org/excel/colors.htm</t>
  </si>
  <si>
    <t xml:space="preserve">Cuidité </t>
  </si>
  <si>
    <t>Couleur 0]</t>
  </si>
  <si>
    <t>[Couleur 0]</t>
  </si>
  <si>
    <t>[Couleur 15]</t>
  </si>
  <si>
    <t>[Couleur 30]</t>
  </si>
  <si>
    <t>[Couleur 45]</t>
  </si>
  <si>
    <t>[Couleur 1]</t>
  </si>
  <si>
    <t>[Couleur 16]</t>
  </si>
  <si>
    <t>[Couleur 31]</t>
  </si>
  <si>
    <t>[Couleur 46]</t>
  </si>
  <si>
    <t>[Couleur 2]</t>
  </si>
  <si>
    <t>[Couleur 17]</t>
  </si>
  <si>
    <t>[Couleur 32]</t>
  </si>
  <si>
    <t>[Couleur 47]</t>
  </si>
  <si>
    <t>[Couleur 3]</t>
  </si>
  <si>
    <t>[Couleur 18]</t>
  </si>
  <si>
    <t>[Couleur 33]</t>
  </si>
  <si>
    <t>[Couleur 48]</t>
  </si>
  <si>
    <t>[Couleur 4]</t>
  </si>
  <si>
    <t>[Couleur 19]</t>
  </si>
  <si>
    <t>[Couleur 34]</t>
  </si>
  <si>
    <t>[Couleur 49]</t>
  </si>
  <si>
    <t>LAITAGES FROMAGES</t>
  </si>
  <si>
    <t>[Couleur 5]</t>
  </si>
  <si>
    <t>[Couleur 20]</t>
  </si>
  <si>
    <t>[Couleur 35]</t>
  </si>
  <si>
    <t>[Couleur 50]</t>
  </si>
  <si>
    <t>[Couleur 6]</t>
  </si>
  <si>
    <t>[Couleur 21]</t>
  </si>
  <si>
    <t>[Couleur 36]</t>
  </si>
  <si>
    <t>[Couleur 51]</t>
  </si>
  <si>
    <t>[Couleur 7]</t>
  </si>
  <si>
    <t>[Couleur 22]</t>
  </si>
  <si>
    <t>[Couleur 37]</t>
  </si>
  <si>
    <t>[Couleur 52]</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</si>
  <si>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</si>
  <si>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</si>
  <si>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</si>
  <si>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</si>
  <si>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</si>
  <si>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</si>
  <si>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</si>
  <si>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</si>
  <si>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</si>
  <si>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</si>
  <si>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</si>
  <si>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</si>
  <si>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</si>
  <si>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</si>
  <si>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</si>
  <si>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</si>
  <si>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</si>
  <si>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</si>
  <si>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</si>
  <si>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</si>
  <si>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</si>
  <si>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</si>
  <si>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</si>
  <si>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</si>
  <si>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</si>
  <si>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</si>
  <si>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</si>
  <si>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</si>
  <si>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</si>
  <si>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</si>
  <si>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</si>
  <si>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</si>
  <si>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</si>
  <si>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</si>
  <si>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</si>
  <si>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</si>
  <si>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</si>
  <si>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</si>
  <si>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</si>
  <si>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</si>
  <si>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</si>
  <si>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</si>
  <si>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</si>
  <si>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</si>
  <si>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</si>
  <si>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</si>
  <si>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</si>
  <si>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</si>
  <si>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</si>
  <si>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</si>
  <si>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</si>
  <si>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</si>
  <si>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</si>
  <si>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</si>
  <si>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</si>
  <si>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</si>
  <si>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</si>
  <si>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</si>
  <si>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</si>
  <si>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</si>
  <si>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</si>
  <si>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</si>
  <si>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</si>
  <si>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</si>
  <si>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</si>
  <si>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</si>
  <si>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</si>
  <si>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</si>
  <si>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</si>
  <si>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</si>
  <si>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</si>
  <si>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</si>
  <si>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</si>
  <si>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</si>
  <si>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</si>
  <si>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</si>
  <si>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</si>
  <si>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</si>
  <si>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</si>
  <si>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</si>
  <si>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</si>
  <si>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</si>
  <si>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</si>
  <si>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</si>
  <si>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</si>
  <si>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</si>
  <si>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</si>
  <si>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</si>
  <si>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</si>
  <si>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</si>
  <si>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</si>
  <si>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</si>
  <si>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</si>
  <si>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</si>
  <si>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</si>
  <si>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</si>
  <si>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</si>
  <si>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</si>
  <si>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</si>
  <si>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</si>
  <si>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</si>
  <si>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</si>
  <si>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</si>
  <si>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</si>
  <si>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</si>
  <si>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</si>
  <si>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</si>
  <si>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</si>
  <si>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</si>
  <si>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</si>
  <si>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</si>
  <si>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</si>
  <si>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</si>
  <si>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lien &gt;</t>
  </si>
  <si>
    <t>Les unités pifométriques</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</si>
  <si>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</si>
  <si>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</si>
  <si>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</si>
  <si>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</si>
  <si>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</si>
  <si>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</si>
  <si>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</si>
  <si>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</si>
  <si>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</si>
  <si>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</si>
  <si>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</si>
  <si>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</si>
  <si>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</si>
  <si>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</si>
  <si>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</si>
  <si>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</si>
  <si>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</si>
  <si>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</si>
  <si>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</si>
  <si>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</si>
  <si>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</si>
  <si>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</si>
  <si>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</si>
  <si>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</si>
  <si>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</si>
  <si>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</si>
  <si>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des caractères spéciaux</t>
  </si>
  <si>
    <t>"</t>
  </si>
  <si>
    <t>#</t>
  </si>
  <si>
    <t>%</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</si>
  <si>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</si>
  <si>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</si>
  <si>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</si>
  <si>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</si>
  <si>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</si>
  <si>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</si>
  <si>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</si>
  <si>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</si>
  <si>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</si>
  <si>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</si>
  <si>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</si>
  <si>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</si>
  <si>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</si>
  <si>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</si>
  <si>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</si>
  <si>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</si>
  <si>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</si>
  <si>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</si>
  <si>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</si>
  <si>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X</t>
  </si>
  <si>
    <t>t</t>
  </si>
  <si>
    <t>le ² se fait en tapant alt+0178</t>
  </si>
  <si>
    <t xml:space="preserve">m² </t>
  </si>
  <si>
    <t xml:space="preserve">M² </t>
  </si>
  <si>
    <t xml:space="preserve">cm² </t>
  </si>
  <si>
    <t>Police Wingdings 3</t>
  </si>
  <si>
    <t>N° de ligne</t>
  </si>
  <si>
    <t>Adresse colonne</t>
  </si>
  <si>
    <t>le ³ se fait en tapant alt+0179</t>
  </si>
  <si>
    <t>m³ </t>
  </si>
  <si>
    <t>M³ </t>
  </si>
  <si>
    <t>cm³ </t>
  </si>
  <si>
    <t>p</t>
  </si>
  <si>
    <t>largeur colonne</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</si>
  <si>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</si>
  <si>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</si>
  <si>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</si>
  <si>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</si>
  <si>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</si>
  <si>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r>
      <t>Avocat (à l</t>
    </r>
    <r>
      <rPr>
        <b/>
        <vertAlign val="superscript"/>
        <sz val="11"/>
        <color indexed="17"/>
        <rFont val="Calibri"/>
        <family val="2"/>
        <scheme val="minor"/>
      </rPr>
      <t>'</t>
    </r>
    <r>
      <rPr>
        <b/>
        <sz val="11"/>
        <color indexed="17"/>
        <rFont val="Calibri"/>
        <family val="2"/>
        <scheme val="minor"/>
      </rPr>
      <t>unité)</t>
    </r>
  </si>
  <si>
    <r>
      <t>Pamplemousse (à l</t>
    </r>
    <r>
      <rPr>
        <b/>
        <vertAlign val="superscript"/>
        <sz val="11"/>
        <color indexed="17"/>
        <rFont val="Calibri"/>
        <family val="2"/>
        <scheme val="minor"/>
      </rPr>
      <t>'</t>
    </r>
    <r>
      <rPr>
        <b/>
        <sz val="11"/>
        <color indexed="17"/>
        <rFont val="Calibri"/>
        <family val="2"/>
        <scheme val="minor"/>
      </rPr>
      <t>unité)</t>
    </r>
  </si>
  <si>
    <r>
      <t>Artichaut entier (à l</t>
    </r>
    <r>
      <rPr>
        <b/>
        <vertAlign val="superscript"/>
        <sz val="11"/>
        <color indexed="12"/>
        <rFont val="Calibri"/>
        <family val="2"/>
        <scheme val="minor"/>
      </rPr>
      <t>'</t>
    </r>
    <r>
      <rPr>
        <b/>
        <sz val="11"/>
        <color indexed="12"/>
        <rFont val="Calibri"/>
        <family val="2"/>
        <scheme val="minor"/>
      </rPr>
      <t>unité)</t>
    </r>
  </si>
  <si>
    <r>
      <t>Fond d</t>
    </r>
    <r>
      <rPr>
        <vertAlign val="superscript"/>
        <sz val="11"/>
        <color indexed="12"/>
        <rFont val="Calibri"/>
        <family val="2"/>
        <scheme val="minor"/>
      </rPr>
      <t>'</t>
    </r>
    <r>
      <rPr>
        <sz val="11"/>
        <color indexed="12"/>
        <rFont val="Calibri"/>
        <family val="2"/>
        <scheme val="minor"/>
      </rPr>
      <t>artichaut</t>
    </r>
  </si>
  <si>
    <r>
      <t>Œuf dur (à l</t>
    </r>
    <r>
      <rPr>
        <sz val="10"/>
        <rFont val="Calibri"/>
        <family val="2"/>
        <scheme val="minor"/>
      </rPr>
      <t>'unité)</t>
    </r>
  </si>
  <si>
    <r>
      <t>Sardines (à l</t>
    </r>
    <r>
      <rPr>
        <b/>
        <vertAlign val="superscript"/>
        <sz val="8"/>
        <color indexed="17"/>
        <rFont val="Calibri"/>
        <family val="2"/>
        <scheme val="minor"/>
      </rPr>
      <t>'</t>
    </r>
    <r>
      <rPr>
        <b/>
        <sz val="8"/>
        <color indexed="17"/>
        <rFont val="Calibri"/>
        <family val="2"/>
        <scheme val="minor"/>
      </rPr>
      <t>unité) sauf exception mentionnée</t>
    </r>
  </si>
  <si>
    <r>
      <t>ASSAISONNEMENT HORS D</t>
    </r>
    <r>
      <rPr>
        <b/>
        <vertAlign val="superscript"/>
        <sz val="9"/>
        <rFont val="Calibri"/>
        <family val="2"/>
        <scheme val="minor"/>
      </rPr>
      <t>'</t>
    </r>
    <r>
      <rPr>
        <b/>
        <sz val="9"/>
        <rFont val="Calibri"/>
        <family val="2"/>
        <scheme val="minor"/>
      </rPr>
      <t>OEUVRE(</t>
    </r>
    <r>
      <rPr>
        <sz val="9"/>
        <rFont val="Calibri"/>
        <family val="2"/>
        <scheme val="minor"/>
      </rPr>
      <t>poids</t>
    </r>
    <r>
      <rPr>
        <b/>
        <sz val="9"/>
        <rFont val="Calibri"/>
        <family val="2"/>
        <scheme val="minor"/>
      </rPr>
      <t xml:space="preserve"> </t>
    </r>
    <r>
      <rPr>
        <sz val="9"/>
        <rFont val="Calibri"/>
        <family val="2"/>
        <scheme val="minor"/>
      </rPr>
      <t>de la matière grasse)</t>
    </r>
  </si>
  <si>
    <r>
      <t>Boulettes de bœuf de 30g pièce crues (à l</t>
    </r>
    <r>
      <rPr>
        <vertAlign val="superscript"/>
        <sz val="8"/>
        <rFont val="Calibri"/>
        <family val="2"/>
        <scheme val="minor"/>
      </rPr>
      <t>'</t>
    </r>
    <r>
      <rPr>
        <sz val="8"/>
        <rFont val="Calibri"/>
        <family val="2"/>
        <scheme val="minor"/>
      </rPr>
      <t>unité)</t>
    </r>
  </si>
  <si>
    <r>
      <t>Boulettes de bœuf de 30g pièce crues (au poids</t>
    </r>
    <r>
      <rPr>
        <sz val="9"/>
        <rFont val="Calibri"/>
        <family val="2"/>
        <scheme val="minor"/>
      </rPr>
      <t>)</t>
    </r>
  </si>
  <si>
    <r>
      <t>Côte d</t>
    </r>
    <r>
      <rPr>
        <vertAlign val="superscript"/>
        <sz val="9"/>
        <rFont val="Calibri"/>
        <family val="2"/>
        <scheme val="minor"/>
      </rPr>
      <t>'</t>
    </r>
    <r>
      <rPr>
        <sz val="9"/>
        <rFont val="Calibri"/>
        <family val="2"/>
        <scheme val="minor"/>
      </rPr>
      <t>agneau avec os</t>
    </r>
  </si>
  <si>
    <r>
      <t>Boulettes d</t>
    </r>
    <r>
      <rPr>
        <vertAlign val="superscript"/>
        <sz val="9"/>
        <rFont val="Calibri"/>
        <family val="2"/>
        <scheme val="minor"/>
      </rPr>
      <t>'</t>
    </r>
    <r>
      <rPr>
        <sz val="9"/>
        <rFont val="Calibri"/>
        <family val="2"/>
        <scheme val="minor"/>
      </rPr>
      <t>agneau-mouton de 30g pièce crues (à l</t>
    </r>
    <r>
      <rPr>
        <vertAlign val="superscript"/>
        <sz val="9"/>
        <rFont val="Calibri"/>
        <family val="2"/>
        <scheme val="minor"/>
      </rPr>
      <t>'</t>
    </r>
    <r>
      <rPr>
        <sz val="9"/>
        <rFont val="Calibri"/>
        <family val="2"/>
        <scheme val="minor"/>
      </rPr>
      <t>unité )</t>
    </r>
  </si>
  <si>
    <r>
      <t>Boulettes d</t>
    </r>
    <r>
      <rPr>
        <vertAlign val="superscript"/>
        <sz val="9"/>
        <rFont val="Calibri"/>
        <family val="2"/>
        <scheme val="minor"/>
      </rPr>
      <t>'</t>
    </r>
    <r>
      <rPr>
        <sz val="9"/>
        <rFont val="Calibri"/>
        <family val="2"/>
        <scheme val="minor"/>
      </rPr>
      <t>agneau-mouton de 30g pièce crues (au Kg )</t>
    </r>
  </si>
  <si>
    <r>
      <t>Merguez de 50 g pièce crues (à l</t>
    </r>
    <r>
      <rPr>
        <vertAlign val="superscript"/>
        <sz val="9"/>
        <rFont val="Calibri"/>
        <family val="2"/>
        <scheme val="minor"/>
      </rPr>
      <t>'</t>
    </r>
    <r>
      <rPr>
        <sz val="9"/>
        <rFont val="Calibri"/>
        <family val="2"/>
        <scheme val="minor"/>
      </rPr>
      <t>unité)</t>
    </r>
  </si>
  <si>
    <r>
      <t>Merguez de 50 g pièce crues (au Kg</t>
    </r>
    <r>
      <rPr>
        <sz val="9"/>
        <rFont val="Calibri"/>
        <family val="2"/>
        <scheme val="minor"/>
      </rPr>
      <t>)</t>
    </r>
  </si>
  <si>
    <r>
      <t>Saucisse chipolatas de 50 g pièce crue ( à l</t>
    </r>
    <r>
      <rPr>
        <vertAlign val="superscript"/>
        <sz val="9"/>
        <rFont val="Calibri"/>
        <family val="2"/>
        <scheme val="minor"/>
      </rPr>
      <t>'</t>
    </r>
    <r>
      <rPr>
        <sz val="9"/>
        <rFont val="Calibri"/>
        <family val="2"/>
        <scheme val="minor"/>
      </rPr>
      <t>unité)</t>
    </r>
  </si>
  <si>
    <r>
      <t>Saucisse chipolatas de 50 g pièce crue ( au Kg</t>
    </r>
    <r>
      <rPr>
        <sz val="9"/>
        <rFont val="Calibri"/>
        <family val="2"/>
        <scheme val="minor"/>
      </rPr>
      <t>)</t>
    </r>
  </si>
  <si>
    <r>
      <t>Saucisse de Francfort Strasbourg de 50 g pièce crue (à l</t>
    </r>
    <r>
      <rPr>
        <vertAlign val="superscript"/>
        <sz val="9"/>
        <rFont val="Calibri"/>
        <family val="2"/>
        <scheme val="minor"/>
      </rPr>
      <t>'</t>
    </r>
    <r>
      <rPr>
        <sz val="9"/>
        <rFont val="Calibri"/>
        <family val="2"/>
        <scheme val="minor"/>
      </rPr>
      <t>unité)</t>
    </r>
  </si>
  <si>
    <r>
      <t>Saucisse de volaille de 50g pièce crue (à l</t>
    </r>
    <r>
      <rPr>
        <vertAlign val="superscript"/>
        <sz val="9"/>
        <rFont val="Calibri"/>
        <family val="2"/>
        <scheme val="minor"/>
      </rPr>
      <t>’</t>
    </r>
    <r>
      <rPr>
        <sz val="9"/>
        <rFont val="Calibri"/>
        <family val="2"/>
        <scheme val="minor"/>
      </rPr>
      <t>unité)</t>
    </r>
  </si>
  <si>
    <r>
      <t>Œufs durs (à l</t>
    </r>
    <r>
      <rPr>
        <b/>
        <vertAlign val="superscript"/>
        <sz val="8"/>
        <rFont val="Calibri"/>
        <family val="2"/>
        <scheme val="minor"/>
      </rPr>
      <t>'</t>
    </r>
    <r>
      <rPr>
        <b/>
        <sz val="8"/>
        <rFont val="Calibri"/>
        <family val="2"/>
        <scheme val="minor"/>
      </rPr>
      <t>unité)</t>
    </r>
  </si>
  <si>
    <r>
      <t>Plat composé, choucroute, paëlla, etc. (poids minimum d</t>
    </r>
    <r>
      <rPr>
        <vertAlign val="superscript"/>
        <sz val="9"/>
        <rFont val="Calibri"/>
        <family val="2"/>
        <scheme val="minor"/>
      </rPr>
      <t>’</t>
    </r>
    <r>
      <rPr>
        <sz val="9"/>
        <rFont val="Calibri"/>
        <family val="2"/>
        <scheme val="minor"/>
      </rPr>
      <t>aliment protidique)</t>
    </r>
  </si>
  <si>
    <r>
      <t>Hachis Parmentier, Brandade, Légumes farcis (poids minimum d</t>
    </r>
    <r>
      <rPr>
        <vertAlign val="superscript"/>
        <sz val="8"/>
        <rFont val="Calibri"/>
        <family val="2"/>
        <scheme val="minor"/>
      </rPr>
      <t>’</t>
    </r>
    <r>
      <rPr>
        <sz val="8"/>
        <rFont val="Calibri"/>
        <family val="2"/>
        <scheme val="minor"/>
      </rPr>
      <t>aliment protidique)</t>
    </r>
  </si>
  <si>
    <r>
      <t>SAUCES POUR PLATS (</t>
    </r>
    <r>
      <rPr>
        <sz val="9"/>
        <rFont val="Calibri"/>
        <family val="2"/>
        <scheme val="minor"/>
      </rPr>
      <t>mayonnaise, ketchup, etc.) Poids de la matière grasse</t>
    </r>
  </si>
  <si>
    <r>
      <t xml:space="preserve">SAUCES POUR PLATS </t>
    </r>
    <r>
      <rPr>
        <sz val="9"/>
        <rFont val="Calibri"/>
        <family val="2"/>
        <scheme val="minor"/>
      </rPr>
      <t>(sauce tomate, béchamel)</t>
    </r>
  </si>
  <si>
    <r>
      <t xml:space="preserve">SAUCES POUR PLATS </t>
    </r>
    <r>
      <rPr>
        <sz val="9"/>
        <rFont val="Calibri"/>
        <family val="2"/>
        <scheme val="minor"/>
      </rPr>
      <t>(jus de viande)</t>
    </r>
  </si>
  <si>
    <r>
      <t xml:space="preserve">SAUCES POUR PLATS </t>
    </r>
    <r>
      <rPr>
        <sz val="9"/>
        <rFont val="Calibri"/>
        <family val="2"/>
        <scheme val="minor"/>
      </rPr>
      <t>(beurre blanc, sauce crème,sauce forestière)</t>
    </r>
  </si>
  <si>
    <r>
      <t>Biscuits d</t>
    </r>
    <r>
      <rPr>
        <vertAlign val="superscript"/>
        <sz val="9"/>
        <rFont val="Calibri"/>
        <family val="2"/>
        <scheme val="minor"/>
      </rPr>
      <t>'</t>
    </r>
    <r>
      <rPr>
        <sz val="9"/>
        <rFont val="Calibri"/>
        <family val="2"/>
        <scheme val="minor"/>
      </rPr>
      <t>accompagnement</t>
    </r>
  </si>
  <si>
    <t>Les cellules antécédentes     sont des cellules désignées par une formule dans une autre cellule. Par exemple, si la cellule D10 contient la formule =B5, la cellule B5 est antécédente à la cellule D10.</t>
  </si>
  <si>
    <t>Les cellules dépendantes     contiennent des formules qui font référence à d’autres cellules. Par exemple, si la cellule D10 contient la formule =B5, la cellule D10 est dépendante de la cellule B5.</t>
  </si>
  <si>
    <t>Pour vous aider lors de la vérification de vos formules, vous pouvez utiliser les fonctions Repérer les antécédents etRepérer les dépendants, qui permettent, d’une part, la représentation graphique et, d’autre part, de retracer le suivi des relations entre les cellules et les formules, par l’intermédiaire des flèches d’audit.</t>
  </si>
  <si>
    <t>1. Cliquez sur le bouton Microsoft Office </t>
  </si>
  <si>
    <t>, cliquez sur Options Excel, puis sur la catégorie Options avancées.</t>
  </si>
  <si>
    <t>2. Dans la section Afficher les options pour ce classeur, sélectionnez le classeur de votre choix, puis vérifiez si l’option Tous est activée sous Pour des objets, afficher.</t>
  </si>
  <si>
    <t>b. Pour afficher une flèche d’audit pour chaque cellule fournissant directement des données à la cellule active, sous l’onglet Formules, dans le groupe Audit de formules, cliquez sur Repérer les antécédents </t>
  </si>
  <si>
    <t>c. Pour identifier le prochain niveau de cellules fournissant des données à la cellule active, cliquez de nouveau sur Repérer les antécédents </t>
  </si>
  <si>
    <t>d. Pour supprimer les flèches d’audit d’un niveau à la fois, en commençant par l’antécédent le plus éloigné de la cellule active, sous l’onglet Formules, dans le groupe Audit de formules, cliquez sur la flèche située en regard des options Supprimer les flèches, puis cliquez sur Supprimer les flèches des antécédents </t>
  </si>
  <si>
    <t>b. Pour afficher une flèches d’audit pour chaque cellule dépendant de la cellule active, sous l’onglet Formulesdu groupe Audit de formules, cliquez sur Repérer les dépendants </t>
  </si>
  <si>
    <t>c. Pour identifier le prochain niveau de cellules dépendant de la cellule active, cliquez à nouveau sur Repérer les dépendants </t>
  </si>
  <si>
    <t>d. Pour supprimer les flèches d’audit d’un niveau à la fois, en commençant par le dépendant le plus éloigné de la cellule active, sous l’onglet Formules, dans le groupe Audit de formules, cliquez sur la flèche située en regard des options Supprimer les flèches, puis cliquez sur Supprimer les flèches des dépendants </t>
  </si>
  <si>
    <t>b. Cliquez sur le bouton Sélectionner tout.</t>
  </si>
  <si>
    <t>c. Sélectionnez la cellule, puis, sous l’onglet Formules, dans le groupe Audit de formules, double-cliquez surRepérer les antécédents </t>
  </si>
  <si>
    <t>Si Excel émet un signal sonore lorsque vous cliquez sur Repérer les dépendants </t>
  </si>
  <si>
    <t> ou sur Repérer les antécédents </t>
  </si>
  <si>
    <r>
      <t>Votre formule n'affiche pas un nombre, mais un message d'erreur ? Ce dernier peut vous aider à identifier l'anomalie. Passons sur le plus simple :</t>
    </r>
    <r>
      <rPr>
        <b/>
        <sz val="14"/>
        <color rgb="FF333333"/>
        <rFont val="Calibri"/>
        <family val="2"/>
        <scheme val="minor"/>
      </rPr>
      <t>#DIV/0</t>
    </r>
    <r>
      <rPr>
        <sz val="14"/>
        <color rgb="FF333333"/>
        <rFont val="Calibri"/>
        <family val="2"/>
        <scheme val="minor"/>
      </rPr>
      <t> (division par zéro) : vous vous êtes sans doute trompé en divisant un nombre par une cellule vide.</t>
    </r>
  </si>
  <si>
    <r>
      <t>Un peu moins évident : le message </t>
    </r>
    <r>
      <rPr>
        <b/>
        <sz val="14"/>
        <color rgb="FF333333"/>
        <rFont val="Calibri"/>
        <family val="2"/>
        <scheme val="minor"/>
      </rPr>
      <t>#REF</t>
    </r>
    <r>
      <rPr>
        <sz val="14"/>
        <color rgb="FF333333"/>
        <rFont val="Calibri"/>
        <family val="2"/>
        <scheme val="minor"/>
      </rPr>
      <t> signifie que l'un des éléments de votre formule a disparu. Peut-être avez-vous supprimé une ligne ou une colonne contenant un des termes de la formule.</t>
    </r>
  </si>
  <si>
    <r>
      <t>Si vous lisez </t>
    </r>
    <r>
      <rPr>
        <b/>
        <sz val="14"/>
        <color rgb="FF333333"/>
        <rFont val="Calibri"/>
        <family val="2"/>
        <scheme val="minor"/>
      </rPr>
      <t>#NOMBRE</t>
    </r>
    <r>
      <rPr>
        <sz val="14"/>
        <color rgb="FF333333"/>
        <rFont val="Calibri"/>
        <family val="2"/>
        <scheme val="minor"/>
      </rPr>
      <t>, c'est que vous avez tenté d'utiliser une fonction mathématique en dehors de ses limites, par exemple la racine carrée ou le logarithme d'un nombre négatif.</t>
    </r>
  </si>
  <si>
    <r>
      <t>Commencez par double-cliquer sur la formule : les cellules qu'elle utilise (</t>
    </r>
    <r>
      <rPr>
        <b/>
        <sz val="14"/>
        <color rgb="FF333333"/>
        <rFont val="Calibri"/>
        <family val="2"/>
        <scheme val="minor"/>
      </rPr>
      <t>B5</t>
    </r>
    <r>
      <rPr>
        <sz val="14"/>
        <color rgb="FF333333"/>
        <rFont val="Calibri"/>
        <family val="2"/>
        <scheme val="minor"/>
      </rPr>
      <t>et </t>
    </r>
    <r>
      <rPr>
        <b/>
        <sz val="14"/>
        <color rgb="FF333333"/>
        <rFont val="Calibri"/>
        <family val="2"/>
        <scheme val="minor"/>
      </rPr>
      <t>D5</t>
    </r>
    <r>
      <rPr>
        <sz val="14"/>
        <color rgb="FF333333"/>
        <rFont val="Calibri"/>
        <family val="2"/>
        <scheme val="minor"/>
      </rPr>
      <t> dans l'exemple ci-contre) sont entourées, dans la formule et dans la feuille par un filet coloré. Si vous constatez qu'une des cellules est mal placée (vous avez choisi par erreur la cellule voisine), déplacez-la à la souris et validez.</t>
    </r>
  </si>
  <si>
    <r>
      <t>Excel vous offre un moyen très efficace de repérer d'un seul coup toutes les cellules concernées par une formule. Pour cela, sélectionnez cette dernière et activez le menu </t>
    </r>
    <r>
      <rPr>
        <b/>
        <sz val="14"/>
        <color rgb="FF333333"/>
        <rFont val="Calibri"/>
        <family val="2"/>
        <scheme val="minor"/>
      </rPr>
      <t>Formules</t>
    </r>
    <r>
      <rPr>
        <sz val="14"/>
        <color rgb="FF333333"/>
        <rFont val="Calibri"/>
        <family val="2"/>
        <scheme val="minor"/>
      </rPr>
      <t>.</t>
    </r>
  </si>
  <si>
    <r>
      <t>Dans la zone </t>
    </r>
    <r>
      <rPr>
        <b/>
        <sz val="14"/>
        <color rgb="FF333333"/>
        <rFont val="Calibri"/>
        <family val="2"/>
        <scheme val="minor"/>
      </rPr>
      <t>Audit de formules</t>
    </r>
    <r>
      <rPr>
        <sz val="14"/>
        <color rgb="FF333333"/>
        <rFont val="Calibri"/>
        <family val="2"/>
        <scheme val="minor"/>
      </rPr>
      <t>, cliquez sur </t>
    </r>
    <r>
      <rPr>
        <b/>
        <sz val="14"/>
        <color rgb="FF333333"/>
        <rFont val="Calibri"/>
        <family val="2"/>
        <scheme val="minor"/>
      </rPr>
      <t>Repérer les antécédents</t>
    </r>
    <r>
      <rPr>
        <sz val="14"/>
        <color rgb="FF333333"/>
        <rFont val="Calibri"/>
        <family val="2"/>
        <scheme val="minor"/>
      </rPr>
      <t>. Excel trace des flèches bleues de la formule vers toutes les cellules qu'elle utilise.</t>
    </r>
  </si>
  <si>
    <r>
      <t>Dans le même ordre d'idées, le bouton </t>
    </r>
    <r>
      <rPr>
        <b/>
        <sz val="14"/>
        <color rgb="FF333333"/>
        <rFont val="Calibri"/>
        <family val="2"/>
        <scheme val="minor"/>
      </rPr>
      <t>Repérer les dépendants</t>
    </r>
    <r>
      <rPr>
        <sz val="14"/>
        <color rgb="FF333333"/>
        <rFont val="Calibri"/>
        <family val="2"/>
        <scheme val="minor"/>
      </rPr>
      <t> affiche toutes les formules de calcul qui exploitent une cellule donnée. Cliquez sur </t>
    </r>
    <r>
      <rPr>
        <b/>
        <sz val="14"/>
        <color rgb="FF333333"/>
        <rFont val="Calibri"/>
        <family val="2"/>
        <scheme val="minor"/>
      </rPr>
      <t>Effacer les flèches</t>
    </r>
    <r>
      <rPr>
        <sz val="14"/>
        <color rgb="FF333333"/>
        <rFont val="Calibri"/>
        <family val="2"/>
        <scheme val="minor"/>
      </rPr>
      <t> pour supprimer ces repères.</t>
    </r>
  </si>
  <si>
    <r>
      <t>Sélectionnez la formule et, dans le menu </t>
    </r>
    <r>
      <rPr>
        <b/>
        <sz val="14"/>
        <color rgb="FF333333"/>
        <rFont val="Calibri"/>
        <family val="2"/>
        <scheme val="minor"/>
      </rPr>
      <t>Formules</t>
    </r>
    <r>
      <rPr>
        <sz val="14"/>
        <color rgb="FF333333"/>
        <rFont val="Calibri"/>
        <family val="2"/>
        <scheme val="minor"/>
      </rPr>
      <t>, cliquez sur </t>
    </r>
    <r>
      <rPr>
        <b/>
        <sz val="14"/>
        <color rgb="FF333333"/>
        <rFont val="Calibri"/>
        <family val="2"/>
        <scheme val="minor"/>
      </rPr>
      <t>Evaluation de formule</t>
    </r>
    <r>
      <rPr>
        <sz val="14"/>
        <color rgb="FF333333"/>
        <rFont val="Calibri"/>
        <family val="2"/>
        <scheme val="minor"/>
      </rPr>
      <t>. La fenêtre qui s'affiche présente le détail de la formule sous forme de blocs, chaque bloc correspondant à un des arguments de l'expression calculée.</t>
    </r>
  </si>
  <si>
    <r>
      <t>Pointez un bloc et cliquez sur </t>
    </r>
    <r>
      <rPr>
        <b/>
        <sz val="14"/>
        <color rgb="FF333333"/>
        <rFont val="Calibri"/>
        <family val="2"/>
        <scheme val="minor"/>
      </rPr>
      <t>Pas-à-pas détaillé</t>
    </r>
    <r>
      <rPr>
        <sz val="14"/>
        <color rgb="FF333333"/>
        <rFont val="Calibri"/>
        <family val="2"/>
        <scheme val="minor"/>
      </rPr>
      <t> : Excel affiche le détail des cellules concernées par ce bloc, leur contenu, et le résultat de l'opération.</t>
    </r>
  </si>
  <si>
    <r>
      <t>Si certaines de ces cellules sont elles-mêmes des formules, vous pourrez, toujours avec le bouton </t>
    </r>
    <r>
      <rPr>
        <b/>
        <sz val="14"/>
        <color rgb="FF333333"/>
        <rFont val="Calibri"/>
        <family val="2"/>
        <scheme val="minor"/>
      </rPr>
      <t>Pas-à-pas détaillé</t>
    </r>
    <r>
      <rPr>
        <sz val="14"/>
        <color rgb="FF333333"/>
        <rFont val="Calibri"/>
        <family val="2"/>
        <scheme val="minor"/>
      </rPr>
      <t>, « descendre » dans les niveaux les plus profonds de votre formule, comme dans l'arborescence d'un disque dur. Le tableur affiche toujours, dans la fenêtre, la valeur numérique du bloc en cours d'examen. L'outil n'est pas facile à maitriser, mais très puissant.</t>
    </r>
  </si>
  <si>
    <r>
      <t>&gt;&gt;Pour afficher le contenu d’une cellule : sélectionner une cellule et observer la valeur (texte, donnée chiffrée ou formule) qui s’affiche dans la </t>
    </r>
    <r>
      <rPr>
        <b/>
        <sz val="9"/>
        <color rgb="FF666666"/>
        <rFont val="Calibri"/>
        <family val="2"/>
        <scheme val="minor"/>
      </rPr>
      <t>Barre de formule</t>
    </r>
    <r>
      <rPr>
        <sz val="9"/>
        <color rgb="FF666666"/>
        <rFont val="Calibri"/>
        <family val="2"/>
        <scheme val="minor"/>
      </rPr>
      <t>. Si la cellule contient une formule, celle-ci est visible dans la </t>
    </r>
    <r>
      <rPr>
        <b/>
        <sz val="9"/>
        <color rgb="FF666666"/>
        <rFont val="Calibri"/>
        <family val="2"/>
        <scheme val="minor"/>
      </rPr>
      <t>Barre de formule</t>
    </r>
    <r>
      <rPr>
        <sz val="9"/>
        <color rgb="FF666666"/>
        <rFont val="Calibri"/>
        <family val="2"/>
        <scheme val="minor"/>
      </rPr>
      <t>. Elle débute par le signe égal. Parfois, elle est encadrée par des parenthèses. Dans ce cas, les arguments de la fonction sont séparés par des points virgules. Exemple : =SI(…;… ;…).</t>
    </r>
  </si>
  <si>
    <r>
      <t>&gt;&gt;Pour auditer une formule : sur la </t>
    </r>
    <r>
      <rPr>
        <b/>
        <sz val="9"/>
        <color rgb="FF666666"/>
        <rFont val="Calibri"/>
        <family val="2"/>
        <scheme val="minor"/>
      </rPr>
      <t>Barre de formule</t>
    </r>
    <r>
      <rPr>
        <sz val="9"/>
        <color rgb="FF666666"/>
        <rFont val="Calibri"/>
        <family val="2"/>
        <scheme val="minor"/>
      </rPr>
      <t>, cliquer sur ou devant un argument (c’est-à-dire devant un point virgule). Tous les arguments exprimés sont colorés. Sur la feuille Excel, chaque couleur correspond à une cellule ou un groupe de cellules encadrée(s) par la même couleur (le bleu avec le bleu, le vert avec le vert). Sur la feuille de calcul, une sélection peut être déplacée par un simple cliqué-glissé. Ce qui permet de corriger la sélection et la formule par la même occasion.</t>
    </r>
  </si>
  <si>
    <r>
      <t>&gt;&gt;Pour repérer les antécédents d’une formule (d’où proviennent les données chiffrées) : sélectionner la cellule à auditer mais ne pas cliquer sur la barre de formules.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Repérer les antécédents</t>
    </r>
    <r>
      <rPr>
        <sz val="9"/>
        <color rgb="FF666666"/>
        <rFont val="Calibri"/>
        <family val="2"/>
        <scheme val="minor"/>
      </rPr>
      <t>. Pour visualiser toutes les liaisons, cliquer à nouveau sur cette icône.</t>
    </r>
  </si>
  <si>
    <r>
      <t>&gt;&gt;Pour repérer les dépendants d’une formule (dans quelles formules sont-elles utilisées) : cliquer sur l’icône</t>
    </r>
    <r>
      <rPr>
        <b/>
        <sz val="9"/>
        <color rgb="FF666666"/>
        <rFont val="Calibri"/>
        <family val="2"/>
        <scheme val="minor"/>
      </rPr>
      <t>Repérer les dépendants</t>
    </r>
    <r>
      <rPr>
        <sz val="9"/>
        <color rgb="FF666666"/>
        <rFont val="Calibri"/>
        <family val="2"/>
        <scheme val="minor"/>
      </rPr>
      <t>.</t>
    </r>
  </si>
  <si>
    <r>
      <t>&gt;&gt;Pour supprimer tous les repères : cliquer sur l’icône </t>
    </r>
    <r>
      <rPr>
        <b/>
        <sz val="9"/>
        <color rgb="FF666666"/>
        <rFont val="Calibri"/>
        <family val="2"/>
        <scheme val="minor"/>
      </rPr>
      <t>Supprimer les flèches</t>
    </r>
    <r>
      <rPr>
        <sz val="9"/>
        <color rgb="FF666666"/>
        <rFont val="Calibri"/>
        <family val="2"/>
        <scheme val="minor"/>
      </rPr>
      <t>.</t>
    </r>
  </si>
  <si>
    <r>
      <t>&gt;&gt;Pour évaluer une formule en pas à pas détaillé (cascade) : sélectionner la cellule à auditer mais ne pas cliquer sur la barre de formules.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Évaluation de formule </t>
    </r>
    <r>
      <rPr>
        <sz val="9"/>
        <color rgb="FF666666"/>
        <rFont val="Calibri"/>
        <family val="2"/>
        <scheme val="minor"/>
      </rPr>
      <t>puis sur le bouton </t>
    </r>
    <r>
      <rPr>
        <b/>
        <sz val="9"/>
        <color rgb="FF666666"/>
        <rFont val="Calibri"/>
        <family val="2"/>
        <scheme val="minor"/>
      </rPr>
      <t>Évaluer</t>
    </r>
    <r>
      <rPr>
        <sz val="9"/>
        <color rgb="FF666666"/>
        <rFont val="Calibri"/>
        <family val="2"/>
        <scheme val="minor"/>
      </rPr>
      <t>. Si le bouton </t>
    </r>
    <r>
      <rPr>
        <b/>
        <sz val="9"/>
        <color rgb="FF666666"/>
        <rFont val="Calibri"/>
        <family val="2"/>
        <scheme val="minor"/>
      </rPr>
      <t>Pas à pas détaillé</t>
    </r>
    <r>
      <rPr>
        <sz val="9"/>
        <color rgb="FF666666"/>
        <rFont val="Calibri"/>
        <family val="2"/>
        <scheme val="minor"/>
      </rPr>
      <t> est actif, le cliquer à nouveau et ainsi de suite.</t>
    </r>
  </si>
  <si>
    <r>
      <t>&gt;&gt;Pour visualiser les résultats : cliquer sur l’icône </t>
    </r>
    <r>
      <rPr>
        <b/>
        <sz val="9"/>
        <color rgb="FF666666"/>
        <rFont val="Calibri"/>
        <family val="2"/>
        <scheme val="minor"/>
      </rPr>
      <t>Pas à pas sortant</t>
    </r>
    <r>
      <rPr>
        <sz val="9"/>
        <color rgb="FF666666"/>
        <rFont val="Calibri"/>
        <family val="2"/>
        <scheme val="minor"/>
      </rPr>
      <t>.</t>
    </r>
  </si>
  <si>
    <r>
      <t>&gt;&gt;Pour afficher le résultat de l’expression soulignée, cliquer sur le bouton </t>
    </r>
    <r>
      <rPr>
        <b/>
        <sz val="9"/>
        <color rgb="FF666666"/>
        <rFont val="Calibri"/>
        <family val="2"/>
        <scheme val="minor"/>
      </rPr>
      <t>Évaluer</t>
    </r>
    <r>
      <rPr>
        <sz val="9"/>
        <color rgb="FF666666"/>
        <rFont val="Calibri"/>
        <family val="2"/>
        <scheme val="minor"/>
      </rPr>
      <t>. Le résultat le plus récent apparaît en italique.</t>
    </r>
  </si>
  <si>
    <r>
      <t>&gt;&gt;Pour surveiller le contenu d’une cellule (ou plusieurs cellules) dès l’ouverture du fichier :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Fenêtre Espion</t>
    </r>
    <r>
      <rPr>
        <sz val="9"/>
        <color rgb="FF666666"/>
        <rFont val="Calibri"/>
        <family val="2"/>
        <scheme val="minor"/>
      </rPr>
      <t>. Une boîte de dialogue éponyme s’affiche. Cliquer sur l’icône </t>
    </r>
    <r>
      <rPr>
        <b/>
        <sz val="9"/>
        <color rgb="FF666666"/>
        <rFont val="Calibri"/>
        <family val="2"/>
        <scheme val="minor"/>
      </rPr>
      <t>Ajouter un espion</t>
    </r>
    <r>
      <rPr>
        <sz val="9"/>
        <color rgb="FF666666"/>
        <rFont val="Calibri"/>
        <family val="2"/>
        <scheme val="minor"/>
      </rPr>
      <t>, la boîte de dialogue éponyme s’affiche. Cliquer sur la cellule a espionner puis sur le bouton </t>
    </r>
    <r>
      <rPr>
        <b/>
        <sz val="9"/>
        <color rgb="FF666666"/>
        <rFont val="Calibri"/>
        <family val="2"/>
        <scheme val="minor"/>
      </rPr>
      <t>Ajouter</t>
    </r>
    <r>
      <rPr>
        <sz val="9"/>
        <color rgb="FF666666"/>
        <rFont val="Calibri"/>
        <family val="2"/>
        <scheme val="minor"/>
      </rPr>
      <t>.</t>
    </r>
  </si>
  <si>
    <r>
      <t>&gt;&gt;Pour ajouter d’autres espions : cliquer sur</t>
    </r>
    <r>
      <rPr>
        <b/>
        <sz val="9"/>
        <color rgb="FF666666"/>
        <rFont val="Calibri"/>
        <family val="2"/>
        <scheme val="minor"/>
      </rPr>
      <t> Ajouter un espion</t>
    </r>
    <r>
      <rPr>
        <sz val="9"/>
        <color rgb="FF666666"/>
        <rFont val="Calibri"/>
        <family val="2"/>
        <scheme val="minor"/>
      </rPr>
      <t>, et ainsi de suite.</t>
    </r>
  </si>
  <si>
    <r>
      <t>&gt;&gt;Pour supprimer un espion : sélectionner l’espion dans la </t>
    </r>
    <r>
      <rPr>
        <b/>
        <sz val="9"/>
        <color rgb="FF666666"/>
        <rFont val="Calibri"/>
        <family val="2"/>
        <scheme val="minor"/>
      </rPr>
      <t>Fenêtre Espion </t>
    </r>
    <r>
      <rPr>
        <sz val="9"/>
        <color rgb="FF666666"/>
        <rFont val="Calibri"/>
        <family val="2"/>
        <scheme val="minor"/>
      </rPr>
      <t>et cliquer sur le bouton </t>
    </r>
    <r>
      <rPr>
        <b/>
        <sz val="9"/>
        <color rgb="FF666666"/>
        <rFont val="Calibri"/>
        <family val="2"/>
        <scheme val="minor"/>
      </rPr>
      <t>Supprimer un espion</t>
    </r>
    <r>
      <rPr>
        <sz val="9"/>
        <color rgb="FF666666"/>
        <rFont val="Calibri"/>
        <family val="2"/>
        <scheme val="minor"/>
      </rPr>
      <t>.</t>
    </r>
  </si>
  <si>
    <t>https://www.youtube.com/watch?v=YfGrccEQGKk</t>
  </si>
  <si>
    <t>https://www.youtube.com/watch?v=li4XNespLxg</t>
  </si>
  <si>
    <t>liens &gt;</t>
  </si>
  <si>
    <t>RÉCAP Mode d'emploi</t>
  </si>
  <si>
    <t>❶ SUR LA SECONDE FEUILLE DE SAISIE GÉNÉRALE</t>
  </si>
  <si>
    <t>❷  SUR LA PREMIERE FEUILLE A IMPRIMER</t>
  </si>
  <si>
    <t xml:space="preserve">CLASSEMENT ET PRÉSENTATION pour fiches de fabrication FF.1.A : vous pouvez coller au choix l'une de ces lignes ou cellules dans les cellules correspondantes de la fiche recette. </t>
  </si>
  <si>
    <t>FF.1.A.2020</t>
  </si>
  <si>
    <t>Quelques sites Excel pour vous aider à créer vos documents</t>
  </si>
  <si>
    <t>https://www.youtube.com/user/ExcelExercice/videos</t>
  </si>
  <si>
    <t xml:space="preserve">Frédéric LE GUEN -  </t>
  </si>
  <si>
    <t xml:space="preserve">https://www.excel-exercice.com/ </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</si>
  <si>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</si>
  <si>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</si>
  <si>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</si>
  <si>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</si>
  <si>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</si>
  <si>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</si>
  <si>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</si>
  <si>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</si>
  <si>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</si>
  <si>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</si>
  <si>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Fonction SOMME.SI.ENS</t>
  </si>
  <si>
    <t>https://www.excel-exercice.com/somme-si-ens/</t>
  </si>
  <si>
    <t>Trouver les liens externes d’un classeur</t>
  </si>
  <si>
    <t>de documents mis sur le net par des passionnés</t>
  </si>
  <si>
    <t>CONTENU DU CLASSEUR</t>
  </si>
  <si>
    <t xml:space="preserve">QUICHE AUX LARDONS  </t>
  </si>
  <si>
    <t>CLASSEMENT ET PRÉSENTATION pour fiches de fabrication CUISINE</t>
  </si>
  <si>
    <t>CLASSEMENT ET PRÉSENTATION pour fiches de fabrication PATISSERIE</t>
  </si>
  <si>
    <t>Important Cuisiniers : PESEZ</t>
  </si>
  <si>
    <t>Images et numérotations</t>
  </si>
  <si>
    <t>VOCABULAIRE PROFESSIONNEL</t>
  </si>
  <si>
    <t>relations entre formules et cellules</t>
  </si>
  <si>
    <t>DIFFÉRENCE ENTRE SERVICE A LA PORTION ET SERVICE AU POIDS</t>
  </si>
  <si>
    <t>NOM DE LA RECETTE</t>
  </si>
  <si>
    <t>SERVICE A LA PORTION</t>
  </si>
  <si>
    <t>Comment remplir cette fiche en respectant un ordre logique</t>
  </si>
  <si>
    <t>fiche de fabrication SERVICE A LA PORTION</t>
  </si>
  <si>
    <t>Simplissime :</t>
  </si>
  <si>
    <t xml:space="preserve">Portions Auteur </t>
  </si>
  <si>
    <t xml:space="preserve">Vous pouvez saisir ce que vous voulez un poids  </t>
  </si>
  <si>
    <t>un nombre de cuillères ou de branches de thym</t>
  </si>
  <si>
    <t>une poignée etc…tout cela n'a pas d'incidence</t>
  </si>
  <si>
    <t>Quoi</t>
  </si>
  <si>
    <t>Quantité</t>
  </si>
  <si>
    <t>Parce que :</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</si>
  <si>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</si>
  <si>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</si>
  <si>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</si>
  <si>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</si>
  <si>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</si>
  <si>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</si>
  <si>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</si>
  <si>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Unités</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</si>
  <si>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</si>
  <si>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</si>
  <si>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</si>
  <si>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</si>
  <si>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</si>
  <si>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</si>
  <si>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</si>
  <si>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</si>
  <si>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</si>
  <si>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</si>
  <si>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</si>
  <si>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</si>
  <si>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</si>
  <si>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</si>
  <si>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</si>
  <si>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</si>
  <si>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</si>
  <si>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</si>
  <si>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</si>
  <si>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</si>
  <si>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</si>
  <si>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</si>
  <si>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</si>
  <si>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</si>
  <si>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</si>
  <si>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</si>
  <si>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</si>
  <si>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</si>
  <si>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</si>
  <si>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</si>
  <si>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</si>
  <si>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</si>
  <si>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</si>
  <si>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</si>
  <si>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</si>
  <si>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</si>
  <si>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</si>
  <si>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</si>
  <si>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</si>
  <si>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</si>
  <si>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</si>
  <si>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</si>
  <si>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</si>
  <si>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</si>
  <si>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</si>
  <si>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</si>
  <si>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</si>
  <si>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</si>
  <si>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</si>
  <si>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</si>
  <si>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</si>
  <si>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</si>
  <si>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</si>
  <si>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</si>
  <si>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</si>
  <si>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</si>
  <si>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Que souhaitez vous supprimer ligne par ligne</t>
  </si>
  <si>
    <t xml:space="preserve">à Remplacer par </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</si>
  <si>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</si>
  <si>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</si>
  <si>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</si>
  <si>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</si>
  <si>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</si>
  <si>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</si>
  <si>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</si>
  <si>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</si>
  <si>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</si>
  <si>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</si>
  <si>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</si>
  <si>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</si>
  <si>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</si>
  <si>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</si>
  <si>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</si>
  <si>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</si>
  <si>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</si>
  <si>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</si>
  <si>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</si>
  <si>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</si>
  <si>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</si>
  <si>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</si>
  <si>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</si>
  <si>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</si>
  <si>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</si>
  <si>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</si>
  <si>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</si>
  <si>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</si>
  <si>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</si>
  <si>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</si>
  <si>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</si>
  <si>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</si>
  <si>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</si>
  <si>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</si>
  <si>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</si>
  <si>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</si>
  <si>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</si>
  <si>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</si>
  <si>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</si>
  <si>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</si>
  <si>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</si>
  <si>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</si>
  <si>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</si>
  <si>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</si>
  <si>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</si>
  <si>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</si>
  <si>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</si>
  <si>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 xml:space="preserve">choisissez le nombre de colonne qui vous scindera le texte au nombre </t>
  </si>
  <si>
    <t>et collez ce texte dans la ligne suivante</t>
  </si>
  <si>
    <t>de caractères pour votre tableau</t>
  </si>
  <si>
    <t>et ainsi de suite</t>
  </si>
  <si>
    <t>Copiez une colonne et coller Valeurs dans votre feuille Excel</t>
  </si>
  <si>
    <t>https://www.youtube.com/watch?v=ImOnZNKHBNU&amp;ab_channel=Tutech</t>
  </si>
  <si>
    <t>EPURER UN TEXTE</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</si>
  <si>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</si>
  <si>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</si>
  <si>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</si>
  <si>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</si>
  <si>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</si>
  <si>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</si>
  <si>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</si>
  <si>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</si>
  <si>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</si>
  <si>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</si>
  <si>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</si>
  <si>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</si>
  <si>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</si>
  <si>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7 ZIP pour Zipper vos documents</t>
  </si>
  <si>
    <t>Spécifications et limites relatives à Excel</t>
  </si>
  <si>
    <t>https://support.office.com/fr-fr/article/Sp%C3%A9cifications-et-limites-relatives-%C3%A0-Excel-1672b34d-7043-467e-8e27-269d656771c3#ID0EBABAAA=Excel%C2%A02016-2013</t>
  </si>
  <si>
    <t>https://support.office.com/fr-fr/article/Afficher-les-relations-entre-formules-et-cellules-a59bef2b-3701-46bf-8ff1-d3518771d507</t>
  </si>
  <si>
    <t>Auditer-et-espionner-des-formules-sous-excel</t>
  </si>
  <si>
    <t>Joël LEBOUCHER …Octobre 2020</t>
  </si>
  <si>
    <t>L'UPRT : la diffusion des savoirs - le partage des savoir-faire</t>
  </si>
  <si>
    <t>Epurer un texte : tableau pour "nettoyer" un texte récupéré sur le net</t>
  </si>
  <si>
    <t>Pourquoi modifier texte et quantités avec ce tableau ? Pour conserver la recette originale de l'Auteur et pour vérification en cas d'erreur de saisie</t>
  </si>
  <si>
    <t>Modèle au poids</t>
  </si>
  <si>
    <t>FF= Fiches de fabrication</t>
  </si>
  <si>
    <t>Modèles FF-1.A</t>
  </si>
  <si>
    <t>Annule ou remplace les versions précédentes</t>
  </si>
  <si>
    <t xml:space="preserve"> Aide à la décision</t>
  </si>
  <si>
    <t>Quoi Texte</t>
  </si>
  <si>
    <t>Poids Unitaire en Kg</t>
  </si>
  <si>
    <t>œufs</t>
  </si>
  <si>
    <t>Mode d'emploi cellule</t>
  </si>
  <si>
    <t>Liste des Denrées</t>
  </si>
  <si>
    <t>❸ Garniture</t>
  </si>
  <si>
    <t xml:space="preserve">QUICHE AUX LARDONS </t>
  </si>
  <si>
    <t>piment de cayenne</t>
  </si>
  <si>
    <t>Total unités</t>
  </si>
  <si>
    <t>⓪①②③④⑤⑥⑦⑧⑨⑩⑪⑫⑬⑭⑮⑯⑰⑱⑲⑳</t>
  </si>
  <si>
    <t>couleur de police blanc sur fond gris à modifier pour vos documents</t>
  </si>
  <si>
    <t>⓿❶❷❸❹❺❻❼❽❾❿⓫⓬⓭⓮⓯⓰⓱⓲⓳⓴</t>
  </si>
  <si>
    <t>Utilitaire pour "nettoyer" du texte</t>
  </si>
  <si>
    <t>Et voila…c'est pas compliqué…...Transmettez  "vos savoir faire"  peu importe qui les récupère;</t>
  </si>
  <si>
    <t>pourvu qu'un plus grand nombre puisse en bénéficier.</t>
  </si>
  <si>
    <t>cliquez sur la colonne  C et sélectionnez dans la barre le numéro qui vous intéresse</t>
  </si>
  <si>
    <t>$</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</si>
  <si>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</si>
  <si>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</si>
  <si>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</si>
  <si>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</si>
  <si>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</si>
  <si>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</si>
  <si>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</si>
  <si>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</si>
  <si>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</si>
  <si>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</si>
  <si>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</si>
  <si>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</si>
  <si>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</si>
  <si>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</si>
  <si>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</si>
  <si>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</si>
  <si>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</si>
  <si>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</si>
  <si>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</si>
  <si>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</si>
  <si>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</si>
  <si>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</si>
  <si>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Format de cellule &gt; Personnalisée &gt; Semaine N °0</t>
  </si>
  <si>
    <t>Lien &gt;</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</si>
  <si>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</si>
  <si>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</si>
  <si>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</si>
  <si>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</si>
  <si>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</si>
  <si>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</si>
  <si>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</si>
  <si>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</si>
  <si>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</si>
  <si>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</si>
  <si>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</si>
  <si>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</si>
  <si>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</si>
  <si>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</si>
  <si>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t>Forum Bureautique</t>
  </si>
  <si>
    <t>Alternatives à Microsoft Excel : 5 programmes gratuits et convaincants</t>
  </si>
  <si>
    <t>Excel SI-ALORS: comment fonctionne la formule SI ?</t>
  </si>
  <si>
    <t>Les 20 meilleurs Tricks Mathématiques</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</si>
  <si>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</si>
  <si>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</si>
  <si>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</si>
  <si>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</si>
  <si>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</si>
  <si>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</si>
  <si>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2</t>
  </si>
  <si>
    <t>3</t>
  </si>
  <si>
    <t>4</t>
  </si>
  <si>
    <t>5</t>
  </si>
  <si>
    <t>6</t>
  </si>
  <si>
    <t>7</t>
  </si>
  <si>
    <t>8</t>
  </si>
  <si>
    <t>9</t>
  </si>
  <si>
    <t>10</t>
  </si>
  <si>
    <t>11</t>
  </si>
  <si>
    <t>12</t>
  </si>
  <si>
    <t>13</t>
  </si>
  <si>
    <t>14</t>
  </si>
  <si>
    <t>15</t>
  </si>
  <si>
    <t>16</t>
  </si>
  <si>
    <t>17</t>
  </si>
  <si>
    <t>18</t>
  </si>
  <si>
    <t>19</t>
  </si>
  <si>
    <t>20</t>
  </si>
  <si>
    <t>²</t>
  </si>
  <si>
    <t>³</t>
  </si>
  <si>
    <t>Je remercie chaleureusement les internautes passionnés qui élaborent et proposent des formules et fonctions imbriquées</t>
  </si>
  <si>
    <t xml:space="preserve"> &gt;</t>
  </si>
  <si>
    <t xml:space="preserve">Quelques format - formules et fonctions </t>
  </si>
  <si>
    <t>pour vous aider dans la conception de vos documents</t>
  </si>
  <si>
    <t>annule ou remplace les versions précédentes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</si>
  <si>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</si>
  <si>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</si>
  <si>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</si>
  <si>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</si>
  <si>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</si>
  <si>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</si>
  <si>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</si>
  <si>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</si>
  <si>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</si>
  <si>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</si>
  <si>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Afficher les formules avec une fonction</t>
  </si>
  <si>
    <t>FORMULETEXTE(B2)</t>
  </si>
  <si>
    <t>Copiez la cellule jaune puis collage spécial Valeurs 1 2 3 dans votre cellule et modifiez le N°de cellule</t>
  </si>
  <si>
    <t>Copiez la cellule jaune puis collez la directement dans votre document</t>
  </si>
  <si>
    <r>
      <t>[</t>
    </r>
    <r>
      <rPr>
        <sz val="16"/>
        <color theme="1"/>
        <rFont val="Calibri"/>
        <family val="2"/>
        <scheme val="minor"/>
      </rPr>
      <t>ff-97-formats-formules-pourcentages.xlsx]sites";"";"ff-97-formats-formules-pourcentages COPIE"</t>
    </r>
  </si>
  <si>
    <t>Copiez la cellule verte puis collez la directement dans votre document</t>
  </si>
  <si>
    <t>pour marquer vos documents</t>
  </si>
  <si>
    <t>Copiez la cellule jaune puis collez la dans votre cellule ne changez pas le N° de cellule</t>
  </si>
  <si>
    <t xml:space="preserve">Copiez les 4 cellules encadrées puis collage dans votre feuille. Changez Nom et prénon dans la cellule fond noir </t>
  </si>
  <si>
    <t>afficher le classement de toutes les cellules de la plage</t>
  </si>
  <si>
    <t>si par exemple la série de nombre en colonne C</t>
  </si>
  <si>
    <t>Lignes</t>
  </si>
  <si>
    <t>N° de semaine - collez les cellules vertes dans votre tableau</t>
  </si>
  <si>
    <t>collez les cellules vertes dans votre tableau</t>
  </si>
  <si>
    <t>afficher ler dernier vendredi du mois, pour une date saisie dans une autre cellule</t>
  </si>
  <si>
    <t>beurre</t>
  </si>
  <si>
    <t>oignons</t>
  </si>
  <si>
    <t>Collage spécial VALEURS</t>
  </si>
  <si>
    <t>Lorsque vous copiez/collez du texte récupéré sur le net ou autre documents vous avez souvent des informations qui ne vous conviennent pas pour vos fiches recettes ALORS</t>
  </si>
  <si>
    <t>collez le texte  dans cette colonne</t>
  </si>
  <si>
    <t>farine type 45</t>
  </si>
  <si>
    <t xml:space="preserve"> 8 œufs coquilles</t>
  </si>
  <si>
    <t>10 jaunes pasteurisés</t>
  </si>
  <si>
    <t>Comme exemple vous avez la quiche aux lardons</t>
  </si>
  <si>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</si>
  <si>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</si>
  <si>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</si>
  <si>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</si>
  <si>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</si>
  <si>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</si>
  <si>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</si>
  <si>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</si>
  <si>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</si>
  <si>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</si>
  <si>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</si>
  <si>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</si>
  <si>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</si>
  <si>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</si>
  <si>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</si>
  <si>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</si>
  <si>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</si>
  <si>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</si>
  <si>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</si>
  <si>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</si>
  <si>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</si>
  <si>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</si>
  <si>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</si>
  <si>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</si>
  <si>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</si>
  <si>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</si>
  <si>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</si>
  <si>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Joël Leboucher</t>
  </si>
  <si>
    <t>Adaptation 2016 : Joël Leboucher..UPRT "Union des Personnels de la Restauration Territoriale"  membre du réseau RESTAU'CO</t>
  </si>
  <si>
    <t>Formats - Formules - Fonctions</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</si>
  <si>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</si>
  <si>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</si>
  <si>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</si>
  <si>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</si>
  <si>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</si>
  <si>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</si>
  <si>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</si>
  <si>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</si>
  <si>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</si>
  <si>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</si>
  <si>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</si>
  <si>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</si>
  <si>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</si>
  <si>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</si>
  <si>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</si>
  <si>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</si>
  <si>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</si>
  <si>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</si>
  <si>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</si>
  <si>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</si>
  <si>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</si>
  <si>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</si>
  <si>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</si>
  <si>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</si>
  <si>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</si>
  <si>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</si>
  <si>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</si>
  <si>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</si>
  <si>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</si>
  <si>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</si>
  <si>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</si>
  <si>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</si>
  <si>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</si>
  <si>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</si>
  <si>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</si>
  <si>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</si>
  <si>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</si>
  <si>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</si>
  <si>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</si>
  <si>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</si>
  <si>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</si>
  <si>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</si>
  <si>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</si>
  <si>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</si>
  <si>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</si>
  <si>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</si>
  <si>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</si>
  <si>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</si>
  <si>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</si>
  <si>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</si>
  <si>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</si>
  <si>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</si>
  <si>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</si>
  <si>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</si>
  <si>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</si>
  <si>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</si>
  <si>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</si>
  <si>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</si>
  <si>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</si>
  <si>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</si>
  <si>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</si>
  <si>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</si>
  <si>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</si>
  <si>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</si>
  <si>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</si>
  <si>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</si>
  <si>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</si>
  <si>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</si>
  <si>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</si>
  <si>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</si>
  <si>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</si>
  <si>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</si>
  <si>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</si>
  <si>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</si>
  <si>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</si>
  <si>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</si>
  <si>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</si>
  <si>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</si>
  <si>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</si>
  <si>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</si>
  <si>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</si>
  <si>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</si>
  <si>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</si>
  <si>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</si>
  <si>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</si>
  <si>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</si>
  <si>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</si>
  <si>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</si>
  <si>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</si>
  <si>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</si>
  <si>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</si>
  <si>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</si>
  <si>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</si>
  <si>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</si>
  <si>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</si>
  <si>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</si>
  <si>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</si>
  <si>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</si>
  <si>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</si>
  <si>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</si>
  <si>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</si>
  <si>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</si>
  <si>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</si>
  <si>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</si>
  <si>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</si>
  <si>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</si>
  <si>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</si>
  <si>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</si>
  <si>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</si>
  <si>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</si>
  <si>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</si>
  <si>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</si>
  <si>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</si>
  <si>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</si>
  <si>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</si>
  <si>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</si>
  <si>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</si>
  <si>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</si>
  <si>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</si>
  <si>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</si>
  <si>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</si>
  <si>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</si>
  <si>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</si>
  <si>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</si>
  <si>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</si>
  <si>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</si>
  <si>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</si>
  <si>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</si>
  <si>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</si>
  <si>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</si>
  <si>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</si>
  <si>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</si>
  <si>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</si>
  <si>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</si>
  <si>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</si>
  <si>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</si>
  <si>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</si>
  <si>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</si>
  <si>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</si>
  <si>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</si>
  <si>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</si>
  <si>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</si>
  <si>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</si>
  <si>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</si>
  <si>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</si>
  <si>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</si>
  <si>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</si>
  <si>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</si>
  <si>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</si>
  <si>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</si>
  <si>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</si>
  <si>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</si>
  <si>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</si>
  <si>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</si>
  <si>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</si>
  <si>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</si>
  <si>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</si>
  <si>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</si>
  <si>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</si>
  <si>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</si>
  <si>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</si>
  <si>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</si>
  <si>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</si>
  <si>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</si>
  <si>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</si>
  <si>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</si>
  <si>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</si>
  <si>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</si>
  <si>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</si>
  <si>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</si>
  <si>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</si>
  <si>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</si>
  <si>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</si>
  <si>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</si>
  <si>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</si>
  <si>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</si>
  <si>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</si>
  <si>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</si>
  <si>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</si>
  <si>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</si>
  <si>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</si>
  <si>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</si>
  <si>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</si>
  <si>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</si>
  <si>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</si>
  <si>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</si>
  <si>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</si>
  <si>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</si>
  <si>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</si>
  <si>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</si>
  <si>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</si>
  <si>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</si>
  <si>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</si>
  <si>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</si>
  <si>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</si>
  <si>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</si>
  <si>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</si>
  <si>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</si>
  <si>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</si>
  <si>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</si>
  <si>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</si>
  <si>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</si>
  <si>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</si>
  <si>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</si>
  <si>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</si>
  <si>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</si>
  <si>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</si>
  <si>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</si>
  <si>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</si>
  <si>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</si>
  <si>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</si>
  <si>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</si>
  <si>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</si>
  <si>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</si>
  <si>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</si>
  <si>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</si>
  <si>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</si>
  <si>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</si>
  <si>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</si>
  <si>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</si>
  <si>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</si>
  <si>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</si>
  <si>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</si>
  <si>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</si>
  <si>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</si>
  <si>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</si>
  <si>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</si>
  <si>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</si>
  <si>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</si>
  <si>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</si>
  <si>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</si>
  <si>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</si>
  <si>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</si>
  <si>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</si>
  <si>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</si>
  <si>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</si>
  <si>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</si>
  <si>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</si>
  <si>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</si>
  <si>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</si>
  <si>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</si>
  <si>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</si>
  <si>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</si>
  <si>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</si>
  <si>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</si>
  <si>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</si>
  <si>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</si>
  <si>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</si>
  <si>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</si>
  <si>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</si>
  <si>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</si>
  <si>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</si>
  <si>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</si>
  <si>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</si>
  <si>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</si>
  <si>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</si>
  <si>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</si>
  <si>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</si>
  <si>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</si>
  <si>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</si>
  <si>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farine</t>
  </si>
  <si>
    <t>sucre semoule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</si>
  <si>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</si>
  <si>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</si>
  <si>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</si>
  <si>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</si>
  <si>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</si>
  <si>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</si>
  <si>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</si>
  <si>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</si>
  <si>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</si>
  <si>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</si>
  <si>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</si>
  <si>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</si>
  <si>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</si>
  <si>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</si>
  <si>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</si>
  <si>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</si>
  <si>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</si>
  <si>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</si>
  <si>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</si>
  <si>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</si>
  <si>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</si>
  <si>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</si>
  <si>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</si>
  <si>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</si>
  <si>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</si>
  <si>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</si>
  <si>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</si>
  <si>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</si>
  <si>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</si>
  <si>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</si>
  <si>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</si>
  <si>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</si>
  <si>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</si>
  <si>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</si>
  <si>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</si>
  <si>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</si>
  <si>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</si>
  <si>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</si>
  <si>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</si>
  <si>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</si>
  <si>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</si>
  <si>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</si>
  <si>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</si>
  <si>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</si>
  <si>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</si>
  <si>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</si>
  <si>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</si>
  <si>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</si>
  <si>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</si>
  <si>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</si>
  <si>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</si>
  <si>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</si>
  <si>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</si>
  <si>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</si>
  <si>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</si>
  <si>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</si>
  <si>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</si>
  <si>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</si>
  <si>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</si>
  <si>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</si>
  <si>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</si>
  <si>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</si>
  <si>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</si>
  <si>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</si>
  <si>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</si>
  <si>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</si>
  <si>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</si>
  <si>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</si>
  <si>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</si>
  <si>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</si>
  <si>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</si>
  <si>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</si>
  <si>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</si>
  <si>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</si>
  <si>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</si>
  <si>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</si>
  <si>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</si>
  <si>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</si>
  <si>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</si>
  <si>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</si>
  <si>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</si>
  <si>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</si>
  <si>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</si>
  <si>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</si>
  <si>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</si>
  <si>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</si>
  <si>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</si>
  <si>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</si>
  <si>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</si>
  <si>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</si>
  <si>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</si>
  <si>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</si>
  <si>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</si>
  <si>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</si>
  <si>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</si>
  <si>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</si>
  <si>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</si>
  <si>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</si>
  <si>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</si>
  <si>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</si>
  <si>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</si>
  <si>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</si>
  <si>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</si>
  <si>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</si>
  <si>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</si>
  <si>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</si>
  <si>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</si>
  <si>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</si>
  <si>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</si>
  <si>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</si>
  <si>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</si>
  <si>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</si>
  <si>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</si>
  <si>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</si>
  <si>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</si>
  <si>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</si>
  <si>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</si>
  <si>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</si>
  <si>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</si>
  <si>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</si>
  <si>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</si>
  <si>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</si>
  <si>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</si>
  <si>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</si>
  <si>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</si>
  <si>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</si>
  <si>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</si>
  <si>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</si>
  <si>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</si>
  <si>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</si>
  <si>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</si>
  <si>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</si>
  <si>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</si>
  <si>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</si>
  <si>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</si>
  <si>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</si>
  <si>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</si>
  <si>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</si>
  <si>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</si>
  <si>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</si>
  <si>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</si>
  <si>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</si>
  <si>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</si>
  <si>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</si>
  <si>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</si>
  <si>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</si>
  <si>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</si>
  <si>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</si>
  <si>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</si>
  <si>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</si>
  <si>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</si>
  <si>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</si>
  <si>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</si>
  <si>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</si>
  <si>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</si>
  <si>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</si>
  <si>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</si>
  <si>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</si>
  <si>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</si>
  <si>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</si>
  <si>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</si>
  <si>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</si>
  <si>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</si>
  <si>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</si>
  <si>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</si>
  <si>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</si>
  <si>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</si>
  <si>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</si>
  <si>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</si>
  <si>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</si>
  <si>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</si>
  <si>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</si>
  <si>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</si>
  <si>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</si>
  <si>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</si>
  <si>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</si>
  <si>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</si>
  <si>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</si>
  <si>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</si>
  <si>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</si>
  <si>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</si>
  <si>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</si>
  <si>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</si>
  <si>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</si>
  <si>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</si>
  <si>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</si>
  <si>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</si>
  <si>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</si>
  <si>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</si>
  <si>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</si>
  <si>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</si>
  <si>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</si>
  <si>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</si>
  <si>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</si>
  <si>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</si>
  <si>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</si>
  <si>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</si>
  <si>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</si>
  <si>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</si>
  <si>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</si>
  <si>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</si>
  <si>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</si>
  <si>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</si>
  <si>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</si>
  <si>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</si>
  <si>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</si>
  <si>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</si>
  <si>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</si>
  <si>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</si>
  <si>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</si>
  <si>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</si>
  <si>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</si>
  <si>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</si>
  <si>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</si>
  <si>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</si>
  <si>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</si>
  <si>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</si>
  <si>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</si>
  <si>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</si>
  <si>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</si>
  <si>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</si>
  <si>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</si>
  <si>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</si>
  <si>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</si>
  <si>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</si>
  <si>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</si>
  <si>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</si>
  <si>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</si>
  <si>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</si>
  <si>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</si>
  <si>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Le vocabulaire professionnel en pâtisserie</t>
  </si>
  <si>
    <t xml:space="preserve">VOCABULAIRE PROFESSIONNEL " CUISINE DE COMPOSITION" </t>
  </si>
  <si>
    <t>VOCABULAIRE PROFESSIONNEL "La CUISINE DE REFERENCE" Michel MAINCENT</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</si>
  <si>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</si>
  <si>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</si>
  <si>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</si>
  <si>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</si>
  <si>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</si>
  <si>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</si>
  <si>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</si>
  <si>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</si>
  <si>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</si>
  <si>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</si>
  <si>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</si>
  <si>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</si>
  <si>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</si>
  <si>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</si>
  <si>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</si>
  <si>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</si>
  <si>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</si>
  <si>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</si>
  <si>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</si>
  <si>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</si>
  <si>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</si>
  <si>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</si>
  <si>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</si>
  <si>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</si>
  <si>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</si>
  <si>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</si>
  <si>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</si>
  <si>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</si>
  <si>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</si>
  <si>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</si>
  <si>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</si>
  <si>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</si>
  <si>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</si>
  <si>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</si>
  <si>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</si>
  <si>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</si>
  <si>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</si>
  <si>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</si>
  <si>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</si>
  <si>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</si>
  <si>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</si>
  <si>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</si>
  <si>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</si>
  <si>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</si>
  <si>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</si>
  <si>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</si>
  <si>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</si>
  <si>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</si>
  <si>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</si>
  <si>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</si>
  <si>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</si>
  <si>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</si>
  <si>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</si>
  <si>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</si>
  <si>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</si>
  <si>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</si>
  <si>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</si>
  <si>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</si>
  <si>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</si>
  <si>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</si>
  <si>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</si>
  <si>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</si>
  <si>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</si>
  <si>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</si>
  <si>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</si>
  <si>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</si>
  <si>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</si>
  <si>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</si>
  <si>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</si>
  <si>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</si>
  <si>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</si>
  <si>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</si>
  <si>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</si>
  <si>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</si>
  <si>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</si>
  <si>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</si>
  <si>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</si>
  <si>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</si>
  <si>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</si>
  <si>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</si>
  <si>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</si>
  <si>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</si>
  <si>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</si>
  <si>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</si>
  <si>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</si>
  <si>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</si>
  <si>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</si>
  <si>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</si>
  <si>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</si>
  <si>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</si>
  <si>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</si>
  <si>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</si>
  <si>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</si>
  <si>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</si>
  <si>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</si>
  <si>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</si>
  <si>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</si>
  <si>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</si>
  <si>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</si>
  <si>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</si>
  <si>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</si>
  <si>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</si>
  <si>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</si>
  <si>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</si>
  <si>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</si>
  <si>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</si>
  <si>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</si>
  <si>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</si>
  <si>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</si>
  <si>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</si>
  <si>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</si>
  <si>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</si>
  <si>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</si>
  <si>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</si>
  <si>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</si>
  <si>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</si>
  <si>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</si>
  <si>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</si>
  <si>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</si>
  <si>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</si>
  <si>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</si>
  <si>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</si>
  <si>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</si>
  <si>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</si>
  <si>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</si>
  <si>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</si>
  <si>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</si>
  <si>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</si>
  <si>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</si>
  <si>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</si>
  <si>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</si>
  <si>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</si>
  <si>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</si>
  <si>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</si>
  <si>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</si>
  <si>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</si>
  <si>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</si>
  <si>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</si>
  <si>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</si>
  <si>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</si>
  <si>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</si>
  <si>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</si>
  <si>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</si>
  <si>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</si>
  <si>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</si>
  <si>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</si>
  <si>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</si>
  <si>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</si>
  <si>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</si>
  <si>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</si>
  <si>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</si>
  <si>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</si>
  <si>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</si>
  <si>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</si>
  <si>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</si>
  <si>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</si>
  <si>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</si>
  <si>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</si>
  <si>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</si>
  <si>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</si>
  <si>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</si>
  <si>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</si>
  <si>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</si>
  <si>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</si>
  <si>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</si>
  <si>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</si>
  <si>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</si>
  <si>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</si>
  <si>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</si>
  <si>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</si>
  <si>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</si>
  <si>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</si>
  <si>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</si>
  <si>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</si>
  <si>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</si>
  <si>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</si>
  <si>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</si>
  <si>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</si>
  <si>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</si>
  <si>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</si>
  <si>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</si>
  <si>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</si>
  <si>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</si>
  <si>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</si>
  <si>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</si>
  <si>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</si>
  <si>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</si>
  <si>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</si>
  <si>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</si>
  <si>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</si>
  <si>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</si>
  <si>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</si>
  <si>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</si>
  <si>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</si>
  <si>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</si>
  <si>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</si>
  <si>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</si>
  <si>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</si>
  <si>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</si>
  <si>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</si>
  <si>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</si>
  <si>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</si>
  <si>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</si>
  <si>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</si>
  <si>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</si>
  <si>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</si>
  <si>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</si>
  <si>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</si>
  <si>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</si>
  <si>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</si>
  <si>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</si>
  <si>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</si>
  <si>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</si>
  <si>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</si>
  <si>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</si>
  <si>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</si>
  <si>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</si>
  <si>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</si>
  <si>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</si>
  <si>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</si>
  <si>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</si>
  <si>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</si>
  <si>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</si>
  <si>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</si>
  <si>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</si>
  <si>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</si>
  <si>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</si>
  <si>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</si>
  <si>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</si>
  <si>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</si>
  <si>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</si>
  <si>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</si>
  <si>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</si>
  <si>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</si>
  <si>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</si>
  <si>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</si>
  <si>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</si>
  <si>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</si>
  <si>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</si>
  <si>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</si>
  <si>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</si>
  <si>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</si>
  <si>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</si>
  <si>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</si>
  <si>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</si>
  <si>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</si>
  <si>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</si>
  <si>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</si>
  <si>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</si>
  <si>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</si>
  <si>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</si>
  <si>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</si>
  <si>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</si>
  <si>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</si>
  <si>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</si>
  <si>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</si>
  <si>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</si>
  <si>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</si>
  <si>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</si>
  <si>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</si>
  <si>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</si>
  <si>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</si>
  <si>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</si>
  <si>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</si>
  <si>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</si>
  <si>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</si>
  <si>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</si>
  <si>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</si>
  <si>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</si>
  <si>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</si>
  <si>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</si>
  <si>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</si>
  <si>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</si>
  <si>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</si>
  <si>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</si>
  <si>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</si>
  <si>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</si>
  <si>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</si>
  <si>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</si>
  <si>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</si>
  <si>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</si>
  <si>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</si>
  <si>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</si>
  <si>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</si>
  <si>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</si>
  <si>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</si>
  <si>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</si>
  <si>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</si>
  <si>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</si>
  <si>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</si>
  <si>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</si>
  <si>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</si>
  <si>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</si>
  <si>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</si>
  <si>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</si>
  <si>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</si>
  <si>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</si>
  <si>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</si>
  <si>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</si>
  <si>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</si>
  <si>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</si>
  <si>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</si>
  <si>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</si>
  <si>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</si>
  <si>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</si>
  <si>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</si>
  <si>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</si>
  <si>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</si>
  <si>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</si>
  <si>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</si>
  <si>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</si>
  <si>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</si>
  <si>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</si>
  <si>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</si>
  <si>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</si>
  <si>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</si>
  <si>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</si>
  <si>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</si>
  <si>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</si>
  <si>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</si>
  <si>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</si>
  <si>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</si>
  <si>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</si>
  <si>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</si>
  <si>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</si>
  <si>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</si>
  <si>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</si>
  <si>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</si>
  <si>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</si>
  <si>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</si>
  <si>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</si>
  <si>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</si>
  <si>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</si>
  <si>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</si>
  <si>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</si>
  <si>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</si>
  <si>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</si>
  <si>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</si>
  <si>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</si>
  <si>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</si>
  <si>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</si>
  <si>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</si>
  <si>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</si>
  <si>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</si>
  <si>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</si>
  <si>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</si>
  <si>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</si>
  <si>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</si>
  <si>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</si>
  <si>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</si>
  <si>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</si>
  <si>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</si>
  <si>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</si>
  <si>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</si>
  <si>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</si>
  <si>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</si>
  <si>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</si>
  <si>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</si>
  <si>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</si>
  <si>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</si>
  <si>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</si>
  <si>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</si>
  <si>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</si>
  <si>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</si>
  <si>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</si>
  <si>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</si>
  <si>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</si>
  <si>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</si>
  <si>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</si>
  <si>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</si>
  <si>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</si>
  <si>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</si>
  <si>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</si>
  <si>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</si>
  <si>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</si>
  <si>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</si>
  <si>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</si>
  <si>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</si>
  <si>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</si>
  <si>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</si>
  <si>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</si>
  <si>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</si>
  <si>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</si>
  <si>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</si>
  <si>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</si>
  <si>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</si>
  <si>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</si>
  <si>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</si>
  <si>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</si>
  <si>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</si>
  <si>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</si>
  <si>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</si>
  <si>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</si>
  <si>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</si>
  <si>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</si>
  <si>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</si>
  <si>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</si>
  <si>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</si>
  <si>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</si>
  <si>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</si>
  <si>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</si>
  <si>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</si>
  <si>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</si>
  <si>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</si>
  <si>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</si>
  <si>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</si>
  <si>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</si>
  <si>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</si>
  <si>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</si>
  <si>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</si>
  <si>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</si>
  <si>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</si>
  <si>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</si>
  <si>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</si>
  <si>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</si>
  <si>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</si>
  <si>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</si>
  <si>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</si>
  <si>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</si>
  <si>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</si>
  <si>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</si>
  <si>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</si>
  <si>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</si>
  <si>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</si>
  <si>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</si>
  <si>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</si>
  <si>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</si>
  <si>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</si>
  <si>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</si>
  <si>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</si>
  <si>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</si>
  <si>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</si>
  <si>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</si>
  <si>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</si>
  <si>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</si>
  <si>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</si>
  <si>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</si>
  <si>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</si>
  <si>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</si>
  <si>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</si>
  <si>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</si>
  <si>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</si>
  <si>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</si>
  <si>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</si>
  <si>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</si>
  <si>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</si>
  <si>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</si>
  <si>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</si>
  <si>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</si>
  <si>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</si>
  <si>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</si>
  <si>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</si>
  <si>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</si>
  <si>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</si>
  <si>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</si>
  <si>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</si>
  <si>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</si>
  <si>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</si>
  <si>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</si>
  <si>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</si>
  <si>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</si>
  <si>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</si>
  <si>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</si>
  <si>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</si>
  <si>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</si>
  <si>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</si>
  <si>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</si>
  <si>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</si>
  <si>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</si>
  <si>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</si>
  <si>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</si>
  <si>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</si>
  <si>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</si>
  <si>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</si>
  <si>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</si>
  <si>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</si>
  <si>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</si>
  <si>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</si>
  <si>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o</t>
  </si>
  <si>
    <t>¿</t>
  </si>
  <si>
    <t>À</t>
  </si>
  <si>
    <t>Â</t>
  </si>
  <si>
    <t>Ã</t>
  </si>
  <si>
    <t>Ä</t>
  </si>
  <si>
    <t>Å</t>
  </si>
  <si>
    <t>Æ</t>
  </si>
  <si>
    <t>Ç</t>
  </si>
  <si>
    <t>È</t>
  </si>
  <si>
    <t>É</t>
  </si>
  <si>
    <t>Ê</t>
  </si>
  <si>
    <t>DEUXIÈME RANGÉE  DU CLAVIER</t>
  </si>
  <si>
    <t>Y</t>
  </si>
  <si>
    <t>¨</t>
  </si>
  <si>
    <t>£</t>
  </si>
  <si>
    <t>r</t>
  </si>
  <si>
    <t>z</t>
  </si>
  <si>
    <t>y</t>
  </si>
  <si>
    <t>¤</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</si>
  <si>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</si>
  <si>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</si>
  <si>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</si>
  <si>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</si>
  <si>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</si>
  <si>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</si>
  <si>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</si>
  <si>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</si>
  <si>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</si>
  <si>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</si>
  <si>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</si>
  <si>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</si>
  <si>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</si>
  <si>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</si>
  <si>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</si>
  <si>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</si>
  <si>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</si>
  <si>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</si>
  <si>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</si>
  <si>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</si>
  <si>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</si>
  <si>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</si>
  <si>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</si>
  <si>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</si>
  <si>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</si>
  <si>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</si>
  <si>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</si>
  <si>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Ù</t>
  </si>
  <si>
    <t>Û</t>
  </si>
  <si>
    <t>ù</t>
  </si>
  <si>
    <t>&gt;</t>
  </si>
  <si>
    <t>&lt;</t>
  </si>
  <si>
    <t xml:space="preserve">TROISIÈME RANGÉE </t>
  </si>
  <si>
    <t>µ</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</si>
  <si>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</si>
  <si>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</si>
  <si>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</si>
  <si>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</si>
  <si>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</si>
  <si>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</si>
  <si>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</si>
  <si>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</si>
  <si>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</si>
  <si>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</si>
  <si>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</si>
  <si>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</si>
  <si>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</si>
  <si>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</si>
  <si>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</si>
  <si>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</si>
  <si>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</si>
  <si>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</si>
  <si>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</si>
  <si>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</si>
  <si>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</si>
  <si>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</si>
  <si>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</si>
  <si>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</si>
  <si>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</si>
  <si>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</si>
  <si>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</si>
  <si>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</si>
  <si>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</si>
  <si>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</si>
  <si>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</si>
  <si>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</si>
  <si>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</si>
  <si>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</si>
  <si>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</si>
  <si>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</si>
  <si>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</si>
  <si>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</si>
  <si>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</si>
  <si>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</si>
  <si>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</si>
  <si>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</si>
  <si>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</si>
  <si>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</si>
  <si>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</si>
  <si>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</si>
  <si>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</si>
  <si>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</si>
  <si>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</si>
  <si>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</si>
  <si>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</si>
  <si>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</si>
  <si>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</si>
  <si>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</si>
  <si>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</si>
  <si>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</si>
  <si>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</si>
  <si>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</si>
  <si>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</si>
  <si>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</si>
  <si>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</si>
  <si>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</si>
  <si>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</si>
  <si>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</si>
  <si>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</si>
  <si>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</si>
  <si>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</si>
  <si>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</si>
  <si>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</si>
  <si>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</si>
  <si>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</si>
  <si>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</si>
  <si>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</si>
  <si>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</si>
  <si>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</si>
  <si>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</si>
  <si>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</si>
  <si>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</si>
  <si>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</si>
  <si>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</si>
  <si>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</si>
  <si>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</si>
  <si>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</si>
  <si>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</si>
  <si>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</si>
  <si>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</si>
  <si>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</si>
  <si>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</si>
  <si>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</si>
  <si>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</si>
  <si>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</si>
  <si>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</si>
  <si>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</si>
  <si>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</si>
  <si>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</si>
  <si>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</si>
  <si>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</si>
  <si>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</si>
  <si>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</si>
  <si>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</si>
  <si>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</si>
  <si>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</si>
  <si>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</si>
  <si>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</si>
  <si>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</si>
  <si>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</si>
  <si>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</si>
  <si>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</si>
  <si>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</si>
  <si>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</si>
  <si>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</si>
  <si>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</si>
  <si>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</si>
  <si>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</si>
  <si>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</si>
  <si>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</si>
  <si>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</si>
  <si>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</si>
  <si>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</si>
  <si>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</si>
  <si>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</si>
  <si>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</si>
  <si>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</si>
  <si>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</si>
  <si>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</si>
  <si>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</si>
  <si>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</si>
  <si>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</si>
  <si>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</si>
  <si>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</si>
  <si>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</si>
  <si>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</si>
  <si>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</si>
  <si>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</si>
  <si>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</si>
  <si>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</si>
  <si>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</si>
  <si>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</si>
  <si>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</si>
  <si>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</si>
  <si>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</si>
  <si>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</si>
  <si>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</si>
  <si>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</si>
  <si>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</si>
  <si>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</si>
  <si>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</si>
  <si>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</si>
  <si>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</si>
  <si>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</si>
  <si>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</si>
  <si>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</si>
  <si>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</si>
  <si>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</si>
  <si>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</si>
  <si>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</si>
  <si>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</si>
  <si>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</si>
  <si>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</si>
  <si>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</si>
  <si>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</si>
  <si>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</si>
  <si>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</si>
  <si>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</si>
  <si>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</si>
  <si>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</si>
  <si>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</si>
  <si>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</si>
  <si>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</si>
  <si>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</si>
  <si>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</si>
  <si>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</si>
  <si>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</si>
  <si>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</si>
  <si>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</si>
  <si>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</si>
  <si>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</si>
  <si>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</si>
  <si>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</si>
  <si>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</si>
  <si>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</si>
  <si>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</si>
  <si>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</si>
  <si>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</si>
  <si>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</si>
  <si>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</si>
  <si>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</si>
  <si>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</si>
  <si>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</si>
  <si>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</si>
  <si>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</si>
  <si>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</si>
  <si>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</si>
  <si>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</si>
  <si>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</si>
  <si>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</si>
  <si>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</si>
  <si>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</si>
  <si>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</si>
  <si>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</si>
  <si>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</si>
  <si>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</si>
  <si>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</si>
  <si>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</si>
  <si>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</si>
  <si>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</si>
  <si>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</si>
  <si>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</si>
  <si>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</si>
  <si>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</si>
  <si>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</si>
  <si>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</si>
  <si>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</si>
  <si>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</si>
  <si>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</si>
  <si>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</si>
  <si>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</si>
  <si>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</si>
  <si>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</si>
  <si>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</si>
  <si>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</si>
  <si>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</si>
  <si>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</si>
  <si>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</si>
  <si>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</si>
  <si>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</si>
  <si>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</si>
  <si>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</si>
  <si>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</si>
  <si>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</si>
  <si>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</si>
  <si>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</si>
  <si>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</si>
  <si>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</si>
  <si>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</si>
  <si>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</si>
  <si>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</si>
  <si>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</si>
  <si>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</si>
  <si>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</si>
  <si>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</si>
  <si>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</si>
  <si>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</si>
  <si>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</si>
  <si>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</si>
  <si>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</si>
  <si>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</si>
  <si>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</si>
  <si>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</si>
  <si>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</si>
  <si>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</si>
  <si>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</si>
  <si>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</si>
  <si>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</si>
  <si>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</si>
  <si>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</si>
  <si>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</si>
  <si>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</si>
  <si>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</si>
  <si>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</si>
  <si>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</si>
  <si>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</si>
  <si>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</si>
  <si>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</si>
  <si>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</si>
  <si>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</si>
  <si>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</si>
  <si>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</si>
  <si>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</si>
  <si>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</si>
  <si>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</si>
  <si>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</si>
  <si>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</si>
  <si>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</si>
  <si>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</si>
  <si>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</si>
  <si>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</si>
  <si>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</si>
  <si>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</si>
  <si>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</si>
  <si>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</si>
  <si>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</si>
  <si>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</si>
  <si>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</si>
  <si>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</si>
  <si>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</si>
  <si>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</si>
  <si>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</si>
  <si>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</si>
  <si>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</si>
  <si>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</si>
  <si>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</si>
  <si>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</si>
  <si>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</si>
  <si>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</si>
  <si>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</si>
  <si>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</si>
  <si>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</si>
  <si>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</si>
  <si>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</si>
  <si>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</si>
  <si>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</si>
  <si>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</si>
  <si>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</si>
  <si>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</si>
  <si>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</si>
  <si>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</si>
  <si>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</si>
  <si>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</si>
  <si>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</si>
  <si>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</si>
  <si>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</si>
  <si>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</si>
  <si>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</si>
  <si>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</si>
  <si>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</si>
  <si>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</si>
  <si>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</si>
  <si>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</si>
  <si>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</si>
  <si>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</si>
  <si>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</si>
  <si>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</si>
  <si>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</si>
  <si>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</si>
  <si>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</si>
  <si>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</si>
  <si>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</si>
  <si>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</si>
  <si>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</si>
  <si>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</si>
  <si>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</si>
  <si>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</si>
  <si>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</si>
  <si>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</si>
  <si>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</si>
  <si>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</si>
  <si>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</si>
  <si>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</si>
  <si>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</si>
  <si>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</si>
  <si>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</si>
  <si>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</si>
  <si>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</si>
  <si>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</si>
  <si>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</si>
  <si>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</si>
  <si>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</si>
  <si>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</si>
  <si>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</si>
  <si>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</si>
  <si>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</si>
  <si>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</si>
  <si>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</si>
  <si>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</si>
  <si>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</si>
  <si>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</si>
  <si>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</si>
  <si>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</si>
  <si>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</si>
  <si>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</si>
  <si>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</si>
  <si>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</si>
  <si>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</si>
  <si>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</si>
  <si>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</si>
  <si>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</si>
  <si>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</si>
  <si>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</si>
  <si>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</si>
  <si>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</si>
  <si>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</si>
  <si>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</si>
  <si>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</si>
  <si>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</si>
  <si>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</si>
  <si>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</si>
  <si>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</si>
  <si>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</si>
  <si>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</si>
  <si>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</si>
  <si>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</si>
  <si>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</si>
  <si>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</si>
  <si>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</si>
  <si>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</si>
  <si>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</si>
  <si>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</si>
  <si>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</si>
  <si>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</si>
  <si>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</si>
  <si>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</si>
  <si>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</si>
  <si>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</si>
  <si>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</si>
  <si>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</si>
  <si>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</si>
  <si>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</si>
  <si>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</si>
  <si>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</si>
  <si>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</si>
  <si>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</si>
  <si>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</si>
  <si>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</si>
  <si>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</si>
  <si>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</si>
  <si>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</si>
  <si>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</si>
  <si>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</si>
  <si>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</si>
  <si>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</si>
  <si>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</si>
  <si>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</si>
  <si>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</si>
  <si>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</si>
  <si>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</si>
  <si>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</si>
  <si>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</si>
  <si>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</si>
  <si>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</si>
  <si>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</si>
  <si>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</si>
  <si>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</si>
  <si>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</si>
  <si>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</si>
  <si>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</si>
  <si>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</si>
  <si>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</si>
  <si>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</si>
  <si>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</si>
  <si>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</si>
  <si>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</si>
  <si>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</si>
  <si>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</si>
  <si>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</si>
  <si>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</si>
  <si>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</si>
  <si>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</si>
  <si>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</si>
  <si>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</si>
  <si>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</si>
  <si>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</si>
  <si>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</si>
  <si>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</si>
  <si>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</si>
  <si>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</si>
  <si>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</si>
  <si>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</si>
  <si>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</si>
  <si>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</si>
  <si>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</si>
  <si>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</si>
  <si>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</si>
  <si>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</si>
  <si>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</si>
  <si>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</si>
  <si>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</si>
  <si>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</si>
  <si>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</si>
  <si>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</si>
  <si>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</si>
  <si>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</si>
  <si>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</si>
  <si>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</si>
  <si>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</si>
  <si>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</si>
  <si>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</si>
  <si>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</si>
  <si>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</si>
  <si>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</si>
  <si>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</si>
  <si>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</si>
  <si>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</si>
  <si>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</si>
  <si>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</si>
  <si>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</si>
  <si>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</si>
  <si>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</si>
  <si>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</si>
  <si>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</si>
  <si>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</si>
  <si>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</si>
  <si>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</si>
  <si>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</si>
  <si>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</si>
  <si>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</si>
  <si>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</si>
  <si>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</si>
  <si>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</si>
  <si>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</si>
  <si>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</si>
  <si>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</si>
  <si>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</si>
  <si>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</si>
  <si>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</si>
  <si>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</si>
  <si>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</si>
  <si>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</si>
  <si>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</si>
  <si>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</si>
  <si>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</si>
  <si>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</si>
  <si>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</si>
  <si>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</si>
  <si>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</si>
  <si>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</si>
  <si>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</si>
  <si>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</si>
  <si>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</si>
  <si>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</si>
  <si>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</si>
  <si>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</si>
  <si>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</si>
  <si>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</si>
  <si>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</si>
  <si>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</si>
  <si>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</si>
  <si>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</si>
  <si>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</si>
  <si>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</si>
  <si>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</si>
  <si>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</si>
  <si>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</si>
  <si>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</si>
  <si>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</si>
  <si>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</si>
  <si>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</si>
  <si>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</si>
  <si>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</si>
  <si>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</si>
  <si>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</si>
  <si>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</si>
  <si>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</si>
  <si>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</si>
  <si>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</si>
  <si>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</si>
  <si>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</si>
  <si>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</si>
  <si>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</si>
  <si>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</si>
  <si>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</si>
  <si>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</si>
  <si>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</si>
  <si>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</si>
  <si>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</si>
  <si>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</si>
  <si>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</si>
  <si>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</si>
  <si>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</si>
  <si>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</si>
  <si>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</si>
  <si>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</si>
  <si>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</si>
  <si>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</si>
  <si>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</si>
  <si>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</si>
  <si>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</si>
  <si>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</si>
  <si>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</si>
  <si>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</si>
  <si>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</si>
  <si>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</si>
  <si>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</si>
  <si>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</si>
  <si>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</si>
  <si>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</si>
  <si>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</si>
  <si>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</si>
  <si>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</si>
  <si>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</si>
  <si>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</si>
  <si>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</si>
  <si>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</si>
  <si>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</si>
  <si>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</si>
  <si>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</si>
  <si>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</si>
  <si>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</si>
  <si>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</si>
  <si>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</si>
  <si>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</si>
  <si>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</si>
  <si>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</si>
  <si>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</si>
  <si>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</si>
  <si>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</si>
  <si>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</si>
  <si>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</si>
  <si>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</si>
  <si>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</si>
  <si>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</si>
  <si>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</si>
  <si>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</si>
  <si>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</si>
  <si>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</si>
  <si>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</si>
  <si>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</si>
  <si>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</si>
  <si>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</si>
  <si>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</si>
  <si>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</si>
  <si>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</si>
  <si>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</si>
  <si>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</si>
  <si>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</si>
  <si>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</si>
  <si>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</si>
  <si>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</si>
  <si>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</si>
  <si>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</si>
  <si>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</si>
  <si>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</si>
  <si>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</si>
  <si>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</si>
  <si>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</si>
  <si>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</si>
  <si>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</si>
  <si>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</si>
  <si>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</si>
  <si>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</si>
  <si>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</si>
  <si>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</si>
  <si>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</si>
  <si>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</si>
  <si>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</si>
  <si>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</si>
  <si>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</si>
  <si>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</si>
  <si>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</si>
  <si>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</si>
  <si>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</si>
  <si>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</si>
  <si>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</si>
  <si>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</si>
  <si>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</si>
  <si>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</si>
  <si>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</si>
  <si>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</si>
  <si>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</si>
  <si>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</si>
  <si>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</si>
  <si>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</si>
  <si>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</si>
  <si>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</si>
  <si>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</si>
  <si>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</si>
  <si>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</si>
  <si>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</si>
  <si>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</si>
  <si>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</si>
  <si>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</si>
  <si>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</si>
  <si>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</si>
  <si>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</si>
  <si>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</si>
  <si>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</si>
  <si>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</si>
  <si>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</si>
  <si>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</si>
  <si>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</si>
  <si>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</si>
  <si>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</si>
  <si>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</si>
  <si>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</si>
  <si>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</si>
  <si>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</si>
  <si>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</si>
  <si>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</si>
  <si>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</si>
  <si>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</si>
  <si>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</si>
  <si>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</si>
  <si>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</si>
  <si>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</si>
  <si>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</si>
  <si>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</si>
  <si>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</si>
  <si>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</si>
  <si>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</si>
  <si>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</si>
  <si>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</si>
  <si>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</si>
  <si>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</si>
  <si>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</si>
  <si>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</si>
  <si>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</si>
  <si>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</si>
  <si>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</si>
  <si>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</si>
  <si>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</si>
  <si>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</si>
  <si>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</si>
  <si>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</si>
  <si>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</si>
  <si>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</si>
  <si>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</si>
  <si>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</si>
  <si>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</si>
  <si>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</si>
  <si>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</si>
  <si>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</si>
  <si>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</si>
  <si>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</si>
  <si>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</si>
  <si>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</si>
  <si>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</si>
  <si>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</si>
  <si>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</si>
  <si>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</si>
  <si>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</si>
  <si>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</si>
  <si>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</si>
  <si>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</si>
  <si>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</si>
  <si>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</si>
  <si>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</si>
  <si>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</si>
  <si>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</si>
  <si>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</si>
  <si>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</si>
  <si>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</si>
  <si>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</si>
  <si>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</si>
  <si>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</si>
  <si>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</si>
  <si>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</si>
  <si>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</si>
  <si>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</si>
  <si>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</si>
  <si>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</si>
  <si>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</si>
  <si>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</si>
  <si>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</si>
  <si>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</si>
  <si>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</si>
  <si>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</si>
  <si>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</si>
  <si>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</si>
  <si>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</si>
  <si>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</si>
  <si>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</si>
  <si>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</si>
  <si>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</si>
  <si>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</si>
  <si>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</si>
  <si>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</si>
  <si>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</si>
  <si>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</si>
  <si>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</si>
  <si>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</si>
  <si>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</si>
  <si>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</si>
  <si>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</si>
  <si>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</si>
  <si>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</si>
  <si>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</si>
  <si>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</si>
  <si>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</si>
  <si>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</si>
  <si>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</si>
  <si>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</si>
  <si>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</si>
  <si>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</si>
  <si>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</si>
  <si>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</si>
  <si>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</si>
  <si>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</si>
  <si>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</si>
  <si>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</si>
  <si>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</si>
  <si>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</si>
  <si>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</si>
  <si>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</si>
  <si>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</si>
  <si>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</si>
  <si>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</si>
  <si>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</si>
  <si>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</si>
  <si>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</si>
  <si>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</si>
  <si>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</si>
  <si>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</si>
  <si>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</si>
  <si>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</si>
  <si>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</si>
  <si>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</si>
  <si>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</si>
  <si>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</si>
  <si>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</si>
  <si>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</si>
  <si>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</si>
  <si>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</si>
  <si>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</si>
  <si>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</si>
  <si>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</si>
  <si>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</si>
  <si>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</si>
  <si>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</si>
  <si>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</si>
  <si>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</si>
  <si>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</si>
  <si>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</si>
  <si>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</si>
  <si>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</si>
  <si>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</si>
  <si>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</si>
  <si>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</si>
  <si>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</si>
  <si>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</si>
  <si>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</si>
  <si>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</si>
  <si>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</si>
  <si>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</si>
  <si>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</si>
  <si>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</si>
  <si>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</si>
  <si>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</si>
  <si>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</si>
  <si>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</si>
  <si>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</si>
  <si>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</si>
  <si>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</si>
  <si>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</si>
  <si>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</si>
  <si>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</si>
  <si>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</si>
  <si>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</si>
  <si>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</si>
  <si>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</si>
  <si>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</si>
  <si>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</si>
  <si>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</si>
  <si>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</si>
  <si>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</si>
  <si>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</si>
  <si>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</si>
  <si>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</si>
  <si>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</si>
  <si>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</si>
  <si>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</si>
  <si>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</si>
  <si>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</si>
  <si>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</si>
  <si>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</si>
  <si>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</si>
  <si>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</si>
  <si>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</si>
  <si>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</si>
  <si>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</si>
  <si>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</si>
  <si>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</si>
  <si>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</si>
  <si>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</si>
  <si>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</si>
  <si>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</si>
  <si>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</si>
  <si>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</si>
  <si>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</si>
  <si>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</si>
  <si>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</si>
  <si>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</si>
  <si>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</si>
  <si>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</si>
  <si>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</si>
  <si>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</si>
  <si>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</si>
  <si>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</si>
  <si>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</si>
  <si>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</si>
  <si>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</si>
  <si>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</si>
  <si>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</si>
  <si>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</si>
  <si>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</si>
  <si>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</si>
  <si>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</si>
  <si>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</si>
  <si>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</si>
  <si>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</si>
  <si>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</si>
  <si>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</si>
  <si>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</si>
  <si>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</si>
  <si>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</si>
  <si>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</si>
  <si>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</si>
  <si>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</si>
  <si>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</si>
  <si>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</si>
  <si>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</si>
  <si>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</si>
  <si>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</si>
  <si>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</si>
  <si>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</si>
  <si>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</si>
  <si>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</si>
  <si>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</si>
  <si>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</si>
  <si>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</si>
  <si>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</si>
  <si>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</si>
  <si>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</si>
  <si>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</si>
  <si>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</si>
  <si>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</si>
  <si>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</si>
  <si>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</si>
  <si>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</si>
  <si>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</si>
  <si>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</si>
  <si>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</si>
  <si>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</si>
  <si>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</si>
  <si>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</si>
  <si>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</si>
  <si>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</si>
  <si>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</si>
  <si>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</si>
  <si>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</si>
  <si>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</si>
  <si>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</si>
  <si>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</si>
  <si>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</si>
  <si>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</si>
  <si>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</si>
  <si>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</si>
  <si>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</si>
  <si>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</si>
  <si>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</si>
  <si>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</si>
  <si>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</si>
  <si>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</si>
  <si>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</si>
  <si>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</si>
  <si>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</si>
  <si>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</si>
  <si>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</si>
  <si>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</si>
  <si>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</si>
  <si>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</si>
  <si>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</si>
  <si>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</si>
  <si>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</si>
  <si>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</si>
  <si>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</si>
  <si>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</si>
  <si>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</si>
  <si>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</si>
  <si>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</si>
  <si>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</si>
  <si>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</si>
  <si>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</si>
  <si>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</si>
  <si>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</si>
  <si>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</si>
  <si>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</si>
  <si>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</si>
  <si>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</si>
  <si>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</si>
  <si>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</si>
  <si>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</si>
  <si>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</si>
  <si>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</si>
  <si>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</si>
  <si>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</si>
  <si>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</si>
  <si>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</si>
  <si>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</si>
  <si>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</si>
  <si>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</si>
  <si>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</si>
  <si>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</si>
  <si>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</si>
  <si>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</si>
  <si>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</si>
  <si>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</si>
  <si>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</si>
  <si>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</si>
  <si>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</si>
  <si>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</si>
  <si>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</si>
  <si>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</si>
  <si>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</si>
  <si>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</si>
  <si>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</si>
  <si>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</si>
  <si>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</si>
  <si>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</si>
  <si>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</si>
  <si>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</si>
  <si>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</si>
  <si>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</si>
  <si>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</si>
  <si>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</si>
  <si>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</si>
  <si>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</si>
  <si>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</si>
  <si>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</si>
  <si>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</si>
  <si>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</si>
  <si>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</si>
  <si>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</si>
  <si>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</si>
  <si>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</si>
  <si>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</si>
  <si>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</si>
  <si>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</si>
  <si>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</si>
  <si>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</si>
  <si>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</si>
  <si>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</si>
  <si>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</si>
  <si>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</si>
  <si>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</si>
  <si>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</si>
  <si>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</si>
  <si>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</si>
  <si>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</si>
  <si>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</si>
  <si>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</si>
  <si>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</si>
  <si>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</si>
  <si>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</si>
  <si>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</si>
  <si>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</si>
  <si>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</si>
  <si>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</si>
  <si>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</si>
  <si>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</si>
  <si>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</si>
  <si>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</si>
  <si>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</si>
  <si>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</si>
  <si>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</si>
  <si>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</si>
  <si>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</si>
  <si>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</si>
  <si>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</si>
  <si>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</si>
  <si>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</si>
  <si>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</si>
  <si>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</si>
  <si>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</si>
  <si>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</si>
  <si>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</si>
  <si>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</si>
  <si>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</si>
  <si>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</si>
  <si>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</si>
  <si>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</si>
  <si>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</si>
  <si>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</si>
  <si>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</si>
  <si>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</si>
  <si>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</si>
  <si>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</si>
  <si>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</si>
  <si>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</si>
  <si>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</si>
  <si>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</si>
  <si>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</si>
  <si>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</si>
  <si>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</si>
  <si>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</si>
  <si>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</si>
  <si>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</si>
  <si>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</si>
  <si>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</si>
  <si>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</si>
  <si>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</si>
  <si>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</si>
  <si>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</si>
  <si>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</si>
  <si>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</si>
  <si>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</si>
  <si>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</si>
  <si>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</si>
  <si>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</si>
  <si>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</si>
  <si>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</si>
  <si>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</si>
  <si>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</si>
  <si>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</si>
  <si>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</si>
  <si>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</si>
  <si>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</si>
  <si>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</si>
  <si>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</si>
  <si>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</si>
  <si>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</si>
  <si>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</si>
  <si>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</si>
  <si>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</si>
  <si>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</si>
  <si>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</si>
  <si>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</si>
  <si>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</si>
  <si>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</si>
  <si>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</si>
  <si>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</si>
  <si>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</si>
  <si>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</si>
  <si>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</si>
  <si>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</si>
  <si>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</si>
  <si>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</si>
  <si>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</si>
  <si>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</si>
  <si>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</si>
  <si>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</si>
  <si>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</si>
  <si>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</si>
  <si>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</si>
  <si>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</si>
  <si>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</si>
  <si>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</si>
  <si>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</si>
  <si>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</si>
  <si>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</si>
  <si>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</si>
  <si>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</si>
  <si>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</si>
  <si>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</si>
  <si>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</si>
  <si>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</si>
  <si>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</si>
  <si>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</si>
  <si>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</si>
  <si>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</si>
  <si>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</si>
  <si>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</si>
  <si>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</si>
  <si>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</si>
  <si>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</si>
  <si>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</si>
  <si>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</si>
  <si>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</si>
  <si>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</si>
  <si>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</si>
  <si>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</si>
  <si>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</si>
  <si>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</si>
  <si>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</si>
  <si>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</si>
  <si>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</si>
  <si>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</si>
  <si>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</si>
  <si>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</si>
  <si>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</si>
  <si>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</si>
  <si>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</si>
  <si>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</si>
  <si>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</si>
  <si>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</si>
  <si>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</si>
  <si>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</si>
  <si>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</si>
  <si>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</si>
  <si>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</si>
  <si>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</si>
  <si>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</si>
  <si>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</si>
  <si>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</si>
  <si>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</si>
  <si>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</si>
  <si>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</si>
  <si>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</si>
  <si>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</si>
  <si>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</si>
  <si>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</si>
  <si>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</si>
  <si>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</si>
  <si>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</si>
  <si>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</si>
  <si>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</si>
  <si>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</si>
  <si>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</si>
  <si>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</si>
  <si>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</si>
  <si>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</si>
  <si>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</si>
  <si>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</si>
  <si>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</si>
  <si>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</si>
  <si>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</si>
  <si>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</si>
  <si>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</si>
  <si>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</si>
  <si>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</si>
  <si>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</si>
  <si>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</si>
  <si>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</si>
  <si>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</si>
  <si>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</si>
  <si>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</si>
  <si>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</si>
  <si>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</si>
  <si>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</si>
  <si>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</si>
  <si>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</si>
  <si>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</si>
  <si>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</si>
  <si>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</si>
  <si>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</si>
  <si>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</si>
  <si>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</si>
  <si>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</si>
  <si>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</si>
  <si>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</si>
  <si>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</si>
  <si>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</si>
  <si>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</si>
  <si>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</si>
  <si>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</si>
  <si>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</si>
  <si>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</si>
  <si>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</si>
  <si>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</si>
  <si>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</si>
  <si>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</si>
  <si>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</si>
  <si>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</si>
  <si>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</si>
  <si>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</si>
  <si>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</si>
  <si>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</si>
  <si>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</si>
  <si>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</si>
  <si>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</si>
  <si>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</si>
  <si>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</si>
  <si>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</si>
  <si>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</si>
  <si>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</si>
  <si>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</si>
  <si>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</si>
  <si>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</si>
  <si>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</si>
  <si>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</si>
  <si>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</si>
  <si>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</si>
  <si>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</si>
  <si>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</si>
  <si>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</si>
  <si>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</si>
  <si>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</si>
  <si>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</si>
  <si>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</si>
  <si>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</si>
  <si>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</si>
  <si>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</si>
  <si>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</si>
  <si>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</si>
  <si>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</si>
  <si>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</si>
  <si>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</si>
  <si>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</si>
  <si>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</si>
  <si>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</si>
  <si>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</si>
  <si>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</si>
  <si>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</si>
  <si>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</si>
  <si>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</si>
  <si>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</si>
  <si>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</si>
  <si>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</si>
  <si>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</si>
  <si>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</si>
  <si>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</si>
  <si>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</si>
  <si>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</si>
  <si>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</si>
  <si>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</si>
  <si>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</si>
  <si>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</si>
  <si>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</si>
  <si>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</si>
  <si>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</si>
  <si>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</si>
  <si>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</si>
  <si>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</si>
  <si>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</si>
  <si>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</si>
  <si>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</si>
  <si>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</si>
  <si>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</si>
  <si>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</si>
  <si>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</si>
  <si>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</si>
  <si>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</si>
  <si>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</si>
  <si>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</si>
  <si>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</si>
  <si>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</si>
  <si>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</si>
  <si>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</si>
  <si>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</si>
  <si>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</si>
  <si>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</si>
  <si>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</si>
  <si>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</si>
  <si>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</si>
  <si>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</si>
  <si>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</si>
  <si>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</si>
  <si>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</si>
  <si>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</si>
  <si>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</si>
  <si>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</si>
  <si>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</si>
  <si>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</si>
  <si>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</si>
  <si>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</si>
  <si>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</si>
  <si>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</si>
  <si>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</si>
  <si>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</si>
  <si>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</si>
  <si>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</si>
  <si>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</si>
  <si>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</si>
  <si>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</si>
  <si>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</si>
  <si>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</si>
  <si>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</si>
  <si>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</si>
  <si>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</si>
  <si>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</si>
  <si>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</si>
  <si>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</si>
  <si>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</si>
  <si>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</si>
  <si>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</si>
  <si>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</si>
  <si>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</si>
  <si>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</si>
  <si>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</si>
  <si>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</si>
  <si>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</si>
  <si>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</si>
  <si>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</si>
  <si>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</si>
  <si>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</si>
  <si>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</si>
  <si>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</si>
  <si>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</si>
  <si>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</si>
  <si>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</si>
  <si>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</si>
  <si>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</si>
  <si>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</si>
  <si>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</si>
  <si>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</si>
  <si>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</si>
  <si>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</si>
  <si>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</si>
  <si>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</si>
  <si>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</si>
  <si>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</si>
  <si>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</si>
  <si>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</si>
  <si>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</si>
  <si>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</si>
  <si>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</si>
  <si>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</si>
  <si>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</si>
  <si>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</si>
  <si>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</si>
  <si>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</si>
  <si>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</si>
  <si>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</si>
  <si>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</si>
  <si>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</si>
  <si>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</si>
  <si>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</si>
  <si>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</si>
  <si>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</si>
  <si>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</si>
  <si>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</si>
  <si>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</si>
  <si>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</si>
  <si>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</si>
  <si>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</si>
  <si>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</si>
  <si>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</si>
  <si>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</si>
  <si>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</si>
  <si>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</si>
  <si>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</si>
  <si>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</si>
  <si>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</si>
  <si>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</si>
  <si>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</si>
  <si>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</si>
  <si>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</si>
  <si>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</si>
  <si>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</si>
  <si>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</si>
  <si>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</si>
  <si>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</si>
  <si>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</si>
  <si>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</si>
  <si>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</si>
  <si>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</si>
  <si>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</si>
  <si>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</si>
  <si>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</si>
  <si>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</si>
  <si>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</si>
  <si>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</si>
  <si>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</si>
  <si>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</si>
  <si>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</si>
  <si>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</si>
  <si>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</si>
  <si>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</si>
  <si>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</si>
  <si>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</si>
  <si>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</si>
  <si>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</si>
  <si>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</si>
  <si>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</si>
  <si>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</si>
  <si>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</si>
  <si>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</si>
  <si>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</si>
  <si>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</si>
  <si>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</si>
  <si>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</si>
  <si>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</si>
  <si>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</si>
  <si>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</si>
  <si>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</si>
  <si>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</si>
  <si>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</si>
  <si>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</si>
  <si>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</si>
  <si>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</si>
  <si>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</si>
  <si>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</si>
  <si>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</si>
  <si>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</si>
  <si>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</si>
  <si>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</si>
  <si>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</si>
  <si>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</si>
  <si>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</si>
  <si>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</si>
  <si>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</si>
  <si>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</si>
  <si>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</si>
  <si>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</si>
  <si>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</si>
  <si>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</si>
  <si>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</si>
  <si>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</si>
  <si>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</si>
  <si>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</si>
  <si>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</si>
  <si>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</si>
  <si>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</si>
  <si>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</si>
  <si>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</si>
  <si>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</si>
  <si>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</si>
  <si>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</si>
  <si>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</si>
  <si>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</si>
  <si>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</si>
  <si>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</si>
  <si>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</si>
  <si>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</si>
  <si>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</si>
  <si>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</si>
  <si>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</si>
  <si>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</si>
  <si>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</si>
  <si>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</si>
  <si>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</si>
  <si>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</si>
  <si>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</si>
  <si>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</si>
  <si>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</si>
  <si>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</si>
  <si>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</si>
  <si>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</si>
  <si>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</si>
  <si>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</si>
  <si>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</si>
  <si>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</si>
  <si>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</si>
  <si>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</si>
  <si>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</si>
  <si>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</si>
  <si>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</si>
  <si>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</si>
  <si>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</si>
  <si>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</si>
  <si>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</si>
  <si>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</si>
  <si>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</si>
  <si>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</si>
  <si>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</si>
  <si>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</si>
  <si>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</si>
  <si>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</si>
  <si>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</si>
  <si>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</si>
  <si>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</si>
  <si>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</si>
  <si>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</si>
  <si>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</si>
  <si>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</si>
  <si>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</si>
  <si>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</si>
  <si>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</si>
  <si>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</si>
  <si>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</si>
  <si>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</si>
  <si>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</si>
  <si>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</si>
  <si>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</si>
  <si>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</si>
  <si>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</si>
  <si>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</si>
  <si>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</si>
  <si>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</si>
  <si>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</si>
  <si>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</si>
  <si>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</si>
  <si>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</si>
  <si>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</si>
  <si>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</si>
  <si>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</si>
  <si>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</si>
  <si>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</si>
  <si>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</si>
  <si>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</si>
  <si>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</si>
  <si>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</si>
  <si>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</si>
  <si>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</si>
  <si>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</si>
  <si>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</si>
  <si>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</si>
  <si>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</si>
  <si>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</si>
  <si>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</si>
  <si>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</si>
  <si>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</si>
  <si>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</si>
  <si>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</si>
  <si>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</si>
  <si>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</si>
  <si>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</si>
  <si>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</si>
  <si>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</si>
  <si>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</si>
  <si>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</si>
  <si>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</si>
  <si>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</si>
  <si>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</si>
  <si>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</si>
  <si>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</si>
  <si>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</si>
  <si>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</si>
  <si>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</si>
  <si>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</si>
  <si>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</si>
  <si>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</si>
  <si>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</si>
  <si>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</si>
  <si>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</si>
  <si>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</si>
  <si>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</si>
  <si>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</si>
  <si>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</si>
  <si>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</si>
  <si>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</si>
  <si>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</si>
  <si>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</si>
  <si>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</si>
  <si>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</si>
  <si>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</si>
  <si>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</si>
  <si>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</si>
  <si>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</si>
  <si>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</si>
  <si>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</si>
  <si>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</si>
  <si>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</si>
  <si>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</si>
  <si>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</si>
  <si>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</si>
  <si>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</si>
  <si>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</si>
  <si>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</si>
  <si>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</si>
  <si>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</si>
  <si>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</si>
  <si>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</si>
  <si>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</si>
  <si>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</si>
  <si>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</si>
  <si>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</si>
  <si>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</si>
  <si>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</si>
  <si>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</si>
  <si>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</si>
  <si>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</si>
  <si>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</si>
  <si>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</si>
  <si>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</si>
  <si>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</si>
  <si>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</si>
  <si>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</si>
  <si>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</si>
  <si>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</si>
  <si>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</si>
  <si>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</si>
  <si>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</si>
  <si>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</si>
  <si>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</si>
  <si>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</si>
  <si>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</si>
  <si>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</si>
  <si>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</si>
  <si>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</si>
  <si>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</si>
  <si>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</si>
  <si>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</si>
  <si>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</si>
  <si>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</si>
  <si>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</si>
  <si>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</si>
  <si>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</si>
  <si>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</si>
  <si>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</si>
  <si>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</si>
  <si>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</si>
  <si>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</si>
  <si>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</si>
  <si>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</si>
  <si>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</si>
  <si>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</si>
  <si>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</si>
  <si>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</si>
  <si>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</si>
  <si>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</si>
  <si>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</si>
  <si>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</si>
  <si>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</si>
  <si>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</si>
  <si>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</si>
  <si>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</si>
  <si>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</si>
  <si>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</si>
  <si>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</si>
  <si>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</si>
  <si>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</si>
  <si>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</si>
  <si>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</si>
  <si>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</si>
  <si>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</si>
  <si>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</si>
  <si>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</si>
  <si>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</si>
  <si>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</si>
  <si>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</si>
  <si>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</si>
  <si>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</si>
  <si>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</si>
  <si>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</si>
  <si>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</si>
  <si>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</si>
  <si>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</si>
  <si>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</si>
  <si>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</si>
  <si>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</si>
  <si>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</si>
  <si>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</si>
  <si>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</si>
  <si>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</si>
  <si>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</si>
  <si>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</si>
  <si>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</si>
  <si>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</si>
  <si>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</si>
  <si>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</si>
  <si>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</si>
  <si>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</si>
  <si>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</si>
  <si>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</si>
  <si>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</si>
  <si>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</si>
  <si>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</si>
  <si>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</si>
  <si>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</si>
  <si>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</si>
  <si>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</si>
  <si>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</si>
  <si>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</si>
  <si>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</si>
  <si>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</si>
  <si>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</si>
  <si>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</si>
  <si>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</si>
  <si>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</si>
  <si>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</si>
  <si>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</si>
  <si>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</si>
  <si>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</si>
  <si>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</si>
  <si>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</si>
  <si>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</si>
  <si>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</si>
  <si>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</si>
  <si>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</si>
  <si>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</si>
  <si>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</si>
  <si>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</si>
  <si>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</si>
  <si>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</si>
  <si>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</si>
  <si>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</si>
  <si>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</si>
  <si>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</si>
  <si>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</si>
  <si>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</si>
  <si>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</si>
  <si>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</si>
  <si>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</si>
  <si>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</si>
  <si>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</si>
  <si>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</si>
  <si>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</si>
  <si>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</si>
  <si>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</si>
  <si>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</si>
  <si>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</si>
  <si>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</si>
  <si>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</si>
  <si>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</si>
  <si>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</si>
  <si>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</si>
  <si>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</si>
  <si>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</si>
  <si>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</si>
  <si>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</si>
  <si>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</si>
  <si>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</si>
  <si>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</si>
  <si>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</si>
  <si>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</si>
  <si>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</si>
  <si>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</si>
  <si>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</si>
  <si>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</si>
  <si>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</si>
  <si>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</si>
  <si>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</si>
  <si>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</si>
  <si>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</si>
  <si>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</si>
  <si>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</si>
  <si>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</si>
  <si>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</si>
  <si>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</si>
  <si>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</si>
  <si>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</si>
  <si>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</si>
  <si>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</si>
  <si>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</si>
  <si>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</si>
  <si>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</si>
  <si>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</si>
  <si>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</si>
  <si>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</si>
  <si>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</si>
  <si>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</si>
  <si>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</si>
  <si>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</si>
  <si>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</si>
  <si>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</si>
  <si>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</si>
  <si>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</si>
  <si>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</si>
  <si>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</si>
  <si>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</si>
  <si>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</si>
  <si>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</si>
  <si>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</si>
  <si>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</si>
  <si>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</si>
  <si>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</si>
  <si>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</si>
  <si>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</si>
  <si>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</si>
  <si>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</si>
  <si>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</si>
  <si>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</si>
  <si>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</si>
  <si>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</si>
  <si>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</si>
  <si>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</si>
  <si>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</si>
  <si>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</si>
  <si>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</si>
  <si>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</si>
  <si>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</si>
  <si>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</si>
  <si>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</si>
  <si>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</si>
  <si>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</si>
  <si>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</si>
  <si>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</si>
  <si>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</si>
  <si>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</si>
  <si>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</si>
  <si>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</si>
  <si>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</si>
  <si>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</si>
  <si>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</si>
  <si>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</si>
  <si>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</si>
  <si>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</si>
  <si>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</si>
  <si>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</si>
  <si>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</si>
  <si>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</si>
  <si>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</si>
  <si>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</si>
  <si>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</si>
  <si>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</si>
  <si>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</si>
  <si>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</si>
  <si>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</si>
  <si>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</si>
  <si>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</si>
  <si>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</si>
  <si>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</si>
  <si>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</si>
  <si>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</si>
  <si>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</si>
  <si>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</si>
  <si>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</si>
  <si>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</si>
  <si>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</si>
  <si>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</si>
  <si>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</si>
  <si>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</si>
  <si>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</si>
  <si>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</si>
  <si>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</si>
  <si>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</si>
  <si>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</si>
  <si>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</si>
  <si>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</si>
  <si>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</si>
  <si>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</si>
  <si>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</si>
  <si>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</si>
  <si>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</si>
  <si>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</si>
  <si>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</si>
  <si>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</si>
  <si>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</si>
  <si>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</si>
  <si>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</si>
  <si>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</si>
  <si>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</si>
  <si>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</si>
  <si>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</si>
  <si>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</si>
  <si>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</si>
  <si>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</si>
  <si>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</si>
  <si>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</si>
  <si>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</si>
  <si>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</si>
  <si>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</si>
  <si>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</si>
  <si>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</si>
  <si>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</si>
  <si>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</si>
  <si>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</si>
  <si>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</si>
  <si>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</si>
  <si>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</si>
  <si>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</si>
  <si>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</si>
  <si>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</si>
  <si>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</si>
  <si>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</si>
  <si>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</si>
  <si>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</si>
  <si>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</si>
  <si>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</si>
  <si>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</si>
  <si>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</si>
  <si>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</si>
  <si>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</si>
  <si>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</si>
  <si>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</si>
  <si>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</si>
  <si>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</si>
  <si>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</si>
  <si>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</si>
  <si>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</si>
  <si>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</si>
  <si>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</si>
  <si>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</si>
  <si>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</si>
  <si>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</si>
  <si>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</si>
  <si>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</si>
  <si>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</si>
  <si>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</si>
  <si>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</si>
  <si>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</si>
  <si>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</si>
  <si>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</si>
  <si>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</si>
  <si>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</si>
  <si>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</si>
  <si>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</si>
  <si>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</si>
  <si>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</si>
  <si>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</si>
  <si>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</si>
  <si>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</si>
  <si>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</si>
  <si>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</si>
  <si>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</si>
  <si>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</si>
  <si>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</si>
  <si>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</si>
  <si>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</si>
  <si>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</si>
  <si>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</si>
  <si>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</si>
  <si>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</si>
  <si>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</si>
  <si>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</si>
  <si>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</si>
  <si>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</si>
  <si>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</si>
  <si>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</si>
  <si>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</si>
  <si>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</si>
  <si>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</si>
  <si>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</si>
  <si>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</si>
  <si>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</si>
  <si>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</si>
  <si>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</si>
  <si>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</si>
  <si>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</si>
  <si>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</si>
  <si>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</si>
  <si>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</si>
  <si>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</si>
  <si>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</si>
  <si>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</si>
  <si>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</si>
  <si>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</si>
  <si>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</si>
  <si>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</si>
  <si>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</si>
  <si>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</si>
  <si>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</si>
  <si>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</si>
  <si>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</si>
  <si>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</si>
  <si>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</si>
  <si>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</si>
  <si>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</si>
  <si>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</si>
  <si>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</si>
  <si>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</si>
  <si>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</si>
  <si>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</si>
  <si>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</si>
  <si>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</si>
  <si>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</si>
  <si>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</si>
  <si>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</si>
  <si>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</si>
  <si>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</si>
  <si>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</si>
  <si>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</si>
  <si>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</si>
  <si>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</si>
  <si>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</si>
  <si>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</si>
  <si>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</si>
  <si>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</si>
  <si>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</si>
  <si>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</si>
  <si>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</si>
  <si>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</si>
  <si>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</si>
  <si>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</si>
  <si>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</si>
  <si>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</si>
  <si>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</si>
  <si>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</si>
  <si>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</si>
  <si>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</si>
  <si>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</si>
  <si>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</si>
  <si>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</si>
  <si>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</si>
  <si>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</si>
  <si>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</si>
  <si>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</si>
  <si>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</si>
  <si>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</si>
  <si>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</si>
  <si>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</si>
  <si>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</si>
  <si>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</si>
  <si>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</si>
  <si>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</si>
  <si>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</si>
  <si>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</si>
  <si>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</si>
  <si>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</si>
  <si>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</si>
  <si>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</si>
  <si>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</si>
  <si>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</si>
  <si>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</si>
  <si>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</si>
  <si>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</si>
  <si>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</si>
  <si>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</si>
  <si>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</si>
  <si>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</si>
  <si>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</si>
  <si>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</si>
  <si>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</si>
  <si>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</si>
  <si>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</si>
  <si>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</si>
  <si>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</si>
  <si>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</si>
  <si>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</si>
  <si>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</si>
  <si>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</si>
  <si>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</si>
  <si>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</si>
  <si>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</si>
  <si>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</si>
  <si>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</si>
  <si>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</si>
  <si>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</si>
  <si>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</si>
  <si>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</si>
  <si>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</si>
  <si>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</si>
  <si>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</si>
  <si>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</si>
  <si>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</si>
  <si>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</si>
  <si>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</si>
  <si>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</si>
  <si>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</si>
  <si>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</si>
  <si>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</si>
  <si>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</si>
  <si>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</si>
  <si>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</si>
  <si>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</si>
  <si>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</si>
  <si>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</si>
  <si>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</si>
  <si>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</si>
  <si>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</si>
  <si>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</si>
  <si>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</si>
  <si>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</si>
  <si>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</si>
  <si>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</si>
  <si>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</si>
  <si>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</si>
  <si>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</si>
  <si>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</si>
  <si>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</si>
  <si>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</si>
  <si>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</si>
  <si>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</si>
  <si>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</si>
  <si>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</si>
  <si>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</si>
  <si>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</si>
  <si>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</si>
  <si>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</si>
  <si>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</si>
  <si>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</si>
  <si>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</si>
  <si>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</si>
  <si>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</si>
  <si>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</si>
  <si>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</si>
  <si>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</si>
  <si>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</si>
  <si>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</si>
  <si>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</si>
  <si>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</si>
  <si>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</si>
  <si>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</si>
  <si>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</si>
  <si>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</si>
  <si>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</si>
  <si>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</si>
  <si>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</si>
  <si>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</si>
  <si>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</si>
  <si>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</si>
  <si>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</si>
  <si>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</si>
  <si>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</si>
  <si>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</si>
  <si>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</si>
  <si>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</si>
  <si>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</si>
  <si>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</si>
  <si>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</si>
  <si>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</si>
  <si>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</si>
  <si>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</si>
  <si>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</si>
  <si>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</si>
  <si>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</si>
  <si>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</si>
  <si>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</si>
  <si>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</si>
  <si>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</si>
  <si>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</si>
  <si>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</si>
  <si>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</si>
  <si>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</si>
  <si>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</si>
  <si>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</si>
  <si>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</si>
  <si>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</si>
  <si>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</si>
  <si>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</si>
  <si>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</si>
  <si>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</si>
  <si>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</si>
  <si>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</si>
  <si>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</si>
  <si>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</si>
  <si>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</si>
  <si>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</si>
  <si>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</si>
  <si>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</si>
  <si>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</si>
  <si>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</si>
  <si>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</si>
  <si>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</si>
  <si>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</si>
  <si>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</si>
  <si>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</si>
  <si>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</si>
  <si>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</si>
  <si>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</si>
  <si>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</si>
  <si>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</si>
  <si>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</si>
  <si>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</si>
  <si>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</si>
  <si>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</si>
  <si>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</si>
  <si>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</si>
  <si>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</si>
  <si>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</si>
  <si>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</si>
  <si>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</si>
  <si>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</si>
  <si>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</si>
  <si>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</si>
  <si>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</si>
  <si>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</si>
  <si>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</si>
  <si>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</si>
  <si>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</si>
  <si>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</si>
  <si>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</si>
  <si>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</si>
  <si>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</si>
  <si>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</si>
  <si>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</si>
  <si>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</si>
  <si>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</si>
  <si>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</si>
  <si>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</si>
  <si>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</si>
  <si>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</si>
  <si>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</si>
  <si>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</si>
  <si>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</si>
  <si>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</si>
  <si>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</si>
  <si>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</si>
  <si>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</si>
  <si>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</si>
  <si>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</si>
  <si>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</si>
  <si>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</si>
  <si>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</si>
  <si>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</si>
  <si>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</si>
  <si>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</si>
  <si>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</si>
  <si>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</si>
  <si>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</si>
  <si>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</si>
  <si>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</si>
  <si>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</si>
  <si>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</si>
  <si>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</si>
  <si>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</si>
  <si>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</si>
  <si>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</si>
  <si>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</si>
  <si>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</si>
  <si>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</si>
  <si>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</si>
  <si>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</si>
  <si>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</si>
  <si>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</si>
  <si>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</si>
  <si>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</si>
  <si>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</si>
  <si>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</si>
  <si>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</si>
  <si>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</si>
  <si>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</si>
  <si>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</si>
  <si>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</si>
  <si>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</si>
  <si>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</si>
  <si>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</si>
  <si>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</si>
  <si>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</si>
  <si>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</si>
  <si>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</si>
  <si>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</si>
  <si>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</si>
  <si>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</si>
  <si>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</si>
  <si>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</si>
  <si>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</si>
  <si>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</si>
  <si>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</si>
  <si>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</si>
  <si>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</si>
  <si>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</si>
  <si>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</si>
  <si>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</si>
  <si>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</si>
  <si>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</si>
  <si>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</si>
  <si>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</si>
  <si>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</si>
  <si>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</si>
  <si>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</si>
  <si>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</si>
  <si>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</si>
  <si>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</si>
  <si>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</si>
  <si>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</si>
  <si>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</si>
  <si>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</si>
  <si>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</si>
  <si>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</si>
  <si>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</si>
  <si>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</si>
  <si>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</si>
  <si>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</si>
  <si>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</si>
  <si>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</si>
  <si>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</si>
  <si>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</si>
  <si>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</si>
  <si>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</si>
  <si>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</si>
  <si>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</si>
  <si>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</si>
  <si>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</si>
  <si>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</si>
  <si>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</si>
  <si>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</si>
  <si>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</si>
  <si>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</si>
  <si>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</si>
  <si>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</si>
  <si>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</si>
  <si>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</si>
  <si>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</si>
  <si>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</si>
  <si>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</si>
  <si>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</si>
  <si>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</si>
  <si>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</si>
  <si>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</si>
  <si>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</si>
  <si>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</si>
  <si>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</si>
  <si>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</si>
  <si>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</si>
  <si>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</si>
  <si>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</si>
  <si>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</si>
  <si>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</si>
  <si>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</si>
  <si>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</si>
  <si>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</si>
  <si>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</si>
  <si>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</si>
  <si>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</si>
  <si>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</si>
  <si>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</si>
  <si>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</si>
  <si>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</si>
  <si>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</si>
  <si>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</si>
  <si>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</si>
  <si>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</si>
  <si>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</si>
  <si>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</si>
  <si>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</si>
  <si>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</si>
  <si>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</si>
  <si>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</si>
  <si>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</si>
  <si>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</si>
  <si>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</si>
  <si>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</si>
  <si>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</si>
  <si>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</si>
  <si>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</si>
  <si>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</si>
  <si>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</si>
  <si>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</si>
  <si>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</si>
  <si>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</si>
  <si>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</si>
  <si>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</si>
  <si>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</si>
  <si>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</si>
  <si>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</si>
  <si>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</si>
  <si>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</si>
  <si>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</si>
  <si>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</si>
  <si>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</si>
  <si>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</si>
  <si>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</si>
  <si>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</si>
  <si>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</si>
  <si>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</si>
  <si>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</si>
  <si>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</si>
  <si>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</si>
  <si>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</si>
  <si>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</si>
  <si>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</si>
  <si>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</si>
  <si>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</si>
  <si>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</si>
  <si>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</si>
  <si>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</si>
  <si>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</si>
  <si>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</si>
  <si>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</si>
  <si>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</si>
  <si>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</si>
  <si>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</si>
  <si>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</si>
  <si>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</si>
  <si>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</si>
  <si>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</si>
  <si>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</si>
  <si>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</si>
  <si>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</si>
  <si>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</si>
  <si>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</si>
  <si>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</si>
  <si>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</si>
  <si>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</si>
  <si>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</si>
  <si>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</si>
  <si>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</si>
  <si>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</si>
  <si>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</si>
  <si>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</si>
  <si>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</si>
  <si>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</si>
  <si>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</si>
  <si>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</si>
  <si>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</si>
  <si>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</si>
  <si>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</si>
  <si>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</si>
  <si>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</si>
  <si>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</si>
  <si>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</si>
  <si>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</si>
  <si>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</si>
  <si>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</si>
  <si>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</si>
  <si>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</si>
  <si>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</si>
  <si>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</si>
  <si>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</si>
  <si>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</si>
  <si>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</si>
  <si>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</si>
  <si>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</si>
  <si>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</si>
  <si>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</si>
  <si>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</si>
  <si>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</si>
  <si>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</si>
  <si>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</si>
  <si>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</si>
  <si>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</si>
  <si>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</si>
  <si>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</si>
  <si>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</si>
  <si>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</si>
  <si>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</si>
  <si>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</si>
  <si>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</si>
  <si>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</si>
  <si>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</si>
  <si>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</si>
  <si>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</si>
  <si>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</si>
  <si>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</si>
  <si>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</si>
  <si>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</si>
  <si>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</si>
  <si>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</si>
  <si>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</si>
  <si>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</si>
  <si>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</si>
  <si>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</si>
  <si>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</si>
  <si>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</si>
  <si>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</si>
  <si>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</si>
  <si>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</si>
  <si>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</si>
  <si>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</si>
  <si>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</si>
  <si>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</si>
  <si>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</si>
  <si>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</si>
  <si>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</si>
  <si>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</si>
  <si>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</si>
  <si>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</si>
  <si>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</si>
  <si>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</si>
  <si>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</si>
  <si>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</si>
  <si>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</si>
  <si>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</si>
  <si>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</si>
  <si>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</si>
  <si>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</si>
  <si>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</si>
  <si>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</si>
  <si>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</si>
  <si>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</si>
  <si>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</si>
  <si>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</si>
  <si>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</si>
  <si>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</si>
  <si>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</si>
  <si>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</si>
  <si>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</si>
  <si>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</si>
  <si>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</si>
  <si>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</si>
  <si>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</si>
  <si>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</si>
  <si>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</si>
  <si>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</si>
  <si>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</si>
  <si>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</si>
  <si>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</si>
  <si>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</si>
  <si>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</si>
  <si>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</si>
  <si>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</si>
  <si>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</si>
  <si>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</si>
  <si>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</si>
  <si>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</si>
  <si>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</si>
  <si>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</si>
  <si>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</si>
  <si>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</si>
  <si>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</si>
  <si>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</si>
  <si>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</si>
  <si>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</si>
  <si>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</si>
  <si>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</si>
  <si>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</si>
  <si>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</si>
  <si>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</si>
  <si>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</si>
  <si>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</si>
  <si>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</si>
  <si>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</si>
  <si>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</si>
  <si>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</si>
  <si>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</si>
  <si>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</si>
  <si>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</si>
  <si>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</si>
  <si>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</si>
  <si>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</si>
  <si>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</si>
  <si>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</si>
  <si>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</si>
  <si>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</si>
  <si>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</si>
  <si>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</si>
  <si>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</si>
  <si>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</si>
  <si>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</si>
  <si>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</si>
  <si>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</si>
  <si>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</si>
  <si>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</si>
  <si>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</si>
  <si>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</si>
  <si>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</si>
  <si>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</si>
  <si>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</si>
  <si>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</si>
  <si>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</si>
  <si>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</si>
  <si>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</si>
  <si>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</si>
  <si>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</si>
  <si>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</si>
  <si>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</si>
  <si>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</si>
  <si>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</si>
  <si>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</si>
  <si>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</si>
  <si>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</si>
  <si>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</si>
  <si>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</si>
  <si>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</si>
  <si>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</si>
  <si>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</si>
  <si>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</si>
  <si>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</si>
  <si>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</si>
  <si>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</si>
  <si>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</si>
  <si>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</si>
  <si>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</si>
  <si>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</si>
  <si>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</si>
  <si>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</si>
  <si>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</si>
  <si>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</si>
  <si>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</si>
  <si>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</si>
  <si>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</si>
  <si>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</si>
  <si>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</si>
  <si>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</si>
  <si>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</si>
  <si>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</si>
  <si>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</si>
  <si>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</si>
  <si>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</si>
  <si>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</si>
  <si>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</si>
  <si>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</si>
  <si>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</si>
  <si>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</si>
  <si>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</si>
  <si>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</si>
  <si>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</si>
  <si>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</si>
  <si>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</si>
  <si>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</si>
  <si>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</si>
  <si>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</si>
  <si>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</si>
  <si>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</si>
  <si>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</si>
  <si>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</si>
  <si>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</si>
  <si>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</si>
  <si>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</si>
  <si>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</si>
  <si>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</si>
  <si>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</si>
  <si>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</si>
  <si>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</si>
  <si>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</si>
  <si>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</si>
  <si>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</si>
  <si>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</si>
  <si>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</si>
  <si>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</si>
  <si>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</si>
  <si>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</si>
  <si>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</si>
  <si>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</si>
  <si>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</si>
  <si>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</si>
  <si>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</si>
  <si>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</si>
  <si>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</si>
  <si>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</si>
  <si>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</si>
  <si>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</si>
  <si>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</si>
  <si>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</si>
  <si>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</si>
  <si>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</si>
  <si>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</si>
  <si>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</si>
  <si>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</si>
  <si>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</si>
  <si>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</si>
  <si>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</si>
  <si>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</si>
  <si>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</si>
  <si>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</si>
  <si>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</si>
  <si>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</si>
  <si>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</si>
  <si>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</si>
  <si>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</si>
  <si>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</si>
  <si>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</si>
  <si>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</si>
  <si>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</si>
  <si>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</si>
  <si>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</si>
  <si>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</si>
  <si>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</si>
  <si>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</si>
  <si>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</si>
  <si>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</si>
  <si>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</si>
  <si>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</si>
  <si>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</si>
  <si>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</si>
  <si>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</si>
  <si>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</si>
  <si>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</si>
  <si>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</si>
  <si>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</si>
  <si>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</si>
  <si>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</si>
  <si>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</si>
  <si>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</si>
  <si>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</si>
  <si>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</si>
  <si>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</si>
  <si>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</si>
  <si>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</si>
  <si>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</si>
  <si>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</si>
  <si>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</si>
  <si>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</si>
  <si>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</si>
  <si>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</si>
  <si>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</si>
  <si>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</si>
  <si>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</si>
  <si>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</si>
  <si>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</si>
  <si>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</si>
  <si>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</si>
  <si>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</si>
  <si>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</si>
  <si>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</si>
  <si>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</si>
  <si>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</si>
  <si>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</si>
  <si>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</si>
  <si>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</si>
  <si>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</si>
  <si>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</si>
  <si>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</si>
  <si>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</si>
  <si>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</si>
  <si>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</si>
  <si>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</si>
  <si>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</si>
  <si>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</si>
  <si>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</si>
  <si>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</si>
  <si>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</si>
  <si>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</si>
  <si>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</si>
  <si>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</si>
  <si>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</si>
  <si>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</si>
  <si>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</si>
  <si>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</si>
  <si>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</si>
  <si>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</si>
  <si>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</si>
  <si>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</si>
  <si>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</si>
  <si>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</si>
  <si>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</si>
  <si>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</si>
  <si>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</si>
  <si>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</si>
  <si>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</si>
  <si>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</si>
  <si>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</si>
  <si>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</si>
  <si>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</si>
  <si>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</si>
  <si>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</si>
  <si>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</si>
  <si>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</si>
  <si>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</si>
  <si>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</si>
  <si>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</si>
  <si>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</si>
  <si>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</si>
  <si>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</si>
  <si>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</si>
  <si>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</si>
  <si>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</si>
  <si>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</si>
  <si>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</si>
  <si>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</si>
  <si>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</si>
  <si>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</si>
  <si>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</si>
  <si>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</si>
  <si>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</si>
  <si>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</si>
  <si>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</si>
  <si>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</si>
  <si>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</si>
  <si>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</si>
  <si>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</si>
  <si>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</si>
  <si>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</si>
  <si>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</si>
  <si>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</si>
  <si>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</si>
  <si>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</si>
  <si>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</si>
  <si>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</si>
  <si>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</si>
  <si>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</si>
  <si>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</si>
  <si>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</si>
  <si>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</si>
  <si>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</si>
  <si>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</si>
  <si>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</si>
  <si>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</si>
  <si>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</si>
  <si>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</si>
  <si>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</si>
  <si>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</si>
  <si>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</si>
  <si>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</si>
  <si>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</si>
  <si>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</si>
  <si>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</si>
  <si>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</si>
  <si>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</si>
  <si>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</si>
  <si>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</si>
  <si>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</si>
  <si>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</si>
  <si>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</si>
  <si>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</si>
  <si>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</si>
  <si>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</si>
  <si>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</si>
  <si>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</si>
  <si>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</si>
  <si>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</si>
  <si>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</si>
  <si>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</si>
  <si>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</si>
  <si>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</si>
  <si>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</si>
  <si>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</si>
  <si>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</si>
  <si>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</si>
  <si>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</si>
  <si>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</si>
  <si>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</si>
  <si>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</si>
  <si>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</si>
  <si>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</si>
  <si>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</si>
  <si>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</si>
  <si>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</si>
  <si>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</si>
  <si>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</si>
  <si>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</si>
  <si>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</si>
  <si>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</si>
  <si>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</si>
  <si>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</si>
  <si>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</si>
  <si>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</si>
  <si>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</si>
  <si>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</si>
  <si>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</si>
  <si>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</si>
  <si>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</si>
  <si>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</si>
  <si>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</si>
  <si>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</si>
  <si>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</si>
  <si>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</si>
  <si>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</si>
  <si>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</si>
  <si>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</si>
  <si>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</si>
  <si>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</si>
  <si>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</si>
  <si>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</si>
  <si>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</si>
  <si>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</si>
  <si>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</si>
  <si>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</si>
  <si>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</si>
  <si>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</si>
  <si>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</si>
  <si>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</si>
  <si>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</si>
  <si>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</si>
  <si>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</si>
  <si>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</si>
  <si>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</si>
  <si>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</si>
  <si>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</si>
  <si>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</si>
  <si>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</si>
  <si>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</si>
  <si>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</si>
  <si>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</si>
  <si>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</si>
  <si>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</si>
  <si>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</si>
  <si>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</si>
  <si>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</si>
  <si>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</si>
  <si>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</si>
  <si>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</si>
  <si>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</si>
  <si>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</si>
  <si>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</si>
  <si>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</si>
  <si>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</si>
  <si>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</si>
  <si>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</si>
  <si>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</si>
  <si>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</si>
  <si>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</si>
  <si>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</si>
  <si>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</si>
  <si>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</si>
  <si>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</si>
  <si>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</si>
  <si>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</si>
  <si>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</si>
  <si>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</si>
  <si>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</si>
  <si>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</si>
  <si>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</si>
  <si>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</si>
  <si>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</si>
  <si>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</si>
  <si>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</si>
  <si>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</si>
  <si>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</si>
  <si>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</si>
  <si>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</si>
  <si>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</si>
  <si>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</si>
  <si>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</si>
  <si>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</si>
  <si>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</si>
  <si>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</si>
  <si>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</si>
  <si>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</si>
  <si>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</si>
  <si>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</si>
  <si>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</si>
  <si>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</si>
  <si>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</si>
  <si>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</si>
  <si>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</si>
  <si>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</si>
  <si>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</si>
  <si>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</si>
  <si>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</si>
  <si>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</si>
  <si>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</si>
  <si>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</si>
  <si>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</si>
  <si>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</si>
  <si>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</si>
  <si>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</si>
  <si>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</si>
  <si>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</si>
  <si>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</si>
  <si>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</si>
  <si>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</si>
  <si>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</si>
  <si>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</si>
  <si>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</si>
  <si>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</si>
  <si>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</si>
  <si>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</si>
  <si>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</si>
  <si>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</si>
  <si>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</si>
  <si>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</si>
  <si>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</si>
  <si>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</si>
  <si>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</si>
  <si>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</si>
  <si>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</si>
  <si>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</si>
  <si>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</si>
  <si>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</si>
  <si>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</si>
  <si>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</si>
  <si>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</si>
  <si>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</si>
  <si>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</si>
  <si>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</si>
  <si>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</si>
  <si>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</si>
  <si>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</si>
  <si>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</si>
  <si>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</si>
  <si>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</si>
  <si>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</si>
  <si>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</si>
  <si>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</si>
  <si>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</si>
  <si>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</si>
  <si>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</si>
  <si>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</si>
  <si>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</si>
  <si>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</si>
  <si>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</si>
  <si>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</si>
  <si>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</si>
  <si>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</si>
  <si>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</si>
  <si>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</si>
  <si>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</si>
  <si>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</si>
  <si>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</si>
  <si>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</si>
  <si>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</si>
  <si>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</si>
  <si>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</si>
  <si>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</si>
  <si>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</si>
  <si>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</si>
  <si>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</si>
  <si>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</si>
  <si>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</si>
  <si>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</si>
  <si>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</si>
  <si>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</si>
  <si>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</si>
  <si>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</si>
  <si>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</si>
  <si>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</si>
  <si>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</si>
  <si>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</si>
  <si>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</si>
  <si>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</si>
  <si>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</si>
  <si>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</si>
  <si>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</si>
  <si>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</si>
  <si>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</si>
  <si>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</si>
  <si>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</si>
  <si>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</si>
  <si>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</si>
  <si>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</si>
  <si>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</si>
  <si>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</si>
  <si>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</si>
  <si>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</si>
  <si>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</si>
  <si>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</si>
  <si>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</si>
  <si>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</si>
  <si>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</si>
  <si>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</si>
  <si>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</si>
  <si>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</si>
  <si>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</si>
  <si>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</si>
  <si>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</si>
  <si>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</si>
  <si>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</si>
  <si>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</si>
  <si>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</si>
  <si>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</si>
  <si>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</si>
  <si>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</si>
  <si>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</si>
  <si>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</si>
  <si>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</si>
  <si>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</si>
  <si>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</si>
  <si>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</si>
  <si>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</si>
  <si>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</si>
  <si>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</si>
  <si>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</si>
  <si>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</si>
  <si>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</si>
  <si>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</si>
  <si>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</si>
  <si>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</si>
  <si>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</si>
  <si>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</si>
  <si>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</si>
  <si>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</si>
  <si>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</si>
  <si>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</si>
  <si>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</si>
  <si>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</si>
  <si>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</si>
  <si>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</si>
  <si>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</si>
  <si>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</si>
  <si>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</si>
  <si>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</si>
  <si>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</si>
  <si>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</si>
  <si>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</si>
  <si>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</si>
  <si>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</si>
  <si>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</si>
  <si>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</si>
  <si>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</si>
  <si>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</si>
  <si>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</si>
  <si>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</si>
  <si>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</si>
  <si>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</si>
  <si>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</si>
  <si>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</si>
  <si>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</si>
  <si>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</si>
  <si>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</si>
  <si>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</si>
  <si>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</si>
  <si>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</si>
  <si>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</si>
  <si>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</si>
  <si>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</si>
  <si>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</si>
  <si>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</si>
  <si>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</si>
  <si>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</si>
  <si>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</si>
  <si>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</si>
  <si>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</si>
  <si>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</si>
  <si>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</si>
  <si>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</si>
  <si>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</si>
  <si>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</si>
  <si>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</si>
  <si>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</si>
  <si>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</si>
  <si>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</si>
  <si>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</si>
  <si>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</si>
  <si>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</si>
  <si>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</si>
  <si>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</si>
  <si>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</si>
  <si>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</si>
  <si>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</si>
  <si>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</si>
  <si>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</si>
  <si>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</si>
  <si>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</si>
  <si>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</si>
  <si>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</si>
  <si>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</si>
  <si>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</si>
  <si>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</si>
  <si>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</si>
  <si>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</si>
  <si>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</si>
  <si>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</si>
  <si>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</si>
  <si>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</si>
  <si>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</si>
  <si>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</si>
  <si>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</si>
  <si>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</si>
  <si>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</si>
  <si>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</si>
  <si>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</si>
  <si>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</si>
  <si>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</si>
  <si>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</si>
  <si>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</si>
  <si>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</si>
  <si>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</si>
  <si>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</si>
  <si>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</si>
  <si>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</si>
  <si>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</si>
  <si>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</si>
  <si>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</si>
  <si>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</si>
  <si>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</si>
  <si>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</si>
  <si>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</si>
  <si>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</si>
  <si>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</si>
  <si>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</si>
  <si>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</si>
  <si>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</si>
  <si>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</si>
  <si>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</si>
  <si>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</si>
  <si>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</si>
  <si>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</si>
  <si>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</si>
  <si>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</si>
  <si>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</si>
  <si>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</si>
  <si>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</si>
  <si>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</si>
  <si>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</si>
  <si>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</si>
  <si>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</si>
  <si>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</si>
  <si>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</si>
  <si>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</si>
  <si>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</si>
  <si>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</si>
  <si>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</si>
  <si>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</si>
  <si>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</si>
  <si>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</si>
  <si>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</si>
  <si>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</si>
  <si>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</si>
  <si>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</si>
  <si>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</si>
  <si>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</si>
  <si>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</si>
  <si>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</si>
  <si>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</si>
  <si>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</si>
  <si>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</si>
  <si>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</si>
  <si>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</si>
  <si>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</si>
  <si>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</si>
  <si>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</si>
  <si>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</si>
  <si>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</si>
  <si>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</si>
  <si>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</si>
  <si>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</si>
  <si>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</si>
  <si>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</si>
  <si>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</si>
  <si>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</si>
  <si>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</si>
  <si>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</si>
  <si>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</si>
  <si>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</si>
  <si>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</si>
  <si>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</si>
  <si>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</si>
  <si>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</si>
  <si>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</si>
  <si>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</si>
  <si>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</si>
  <si>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</si>
  <si>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</si>
  <si>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</si>
  <si>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</si>
  <si>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</si>
  <si>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</si>
  <si>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</si>
  <si>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</si>
  <si>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</si>
  <si>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</si>
  <si>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</si>
  <si>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</si>
  <si>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</si>
  <si>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</si>
  <si>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</si>
  <si>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</si>
  <si>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</si>
  <si>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</si>
  <si>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</si>
  <si>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</si>
  <si>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</si>
  <si>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</si>
  <si>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</si>
  <si>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</si>
  <si>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</si>
  <si>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</si>
  <si>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</si>
  <si>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</si>
  <si>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</si>
  <si>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</si>
  <si>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</si>
  <si>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</si>
  <si>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</si>
  <si>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</si>
  <si>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</si>
  <si>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</si>
  <si>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</si>
  <si>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</si>
  <si>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</si>
  <si>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</si>
  <si>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</si>
  <si>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</si>
  <si>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</si>
  <si>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</si>
  <si>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</si>
  <si>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</si>
  <si>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</si>
  <si>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</si>
  <si>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</si>
  <si>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</si>
  <si>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</si>
  <si>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</si>
  <si>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</si>
  <si>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</si>
  <si>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</si>
  <si>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</si>
  <si>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</si>
  <si>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</si>
  <si>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</si>
  <si>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</si>
  <si>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</si>
  <si>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</si>
  <si>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</si>
  <si>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</si>
  <si>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</si>
  <si>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</si>
  <si>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</si>
  <si>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</si>
  <si>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</si>
  <si>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</si>
  <si>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</si>
  <si>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</si>
  <si>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</si>
  <si>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</si>
  <si>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</si>
  <si>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</si>
  <si>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</si>
  <si>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</si>
  <si>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</si>
  <si>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</si>
  <si>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</si>
  <si>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</si>
  <si>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</si>
  <si>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</si>
  <si>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</si>
  <si>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</si>
  <si>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</si>
  <si>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</si>
  <si>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</si>
  <si>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</si>
  <si>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</si>
  <si>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</si>
  <si>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</si>
  <si>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</si>
  <si>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</si>
  <si>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</si>
  <si>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</si>
  <si>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</si>
  <si>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</si>
  <si>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</si>
  <si>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</si>
  <si>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</si>
  <si>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</si>
  <si>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</si>
  <si>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</si>
  <si>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</si>
  <si>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</si>
  <si>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</si>
  <si>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</si>
  <si>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</si>
  <si>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</si>
  <si>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</si>
  <si>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</si>
  <si>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</si>
  <si>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</si>
  <si>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</si>
  <si>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</si>
  <si>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</si>
  <si>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</si>
  <si>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</si>
  <si>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</si>
  <si>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</si>
  <si>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</si>
  <si>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</si>
  <si>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</si>
  <si>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</si>
  <si>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</si>
  <si>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</si>
  <si>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</si>
  <si>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</si>
  <si>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</si>
  <si>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</si>
  <si>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</si>
  <si>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</si>
  <si>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</si>
  <si>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</si>
  <si>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</si>
  <si>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</si>
  <si>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</si>
  <si>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</si>
  <si>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</si>
  <si>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</si>
  <si>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</si>
  <si>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</si>
  <si>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</si>
  <si>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</si>
  <si>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</si>
  <si>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</si>
  <si>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</si>
  <si>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</si>
  <si>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</si>
  <si>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</si>
  <si>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</si>
  <si>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</si>
  <si>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</si>
  <si>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</si>
  <si>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</si>
  <si>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</si>
  <si>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</si>
  <si>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</si>
  <si>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</si>
  <si>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</si>
  <si>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</si>
  <si>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</si>
  <si>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</si>
  <si>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</si>
  <si>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</si>
  <si>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</si>
  <si>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</si>
  <si>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</si>
  <si>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</si>
  <si>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</si>
  <si>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</si>
  <si>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</si>
  <si>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</si>
  <si>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</si>
  <si>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</si>
  <si>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</si>
  <si>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</si>
  <si>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</si>
  <si>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</si>
  <si>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</si>
  <si>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</si>
  <si>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</si>
  <si>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</si>
  <si>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</si>
  <si>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</si>
  <si>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</si>
  <si>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</si>
  <si>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</si>
  <si>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</si>
  <si>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</si>
  <si>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</si>
  <si>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</si>
  <si>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</si>
  <si>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</si>
  <si>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</si>
  <si>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</si>
  <si>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</si>
  <si>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</si>
  <si>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</si>
  <si>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</si>
  <si>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</si>
  <si>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</si>
  <si>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</si>
  <si>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</si>
  <si>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</si>
  <si>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</si>
  <si>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</si>
  <si>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</si>
  <si>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</si>
  <si>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</si>
  <si>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</si>
  <si>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</si>
  <si>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</si>
  <si>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</si>
  <si>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</si>
  <si>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</si>
  <si>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</si>
  <si>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</si>
  <si>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</si>
  <si>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</si>
  <si>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</si>
  <si>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</si>
  <si>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</si>
  <si>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</si>
  <si>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</si>
  <si>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</si>
  <si>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</si>
  <si>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</si>
  <si>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</si>
  <si>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</si>
  <si>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</si>
  <si>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</si>
  <si>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</si>
  <si>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</si>
  <si>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</si>
  <si>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</si>
  <si>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</si>
  <si>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</si>
  <si>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</si>
  <si>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</si>
  <si>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</si>
  <si>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</si>
  <si>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</si>
  <si>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</si>
  <si>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</si>
  <si>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</si>
  <si>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</si>
  <si>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</si>
  <si>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</si>
  <si>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</si>
  <si>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</si>
  <si>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</si>
  <si>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</si>
  <si>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</si>
  <si>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</si>
  <si>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</si>
  <si>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</si>
  <si>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</si>
  <si>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</si>
  <si>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</si>
  <si>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</si>
  <si>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</si>
  <si>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</si>
  <si>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</si>
  <si>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</si>
  <si>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</si>
  <si>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</si>
  <si>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</si>
  <si>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</si>
  <si>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</si>
  <si>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</si>
  <si>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</si>
  <si>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</si>
  <si>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</si>
  <si>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</si>
  <si>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</si>
  <si>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</si>
  <si>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</si>
  <si>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</si>
  <si>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</si>
  <si>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</si>
  <si>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</si>
  <si>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</si>
  <si>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</si>
  <si>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</si>
  <si>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</si>
  <si>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</si>
  <si>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</si>
  <si>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</si>
  <si>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</si>
  <si>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</si>
  <si>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</si>
  <si>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</si>
  <si>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</si>
  <si>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</si>
  <si>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</si>
  <si>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</si>
  <si>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</si>
  <si>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</si>
  <si>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</si>
  <si>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</si>
  <si>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</si>
  <si>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</si>
  <si>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</si>
  <si>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</si>
  <si>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</si>
  <si>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</si>
  <si>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</si>
  <si>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</si>
  <si>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</si>
  <si>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</si>
  <si>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</si>
  <si>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</si>
  <si>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</si>
  <si>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</si>
  <si>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</si>
  <si>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</si>
  <si>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</si>
  <si>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</si>
  <si>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</si>
  <si>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</si>
  <si>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</si>
  <si>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</si>
  <si>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</si>
  <si>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</si>
  <si>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</si>
  <si>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</si>
  <si>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</si>
  <si>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</si>
  <si>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</si>
  <si>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</si>
  <si>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</si>
  <si>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</si>
  <si>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</si>
  <si>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</si>
  <si>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</si>
  <si>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</si>
  <si>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</si>
  <si>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</si>
  <si>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</si>
  <si>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</si>
  <si>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</si>
  <si>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</si>
  <si>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</si>
  <si>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</si>
  <si>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</si>
  <si>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</si>
  <si>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</si>
  <si>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</si>
  <si>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</si>
  <si>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</si>
  <si>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</si>
  <si>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</si>
  <si>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</si>
  <si>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</si>
  <si>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</si>
  <si>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</si>
  <si>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</si>
  <si>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</si>
  <si>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</si>
  <si>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</si>
  <si>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</si>
  <si>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</si>
  <si>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</si>
  <si>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</si>
  <si>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</si>
  <si>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</si>
  <si>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</si>
  <si>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</si>
  <si>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</si>
  <si>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</si>
  <si>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</si>
  <si>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</si>
  <si>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</si>
  <si>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</si>
  <si>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</si>
  <si>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</si>
  <si>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</si>
  <si>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</si>
  <si>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</si>
  <si>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</si>
  <si>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</si>
  <si>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</si>
  <si>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</si>
  <si>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</si>
  <si>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</si>
  <si>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</si>
  <si>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</si>
  <si>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</si>
  <si>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</si>
  <si>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</si>
  <si>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</si>
  <si>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</si>
  <si>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</si>
  <si>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</si>
  <si>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</si>
  <si>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</si>
  <si>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</si>
  <si>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</si>
  <si>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</si>
  <si>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</si>
  <si>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</si>
  <si>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</si>
  <si>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</si>
  <si>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</si>
  <si>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</si>
  <si>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</si>
  <si>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</si>
  <si>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</si>
  <si>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</si>
  <si>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</si>
  <si>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</si>
  <si>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</si>
  <si>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</si>
  <si>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</si>
  <si>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</si>
  <si>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</si>
  <si>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</si>
  <si>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</si>
  <si>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</si>
  <si>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</si>
  <si>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</si>
  <si>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</si>
  <si>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</si>
  <si>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</si>
  <si>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</si>
  <si>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</si>
  <si>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</si>
  <si>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</si>
  <si>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</si>
  <si>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</si>
  <si>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</si>
  <si>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</si>
  <si>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</si>
  <si>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</si>
  <si>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</si>
  <si>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</si>
  <si>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</si>
  <si>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</si>
  <si>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</si>
  <si>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</si>
  <si>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</si>
  <si>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</si>
  <si>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</si>
  <si>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</si>
  <si>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</si>
  <si>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</si>
  <si>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</si>
  <si>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</si>
  <si>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</si>
  <si>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</si>
  <si>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</si>
  <si>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</si>
  <si>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</si>
  <si>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</si>
  <si>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</si>
  <si>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</si>
  <si>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</si>
  <si>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</si>
  <si>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</si>
  <si>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</si>
  <si>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</si>
  <si>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</si>
  <si>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</si>
  <si>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</si>
  <si>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</si>
  <si>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</si>
  <si>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</si>
  <si>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</si>
  <si>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</si>
  <si>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</si>
  <si>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</si>
  <si>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</si>
  <si>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</si>
  <si>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</si>
  <si>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</si>
  <si>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</si>
  <si>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</si>
  <si>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</si>
  <si>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</si>
  <si>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</si>
  <si>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</si>
  <si>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</si>
  <si>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</si>
  <si>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</si>
  <si>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</si>
  <si>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</si>
  <si>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</si>
  <si>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</si>
  <si>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</si>
  <si>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</si>
  <si>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</si>
  <si>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</si>
  <si>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</si>
  <si>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</si>
  <si>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</si>
  <si>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</si>
  <si>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</si>
  <si>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</si>
  <si>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</si>
  <si>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</si>
  <si>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</si>
  <si>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</si>
  <si>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</si>
  <si>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</si>
  <si>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</si>
  <si>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</si>
  <si>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</si>
  <si>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</si>
  <si>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</si>
  <si>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</si>
  <si>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</si>
  <si>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</si>
  <si>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</si>
  <si>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</si>
  <si>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</si>
  <si>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</si>
  <si>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</si>
  <si>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</si>
  <si>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</si>
  <si>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</si>
  <si>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</si>
  <si>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</si>
  <si>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</si>
  <si>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</si>
  <si>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</si>
  <si>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</si>
  <si>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</si>
  <si>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</si>
  <si>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</si>
  <si>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</si>
  <si>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</si>
  <si>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</si>
  <si>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</si>
  <si>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</si>
  <si>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</si>
  <si>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</si>
  <si>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</si>
  <si>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</si>
  <si>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</si>
  <si>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</si>
  <si>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</si>
  <si>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</si>
  <si>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</si>
  <si>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</si>
  <si>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</si>
  <si>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</si>
  <si>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</si>
  <si>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</si>
  <si>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</si>
  <si>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</si>
  <si>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</si>
  <si>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</si>
  <si>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</si>
  <si>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</si>
  <si>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</si>
  <si>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</si>
  <si>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</si>
  <si>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</si>
  <si>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</si>
  <si>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</si>
  <si>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</si>
  <si>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</si>
  <si>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</si>
  <si>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</si>
  <si>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</si>
  <si>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</si>
  <si>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</si>
  <si>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</si>
  <si>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</si>
  <si>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</si>
  <si>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</si>
  <si>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</si>
  <si>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</si>
  <si>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</si>
  <si>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</si>
  <si>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</si>
  <si>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</si>
  <si>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</si>
  <si>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</si>
  <si>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</si>
  <si>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</si>
  <si>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</si>
  <si>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</si>
  <si>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</si>
  <si>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</si>
  <si>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</si>
  <si>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</si>
  <si>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</si>
  <si>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</si>
  <si>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</si>
  <si>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</si>
  <si>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</si>
  <si>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</si>
  <si>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</si>
  <si>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</si>
  <si>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</si>
  <si>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</si>
  <si>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</si>
  <si>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</si>
  <si>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</si>
  <si>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</si>
  <si>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</si>
  <si>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</si>
  <si>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</si>
  <si>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</si>
  <si>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</si>
  <si>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</si>
  <si>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</si>
  <si>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</si>
  <si>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</si>
  <si>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</si>
  <si>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</si>
  <si>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</si>
  <si>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</si>
  <si>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</si>
  <si>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</si>
  <si>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</si>
  <si>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</si>
  <si>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</si>
  <si>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</si>
  <si>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</si>
  <si>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</si>
  <si>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</si>
  <si>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</si>
  <si>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</si>
  <si>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</si>
  <si>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</si>
  <si>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</si>
  <si>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</si>
  <si>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</si>
  <si>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</si>
  <si>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</si>
  <si>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</si>
  <si>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</si>
  <si>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</si>
  <si>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</si>
  <si>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</si>
  <si>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</si>
  <si>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</si>
  <si>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</si>
  <si>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</si>
  <si>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</si>
  <si>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</si>
  <si>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</si>
  <si>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</si>
  <si>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</si>
  <si>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</si>
  <si>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</si>
  <si>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</si>
  <si>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</si>
  <si>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</si>
  <si>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</si>
  <si>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</si>
  <si>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</si>
  <si>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</si>
  <si>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</si>
  <si>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</si>
  <si>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</si>
  <si>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</si>
  <si>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</si>
  <si>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</si>
  <si>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</si>
  <si>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</si>
  <si>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</si>
  <si>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</si>
  <si>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</si>
  <si>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</si>
  <si>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</si>
  <si>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</si>
  <si>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</si>
  <si>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</si>
  <si>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</si>
  <si>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</si>
  <si>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</si>
  <si>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</si>
  <si>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</si>
  <si>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</si>
  <si>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</si>
  <si>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</si>
  <si>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</si>
  <si>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</si>
  <si>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</si>
  <si>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</si>
  <si>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</si>
  <si>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</si>
  <si>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</si>
  <si>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</si>
  <si>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</si>
  <si>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</si>
  <si>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</si>
  <si>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</si>
  <si>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</si>
  <si>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</si>
  <si>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</si>
  <si>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</si>
  <si>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</si>
  <si>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</si>
  <si>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</si>
  <si>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</si>
  <si>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</si>
  <si>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</si>
  <si>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</si>
  <si>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</si>
  <si>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</si>
  <si>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</si>
  <si>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</si>
  <si>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</si>
  <si>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</si>
  <si>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</si>
  <si>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</si>
  <si>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</si>
  <si>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</si>
  <si>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</si>
  <si>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</si>
  <si>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</si>
  <si>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</si>
  <si>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</si>
  <si>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</si>
  <si>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</si>
  <si>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</si>
  <si>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</si>
  <si>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</si>
  <si>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</si>
  <si>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</si>
  <si>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</si>
  <si>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</si>
  <si>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</si>
  <si>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</si>
  <si>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</si>
  <si>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</si>
  <si>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</si>
  <si>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</si>
  <si>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</si>
  <si>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</si>
  <si>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</si>
  <si>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</si>
  <si>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</si>
  <si>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</si>
  <si>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</si>
  <si>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</si>
  <si>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</si>
  <si>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</si>
  <si>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</si>
  <si>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</si>
  <si>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</si>
  <si>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</si>
  <si>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</si>
  <si>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</si>
  <si>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</si>
  <si>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</si>
  <si>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</si>
  <si>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</si>
  <si>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</si>
  <si>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</si>
  <si>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</si>
  <si>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</si>
  <si>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</si>
  <si>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</si>
  <si>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</si>
  <si>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</si>
  <si>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</si>
  <si>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</si>
  <si>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</si>
  <si>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</si>
  <si>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</si>
  <si>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</si>
  <si>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</si>
  <si>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</si>
  <si>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</si>
  <si>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</si>
  <si>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</si>
  <si>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</si>
  <si>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</si>
  <si>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</si>
  <si>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</si>
  <si>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</si>
  <si>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</si>
  <si>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</si>
  <si>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</si>
  <si>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</si>
  <si>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</si>
  <si>
    <t xml:space="preserve">Poids </t>
  </si>
  <si>
    <t>jaunes</t>
  </si>
  <si>
    <t>Préparation N°1</t>
  </si>
  <si>
    <t>Préparation N°2</t>
  </si>
  <si>
    <t>❶ Préparation N°1</t>
  </si>
  <si>
    <t>❷ Préparation N°2</t>
  </si>
  <si>
    <t>Auteur &gt;</t>
  </si>
  <si>
    <t>Saisissez VOTRE NOM</t>
  </si>
  <si>
    <t xml:space="preserve">Poids portion </t>
  </si>
  <si>
    <t>Poids BRUTS</t>
  </si>
  <si>
    <t>❼ Dupliquer pour</t>
  </si>
  <si>
    <t>NOM DE VOTRE PLAT ICI         Modèle FF.1.A 2022- Recette au poids 50 lignes</t>
  </si>
  <si>
    <t>❺ Poids Auteur</t>
  </si>
  <si>
    <t>Récap du Mode d'emploi  de la fiche recette</t>
  </si>
  <si>
    <t>①  Denrées</t>
  </si>
  <si>
    <t>②  Quantités Auteur Unités et Poids</t>
  </si>
  <si>
    <t>soit vous saisisez le total ④ dans la cellule ⑤ ou mettez les 2 cellules en liaison en liaison  =</t>
  </si>
  <si>
    <t>⑥ Dupliquer pour</t>
  </si>
  <si>
    <t>a vous de saisir ce que vous voulez</t>
  </si>
  <si>
    <t xml:space="preserve">NOM DE VOTRE PLAT </t>
  </si>
  <si>
    <t>① Liste des Denrées</t>
  </si>
  <si>
    <t>colonne &gt;</t>
  </si>
  <si>
    <t>③ Poids Unitaire en Kg</t>
  </si>
  <si>
    <t>soit vous saisissez le total ❺ dans la cellule ❻ ou mettez les 2 cellules en liaison en liaison  =</t>
  </si>
  <si>
    <t>soit vous faites le choix de dupliquer la recette à partir d'une denrée Exemple poids de farine</t>
  </si>
  <si>
    <t>soit vous faites le choix de dupliquer la recette à partir d'un nombre de couverts de portions de plaques ou autre</t>
  </si>
  <si>
    <t>grilles 60X40</t>
  </si>
  <si>
    <t>Macarons</t>
  </si>
  <si>
    <t>Vos références : Exemple</t>
  </si>
  <si>
    <t>❼  à Dupliquer pour</t>
  </si>
  <si>
    <t>Saisissez l'intitulé des composantes de la recette</t>
  </si>
  <si>
    <t xml:space="preserve">❶ </t>
  </si>
  <si>
    <t xml:space="preserve">❷ </t>
  </si>
  <si>
    <t xml:space="preserve">❸ </t>
  </si>
  <si>
    <t xml:space="preserve">❹ </t>
  </si>
  <si>
    <t>Finition</t>
  </si>
  <si>
    <t>Saisissez VOTRE NOM ou Autre</t>
  </si>
  <si>
    <t>❻ Votre référence et Quoi ?</t>
  </si>
  <si>
    <t>Nb de portions</t>
  </si>
  <si>
    <t>Sur le tableau précédent ne saisir que : le NOM DE VOTRE PLAT . La famille et un code pour cette fiche . VOTRE NOM ou Autre . Votre référence ❻ . à Dupliquer pour ❼  et le  Coeff de vente  ⑥</t>
  </si>
  <si>
    <t>Mise en forme Joël Leboucher</t>
  </si>
  <si>
    <t>Coût denrées</t>
  </si>
  <si>
    <t>Mode d'emploi colonne U  ligne 71</t>
  </si>
  <si>
    <t>Colonne</t>
  </si>
  <si>
    <t>Renommez</t>
  </si>
  <si>
    <t>② Code produit</t>
  </si>
  <si>
    <t>② Code produit (facultatif)</t>
  </si>
  <si>
    <t>④ Nb d'unités</t>
  </si>
  <si>
    <t>⑤ Quoi Texte</t>
  </si>
  <si>
    <t>Exemple</t>
  </si>
  <si>
    <t>œufs liquides</t>
  </si>
  <si>
    <t>œufs coquille</t>
  </si>
  <si>
    <t>jaunes d'œufs</t>
  </si>
  <si>
    <t>Quoi  cuillères à café = C à C- cuillère potage = C à P - œufs -blancs - jaunes - pincées - sachets - grappes etc…</t>
  </si>
  <si>
    <t>vous avez une  Aide à la décision</t>
  </si>
  <si>
    <t>saisissez le total dans la cellule  ❼</t>
  </si>
  <si>
    <t>⑦ Coeff de vente</t>
  </si>
  <si>
    <t>⑥ Prix U HT</t>
  </si>
  <si>
    <t>Actualisez vos PRIX</t>
  </si>
  <si>
    <t>Nous sommes le :</t>
  </si>
  <si>
    <t>EN OPTION vous pouvez obtenir le Poids recette pour 1 Kg fini</t>
  </si>
  <si>
    <t>Mais rien ne vous empêche de saisir une autre valeur dans les cellules fond jaune</t>
  </si>
  <si>
    <t>Eh voila c'est pas bien compliqué . A vous de faire évoluer ce document et d'en faire profiter vos collègues ou amis</t>
  </si>
  <si>
    <t>Exemple de formule à développer</t>
  </si>
  <si>
    <t>goldens</t>
  </si>
  <si>
    <t>Dans la colonne T collez ce que vous avez copié sur le net ou ailleurs</t>
  </si>
  <si>
    <t>DANS LA COLONNE U saisissez le texte de remplacement</t>
  </si>
  <si>
    <t>ou ne saisissez rien dans la colonne U</t>
  </si>
  <si>
    <t>par rien alors ne saisissez rien colonne U</t>
  </si>
  <si>
    <t>APPAREIL A CRÈME PRISE</t>
  </si>
  <si>
    <t>GARNITURE</t>
  </si>
  <si>
    <t>TABLEAU DE SAISIE MODÈLE A</t>
  </si>
  <si>
    <t>TABLEAU DE SAISIE MODÈLE B</t>
  </si>
  <si>
    <t xml:space="preserve"> Pate à foncer</t>
  </si>
  <si>
    <t>colonnes W à AY</t>
  </si>
  <si>
    <t>colonnes A à R</t>
  </si>
  <si>
    <t>colonnes T à AU</t>
  </si>
  <si>
    <t>FIN</t>
  </si>
  <si>
    <t>Vous pouvez changer de codification en commençant par 4 lettres et seulement 2 zéros : 99 fiches de chaque code</t>
  </si>
  <si>
    <t xml:space="preserve">cette fiche est composée d'un tableau de saisie colonnes T à AV et d'un tableau à imprimer colonnes  A à R </t>
  </si>
  <si>
    <t>vous avez un mode d'emploi sur la feuille colonne U Ligne 71</t>
  </si>
  <si>
    <t>RÉCAP Mode d'emploi FF.1.A</t>
  </si>
  <si>
    <t>Modèle FF.1.A 2022 - Recette sans nettoyage de texte</t>
  </si>
  <si>
    <t>Comme le modèle précédent MAIS avec 2 colonnes pour "nerttoyer" la liste des denrées</t>
  </si>
  <si>
    <t>Modèle FF.1.B 2022 - Recette AVEC nettoyage de texte</t>
  </si>
  <si>
    <t>dernière mise à jour : 1 Février 2022</t>
  </si>
  <si>
    <t>Différence entre portion et poids et qu'est-ce qu'un postit ©</t>
  </si>
  <si>
    <t>Farine</t>
  </si>
  <si>
    <t>④ &gt;</t>
  </si>
  <si>
    <t>&lt; largeurs de colonnes</t>
  </si>
  <si>
    <t xml:space="preserve">❺ Poids Auteur </t>
  </si>
  <si>
    <t xml:space="preserve">❺ Portions Auteur </t>
  </si>
  <si>
    <t>A la portion saisissez le nombre de portions prévues par l'Auteur</t>
  </si>
  <si>
    <t>Kg d'agneau</t>
  </si>
  <si>
    <t>&lt; ④</t>
  </si>
  <si>
    <t>soit vous faites le choix de dupliquer la recette partir d'une denrée Exemple poids d'agneau</t>
  </si>
  <si>
    <t>③ Quoi  cuillères à café = C à C- cuillère potage = C à P - œufs -blancs - jaunes - pincées - sachets - grappes etc…</t>
  </si>
  <si>
    <t>pommes golden</t>
  </si>
  <si>
    <t>N°2</t>
  </si>
  <si>
    <t>N°1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</si>
</sst>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4" formatCode="_-* #,##0.00\ &quot;€&quot;_-;\-* #,##0.00\ &quot;€&quot;_-;_-* &quot;-&quot;??\ &quot;€&quot;_-;_-@_-"/>
    <numFmt numFmtId="164" formatCode="_-* #,##0.00\ _€_-;\-* #,##0.00\ _€_-;_-* &quot;-&quot;??\ _€_-;_-@_-"/>
    <numFmt numFmtId="165" formatCode="0.000"/>
    <numFmt numFmtId="166" formatCode="0.0"/>
    <numFmt numFmtId="167" formatCode="0.0%"/>
    <numFmt numFmtId="168" formatCode="#,##0.00\ &quot;€&quot;"/>
    <numFmt numFmtId="169" formatCode="#,##0.000"/>
    <numFmt numFmtId="170" formatCode="[$-F800]dddd\,\ mmmm\ dd\,\ yyyy"/>
    <numFmt numFmtId="171" formatCode="&quot;N°&quot;"/>
    <numFmt numFmtId="172" formatCode="#,##0.0\ &quot;€&quot;"/>
    <numFmt numFmtId="173" formatCode="_-* #,##0.0\ &quot;€&quot;_-;\-* #,##0.0\ &quot;€&quot;_-;_-* &quot;-&quot;?\ &quot;€&quot;_-;_-@_-"/>
    <numFmt numFmtId="174" formatCode="0.000&quot; Kg&quot;"/>
    <numFmt numFmtId="175" formatCode="0&quot; %&quot;"/>
    <numFmt numFmtId="176" formatCode="0.00&quot;Kg&quot;"/>
    <numFmt numFmtId="177" formatCode="0.0&quot; g&quot;"/>
    <numFmt numFmtId="178" formatCode="0.000&quot;Kg&quot;"/>
    <numFmt numFmtId="179" formatCode="0&quot;%&quot;"/>
    <numFmt numFmtId="180" formatCode="dddd\ dd\ mmmm\ yyyy"/>
    <numFmt numFmtId="181" formatCode="hh&quot;H&quot;:mm&quot; mn&quot;"/>
    <numFmt numFmtId="182" formatCode="&quot;Poids portion&quot;\ 0.000&quot; Kg&quot;"/>
    <numFmt numFmtId="183" formatCode="0.0&quot;Kg&quot;"/>
    <numFmt numFmtId="184" formatCode="0&quot; Mx&quot;"/>
    <numFmt numFmtId="185" formatCode="0.00&quot; Mx&quot;"/>
    <numFmt numFmtId="186" formatCode="0.000&quot; L&quot;"/>
    <numFmt numFmtId="187" formatCode="0&quot; Gastro&quot;"/>
    <numFmt numFmtId="188" formatCode="\+\ 0.0;\-\ 0.0"/>
    <numFmt numFmtId="189" formatCode="\+\ 0.000;\-\ 0.000"/>
    <numFmt numFmtId="190" formatCode="0.0&quot; %&quot;"/>
    <numFmt numFmtId="191" formatCode="0&quot;Kg&quot;"/>
    <numFmt numFmtId="192" formatCode="0.00&quot; €&quot;"/>
    <numFmt numFmtId="193" formatCode="0&quot; Cont.&quot;"/>
    <numFmt numFmtId="194" formatCode="0.00\ &quot; cm³&quot;"/>
    <numFmt numFmtId="195" formatCode="&quot;Col.&quot;0"/>
    <numFmt numFmtId="196" formatCode="0&quot; lignes&quot;"/>
    <numFmt numFmtId="197" formatCode="0.00&quot; Kg&quot;"/>
    <numFmt numFmtId="198" formatCode="0#&quot; &quot;##&quot; &quot;##&quot; &quot;##&quot; &quot;##"/>
    <numFmt numFmtId="199" formatCode="_-* #,##0.00\ &quot;€&quot;_-;\-* #,##0.00\ &quot;€&quot;_-;_-* &quot;-&quot;?\ &quot;€&quot;_-;_-@_-"/>
    <numFmt numFmtId="200" formatCode="dddd\ mm\ mmm\ yyyy\ \-\ hh&quot;H&quot;mm"/>
    <numFmt numFmtId="201" formatCode="h&quot; H &quot;mm;@"/>
    <numFmt numFmtId="202" formatCode="&quot;Semaine N °&quot;0"/>
    <numFmt numFmtId="203" formatCode="0&quot; g&quot;"/>
    <numFmt numFmtId="204" formatCode="0.00\ &quot; cm²&quot;"/>
    <numFmt numFmtId="205" formatCode="0&quot; cm&quot;"/>
    <numFmt numFmtId="206" formatCode="0.0&quot; cm&quot;"/>
    <numFmt numFmtId="207" formatCode="0.0&quot; mm&quot;"/>
    <numFmt numFmtId="208" formatCode="0.00&quot; cm&quot;"/>
    <numFmt numFmtId="209" formatCode="#,##0&quot; cl&quot;"/>
    <numFmt numFmtId="210" formatCode="0.0000"/>
    <numFmt numFmtId="211" formatCode="#,##0&quot; grs&quot;"/>
    <numFmt numFmtId="212" formatCode="#,##0&quot; dl&quot;"/>
    <numFmt numFmtId="213" formatCode="[h]&quot;H&quot;mm"/>
    <numFmt numFmtId="214" formatCode="0&quot; gr&quot;"/>
    <numFmt numFmtId="215" formatCode="0.0&quot; gr&quot;"/>
    <numFmt numFmtId="216" formatCode="0&quot; Kg&quot;"/>
    <numFmt numFmtId="217" formatCode="0.000\K\g"/>
  </numFmts>
  <fonts count="750">
    <font>
      <sz val="10"/>
      <name val="Arial"/>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u/>
      <sz val="10"/>
      <color indexed="12"/>
      <name val="Arial"/>
      <family val="2"/>
    </font>
    <font>
      <sz val="11"/>
      <color indexed="60"/>
      <name val="Calibri"/>
      <family val="2"/>
    </font>
    <font>
      <sz val="10"/>
      <name val="Courier New"/>
      <family val="3"/>
    </font>
    <font>
      <sz val="10"/>
      <name val="MS Sans Serif"/>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sz val="9"/>
      <name val="Arial"/>
      <family val="2"/>
    </font>
    <font>
      <sz val="8"/>
      <name val="Arial"/>
      <family val="2"/>
    </font>
    <font>
      <sz val="12"/>
      <name val="Arial"/>
      <family val="2"/>
    </font>
    <font>
      <sz val="11"/>
      <name val="Arial"/>
      <family val="2"/>
    </font>
    <font>
      <b/>
      <sz val="11"/>
      <name val="Arial"/>
      <family val="2"/>
    </font>
    <font>
      <b/>
      <sz val="12"/>
      <name val="Arial"/>
      <family val="2"/>
    </font>
    <font>
      <sz val="16"/>
      <name val="Arial"/>
      <family val="2"/>
    </font>
    <font>
      <b/>
      <sz val="11"/>
      <color rgb="FFFF0000"/>
      <name val="Arial"/>
      <family val="2"/>
    </font>
    <font>
      <b/>
      <sz val="12"/>
      <color rgb="FFFF0000"/>
      <name val="Calibri"/>
      <family val="2"/>
      <scheme val="minor"/>
    </font>
    <font>
      <sz val="22"/>
      <color theme="0"/>
      <name val="Verdana"/>
      <family val="2"/>
    </font>
    <font>
      <sz val="18"/>
      <color rgb="FF7030A0"/>
      <name val="Arial"/>
      <family val="2"/>
    </font>
    <font>
      <sz val="22"/>
      <color theme="1"/>
      <name val="Verdana"/>
      <family val="2"/>
    </font>
    <font>
      <b/>
      <sz val="22"/>
      <color theme="0"/>
      <name val="Arial"/>
      <family val="2"/>
    </font>
    <font>
      <sz val="22"/>
      <color theme="0"/>
      <name val="Arial"/>
      <family val="2"/>
    </font>
    <font>
      <b/>
      <sz val="24"/>
      <name val="Arial"/>
      <family val="2"/>
    </font>
    <font>
      <b/>
      <sz val="18"/>
      <color theme="9" tint="-0.499984740745262"/>
      <name val="Calibri"/>
      <family val="2"/>
      <scheme val="minor"/>
    </font>
    <font>
      <b/>
      <sz val="10"/>
      <color theme="0"/>
      <name val="Arial"/>
      <family val="2"/>
    </font>
    <font>
      <i/>
      <sz val="8"/>
      <color theme="0" tint="-0.499984740745262"/>
      <name val="Calibri"/>
      <family val="2"/>
      <scheme val="minor"/>
    </font>
    <font>
      <sz val="9"/>
      <name val="Calibri"/>
      <family val="2"/>
      <scheme val="minor"/>
    </font>
    <font>
      <b/>
      <sz val="12"/>
      <name val="Calibri"/>
      <family val="2"/>
      <scheme val="minor"/>
    </font>
    <font>
      <b/>
      <sz val="10"/>
      <color theme="8" tint="-0.499984740745262"/>
      <name val="Calibri"/>
      <family val="2"/>
      <scheme val="minor"/>
    </font>
    <font>
      <b/>
      <sz val="18"/>
      <name val="Calibri"/>
      <family val="2"/>
      <scheme val="minor"/>
    </font>
    <font>
      <sz val="12"/>
      <name val="Calibri"/>
      <family val="2"/>
      <scheme val="minor"/>
    </font>
    <font>
      <sz val="11"/>
      <color rgb="FF7030A0"/>
      <name val="Calibri"/>
      <family val="2"/>
      <scheme val="minor"/>
    </font>
    <font>
      <b/>
      <sz val="11"/>
      <color rgb="FF7030A0"/>
      <name val="Calibri"/>
      <family val="2"/>
      <scheme val="minor"/>
    </font>
    <font>
      <b/>
      <sz val="11"/>
      <color theme="0"/>
      <name val="Arial"/>
      <family val="2"/>
    </font>
    <font>
      <sz val="11"/>
      <color rgb="FFC00000"/>
      <name val="Calibri"/>
      <family val="2"/>
      <scheme val="minor"/>
    </font>
    <font>
      <sz val="11"/>
      <color theme="8" tint="-0.249977111117893"/>
      <name val="Calibri"/>
      <family val="2"/>
      <scheme val="minor"/>
    </font>
    <font>
      <b/>
      <sz val="22"/>
      <color theme="9" tint="-0.499984740745262"/>
      <name val="Calibri"/>
      <family val="2"/>
      <scheme val="minor"/>
    </font>
    <font>
      <i/>
      <sz val="10"/>
      <name val="Calibri"/>
      <family val="2"/>
      <scheme val="minor"/>
    </font>
    <font>
      <sz val="20"/>
      <name val="Calibri"/>
      <family val="2"/>
    </font>
    <font>
      <b/>
      <sz val="22"/>
      <color rgb="FFC00000"/>
      <name val="Wingdings 3"/>
      <family val="1"/>
      <charset val="2"/>
    </font>
    <font>
      <b/>
      <sz val="9"/>
      <name val="Calibri"/>
      <family val="2"/>
      <scheme val="minor"/>
    </font>
    <font>
      <b/>
      <sz val="18"/>
      <name val="Arial"/>
      <family val="2"/>
    </font>
    <font>
      <sz val="14"/>
      <name val="Arial"/>
      <family val="2"/>
    </font>
    <font>
      <sz val="18"/>
      <name val="Arial"/>
      <family val="2"/>
    </font>
    <font>
      <sz val="9"/>
      <color theme="1"/>
      <name val="Calibri"/>
      <family val="2"/>
      <scheme val="minor"/>
    </font>
    <font>
      <b/>
      <sz val="14"/>
      <name val="Arial"/>
      <family val="2"/>
    </font>
    <font>
      <b/>
      <sz val="12"/>
      <color rgb="FF0070C0"/>
      <name val="Calibri"/>
      <family val="2"/>
      <scheme val="minor"/>
    </font>
    <font>
      <b/>
      <sz val="16"/>
      <name val="Arial"/>
      <family val="2"/>
    </font>
    <font>
      <sz val="10"/>
      <name val="Calibri"/>
      <family val="2"/>
      <scheme val="minor"/>
    </font>
    <font>
      <b/>
      <sz val="10"/>
      <name val="Calibri"/>
      <family val="2"/>
      <scheme val="minor"/>
    </font>
    <font>
      <b/>
      <sz val="12"/>
      <color rgb="FFC00000"/>
      <name val="Arial"/>
      <family val="2"/>
    </font>
    <font>
      <b/>
      <sz val="12"/>
      <color indexed="9"/>
      <name val="Calibri"/>
      <family val="2"/>
      <scheme val="minor"/>
    </font>
    <font>
      <b/>
      <i/>
      <sz val="11"/>
      <name val="Calibri"/>
      <family val="2"/>
      <scheme val="minor"/>
    </font>
    <font>
      <b/>
      <sz val="9"/>
      <color theme="0"/>
      <name val="Calibri"/>
      <family val="2"/>
      <scheme val="minor"/>
    </font>
    <font>
      <b/>
      <sz val="16"/>
      <name val="Calibri"/>
      <family val="2"/>
      <scheme val="minor"/>
    </font>
    <font>
      <i/>
      <sz val="16"/>
      <name val="Calibri"/>
      <family val="2"/>
      <scheme val="minor"/>
    </font>
    <font>
      <sz val="16"/>
      <name val="Calibri"/>
      <family val="2"/>
      <scheme val="minor"/>
    </font>
    <font>
      <b/>
      <i/>
      <sz val="12"/>
      <color theme="0"/>
      <name val="Calibri"/>
      <family val="2"/>
      <scheme val="minor"/>
    </font>
    <font>
      <b/>
      <sz val="36"/>
      <name val="Calibri"/>
      <family val="2"/>
      <scheme val="minor"/>
    </font>
    <font>
      <sz val="12"/>
      <color rgb="FF7030A0"/>
      <name val="Calibri"/>
      <family val="2"/>
      <scheme val="minor"/>
    </font>
    <font>
      <b/>
      <sz val="11"/>
      <color rgb="FFFF0000"/>
      <name val="Calibri"/>
      <family val="2"/>
      <scheme val="minor"/>
    </font>
    <font>
      <b/>
      <sz val="12"/>
      <color theme="0"/>
      <name val="Calibri"/>
      <family val="2"/>
      <scheme val="minor"/>
    </font>
    <font>
      <sz val="11"/>
      <name val="Calibri"/>
      <family val="2"/>
      <scheme val="minor"/>
    </font>
    <font>
      <b/>
      <sz val="11"/>
      <name val="Calibri"/>
      <family val="2"/>
      <scheme val="minor"/>
    </font>
    <font>
      <u/>
      <sz val="10"/>
      <color theme="10"/>
      <name val="Arial"/>
      <family val="2"/>
    </font>
    <font>
      <sz val="22"/>
      <name val="Arial"/>
      <family val="2"/>
    </font>
    <font>
      <sz val="9"/>
      <color rgb="FFC00000"/>
      <name val="Calibri"/>
      <family val="2"/>
      <scheme val="minor"/>
    </font>
    <font>
      <b/>
      <sz val="12"/>
      <color rgb="FFC00000"/>
      <name val="Calibri"/>
      <family val="2"/>
      <scheme val="minor"/>
    </font>
    <font>
      <b/>
      <sz val="11"/>
      <color theme="8" tint="-0.499984740745262"/>
      <name val="Calibri"/>
      <family val="2"/>
      <scheme val="minor"/>
    </font>
    <font>
      <sz val="11"/>
      <color rgb="FFFF0000"/>
      <name val="Calibri"/>
      <family val="2"/>
      <scheme val="minor"/>
    </font>
    <font>
      <sz val="14"/>
      <color rgb="FF7030A0"/>
      <name val="Calibri"/>
      <family val="2"/>
      <scheme val="minor"/>
    </font>
    <font>
      <sz val="10"/>
      <color rgb="FFC00000"/>
      <name val="Calibri"/>
      <family val="2"/>
      <scheme val="minor"/>
    </font>
    <font>
      <b/>
      <sz val="14"/>
      <color rgb="FFC00000"/>
      <name val="Calibri"/>
      <family val="2"/>
      <scheme val="minor"/>
    </font>
    <font>
      <b/>
      <sz val="18"/>
      <color theme="0"/>
      <name val="Calibri"/>
      <family val="2"/>
      <scheme val="minor"/>
    </font>
    <font>
      <b/>
      <sz val="11"/>
      <color rgb="FFC00000"/>
      <name val="Calibri"/>
      <family val="2"/>
      <scheme val="minor"/>
    </font>
    <font>
      <sz val="11"/>
      <color theme="4" tint="-0.249977111117893"/>
      <name val="Calibri"/>
      <family val="2"/>
      <scheme val="minor"/>
    </font>
    <font>
      <b/>
      <sz val="12"/>
      <color theme="4" tint="-0.499984740745262"/>
      <name val="Calibri"/>
      <family val="2"/>
      <scheme val="minor"/>
    </font>
    <font>
      <sz val="12"/>
      <color theme="3" tint="-0.249977111117893"/>
      <name val="Calibri"/>
      <family val="2"/>
      <scheme val="minor"/>
    </font>
    <font>
      <b/>
      <sz val="10"/>
      <color theme="4" tint="-0.249977111117893"/>
      <name val="Calibri"/>
      <family val="2"/>
      <scheme val="minor"/>
    </font>
    <font>
      <b/>
      <sz val="10"/>
      <color rgb="FFC00000"/>
      <name val="Calibri"/>
      <family val="2"/>
      <scheme val="minor"/>
    </font>
    <font>
      <b/>
      <sz val="16"/>
      <color rgb="FFC00000"/>
      <name val="Wingdings 3"/>
      <family val="1"/>
      <charset val="2"/>
    </font>
    <font>
      <b/>
      <sz val="11"/>
      <color theme="4" tint="-0.499984740745262"/>
      <name val="Calibri"/>
      <family val="2"/>
      <scheme val="minor"/>
    </font>
    <font>
      <b/>
      <sz val="14"/>
      <name val="Calibri"/>
      <family val="2"/>
      <scheme val="minor"/>
    </font>
    <font>
      <b/>
      <sz val="12"/>
      <color theme="9" tint="-0.249977111117893"/>
      <name val="Calibri"/>
      <family val="2"/>
      <scheme val="minor"/>
    </font>
    <font>
      <b/>
      <sz val="10"/>
      <color rgb="FF7030A0"/>
      <name val="Calibri"/>
      <family val="2"/>
      <scheme val="minor"/>
    </font>
    <font>
      <sz val="20"/>
      <name val="Arial"/>
      <family val="2"/>
    </font>
    <font>
      <b/>
      <sz val="28"/>
      <name val="Arial"/>
      <family val="2"/>
    </font>
    <font>
      <b/>
      <sz val="10"/>
      <name val="Arial"/>
      <family val="2"/>
    </font>
    <font>
      <b/>
      <i/>
      <sz val="12"/>
      <color rgb="FFC00000"/>
      <name val="Calibri"/>
      <family val="2"/>
      <scheme val="minor"/>
    </font>
    <font>
      <sz val="8"/>
      <name val="Calibri"/>
      <family val="2"/>
      <scheme val="minor"/>
    </font>
    <font>
      <b/>
      <sz val="16"/>
      <color rgb="FFC00000"/>
      <name val="Calibri"/>
      <family val="2"/>
      <scheme val="minor"/>
    </font>
    <font>
      <sz val="12"/>
      <color theme="8" tint="-0.499984740745262"/>
      <name val="Calibri"/>
      <family val="2"/>
      <scheme val="minor"/>
    </font>
    <font>
      <b/>
      <u/>
      <sz val="12"/>
      <color theme="10"/>
      <name val="Calibri"/>
      <family val="2"/>
      <scheme val="minor"/>
    </font>
    <font>
      <u/>
      <sz val="11"/>
      <color theme="10"/>
      <name val="Calibri"/>
      <family val="2"/>
      <scheme val="minor"/>
    </font>
    <font>
      <b/>
      <u/>
      <sz val="11"/>
      <color theme="10"/>
      <name val="Calibri"/>
      <family val="2"/>
      <scheme val="minor"/>
    </font>
    <font>
      <b/>
      <u/>
      <sz val="12"/>
      <color indexed="12"/>
      <name val="Calibri"/>
      <family val="2"/>
      <scheme val="minor"/>
    </font>
    <font>
      <sz val="11"/>
      <color rgb="FF303030"/>
      <name val="Calibri"/>
      <family val="2"/>
      <scheme val="minor"/>
    </font>
    <font>
      <i/>
      <sz val="11"/>
      <color rgb="FF303030"/>
      <name val="Calibri"/>
      <family val="2"/>
      <scheme val="minor"/>
    </font>
    <font>
      <b/>
      <sz val="11"/>
      <color rgb="FF0000FF"/>
      <name val="Calibri"/>
      <family val="2"/>
      <scheme val="minor"/>
    </font>
    <font>
      <sz val="11"/>
      <color rgb="FF0000FF"/>
      <name val="Calibri"/>
      <family val="2"/>
      <scheme val="minor"/>
    </font>
    <font>
      <b/>
      <sz val="11"/>
      <color theme="1"/>
      <name val="Calibri"/>
      <family val="2"/>
      <scheme val="minor"/>
    </font>
    <font>
      <b/>
      <sz val="14"/>
      <color theme="0"/>
      <name val="Calibri"/>
      <family val="2"/>
      <scheme val="minor"/>
    </font>
    <font>
      <sz val="11"/>
      <color theme="8"/>
      <name val="Calibri"/>
      <family val="2"/>
      <scheme val="minor"/>
    </font>
    <font>
      <b/>
      <sz val="14"/>
      <color indexed="12"/>
      <name val="Calibri"/>
      <family val="2"/>
      <scheme val="minor"/>
    </font>
    <font>
      <b/>
      <sz val="14"/>
      <color rgb="FFFF0000"/>
      <name val="Calibri"/>
      <family val="2"/>
      <scheme val="minor"/>
    </font>
    <font>
      <i/>
      <sz val="11"/>
      <color theme="9" tint="-0.499984740745262"/>
      <name val="Calibri"/>
      <family val="2"/>
      <scheme val="minor"/>
    </font>
    <font>
      <b/>
      <sz val="14"/>
      <color indexed="10"/>
      <name val="Calibri"/>
      <family val="2"/>
      <scheme val="minor"/>
    </font>
    <font>
      <sz val="14"/>
      <name val="Calibri"/>
      <family val="2"/>
      <scheme val="minor"/>
    </font>
    <font>
      <b/>
      <sz val="12"/>
      <color theme="1"/>
      <name val="Calibri"/>
      <family val="2"/>
      <scheme val="minor"/>
    </font>
    <font>
      <b/>
      <sz val="16"/>
      <color theme="1"/>
      <name val="Calibri"/>
      <family val="2"/>
      <scheme val="minor"/>
    </font>
    <font>
      <b/>
      <sz val="11"/>
      <color theme="9"/>
      <name val="Calibri"/>
      <family val="2"/>
      <scheme val="minor"/>
    </font>
    <font>
      <b/>
      <sz val="11"/>
      <color theme="8"/>
      <name val="Calibri"/>
      <family val="2"/>
      <scheme val="minor"/>
    </font>
    <font>
      <b/>
      <sz val="12"/>
      <color theme="8"/>
      <name val="Calibri"/>
      <family val="2"/>
      <scheme val="minor"/>
    </font>
    <font>
      <i/>
      <sz val="11"/>
      <name val="Calibri"/>
      <family val="2"/>
      <scheme val="minor"/>
    </font>
    <font>
      <sz val="8"/>
      <color indexed="53"/>
      <name val="Arial"/>
      <family val="2"/>
    </font>
    <font>
      <b/>
      <sz val="14"/>
      <color theme="9" tint="-0.249977111117893"/>
      <name val="Calibri"/>
      <family val="2"/>
      <scheme val="minor"/>
    </font>
    <font>
      <b/>
      <sz val="14"/>
      <color theme="6" tint="-0.249977111117893"/>
      <name val="Calibri"/>
      <family val="2"/>
      <scheme val="minor"/>
    </font>
    <font>
      <b/>
      <sz val="14"/>
      <color rgb="FF339933"/>
      <name val="Calibri"/>
      <family val="2"/>
      <scheme val="minor"/>
    </font>
    <font>
      <b/>
      <sz val="14"/>
      <color rgb="FF0070C0"/>
      <name val="Calibri"/>
      <family val="2"/>
      <scheme val="minor"/>
    </font>
    <font>
      <b/>
      <sz val="22"/>
      <color rgb="FF92D050"/>
      <name val="Verdana"/>
      <family val="2"/>
    </font>
    <font>
      <b/>
      <sz val="20"/>
      <color theme="0"/>
      <name val="Calibri"/>
      <family val="2"/>
      <scheme val="minor"/>
    </font>
    <font>
      <b/>
      <u/>
      <sz val="28"/>
      <color theme="10"/>
      <name val="Calibri"/>
      <family val="2"/>
      <scheme val="minor"/>
    </font>
    <font>
      <b/>
      <sz val="22"/>
      <color rgb="FF92D050"/>
      <name val="Arial"/>
      <family val="2"/>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sz val="10"/>
      <color theme="0"/>
      <name val="Arial"/>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sz val="18"/>
      <name val="Calibri"/>
      <family val="2"/>
      <scheme val="minor"/>
    </font>
    <font>
      <b/>
      <sz val="22"/>
      <color theme="0"/>
      <name val="Calibri"/>
      <family val="2"/>
      <scheme val="minor"/>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b/>
      <sz val="14"/>
      <color rgb="FF0000FF"/>
      <name val="Calibri"/>
      <family val="2"/>
      <scheme val="minor"/>
    </font>
    <font>
      <sz val="12"/>
      <color indexed="12"/>
      <name val="Calibri"/>
      <family val="2"/>
      <scheme val="minor"/>
    </font>
    <font>
      <sz val="7"/>
      <name val="Calibri"/>
      <family val="2"/>
      <scheme val="minor"/>
    </font>
    <font>
      <i/>
      <sz val="10"/>
      <color indexed="12"/>
      <name val="Calibri"/>
      <family val="2"/>
      <scheme val="minor"/>
    </font>
    <font>
      <b/>
      <sz val="13"/>
      <name val="Calibri"/>
      <family val="2"/>
      <scheme val="minor"/>
    </font>
    <font>
      <b/>
      <sz val="16"/>
      <color indexed="9"/>
      <name val="Calibri"/>
      <family val="2"/>
      <scheme val="minor"/>
    </font>
    <font>
      <b/>
      <sz val="10"/>
      <color indexed="17"/>
      <name val="Calibri"/>
      <family val="2"/>
      <scheme val="minor"/>
    </font>
    <font>
      <b/>
      <sz val="12"/>
      <color rgb="FF7030A0"/>
      <name val="Calibri"/>
      <family val="2"/>
      <scheme val="minor"/>
    </font>
    <font>
      <sz val="18"/>
      <color rgb="FF7030A0"/>
      <name val="Calibri"/>
      <family val="2"/>
      <scheme val="minor"/>
    </font>
    <font>
      <sz val="13"/>
      <name val="Calibri"/>
      <family val="2"/>
      <scheme val="minor"/>
    </font>
    <font>
      <sz val="10"/>
      <color rgb="FF7030A0"/>
      <name val="Calibri"/>
      <family val="2"/>
      <scheme val="minor"/>
    </font>
    <font>
      <b/>
      <sz val="20"/>
      <name val="Calibri"/>
      <family val="2"/>
      <scheme val="minor"/>
    </font>
    <font>
      <b/>
      <sz val="11"/>
      <color theme="0"/>
      <name val="Calibri"/>
      <family val="2"/>
      <scheme val="minor"/>
    </font>
    <font>
      <u/>
      <sz val="10"/>
      <color indexed="12"/>
      <name val="Calibri"/>
      <family val="2"/>
      <scheme val="minor"/>
    </font>
    <font>
      <b/>
      <sz val="8"/>
      <name val="Calibri"/>
      <family val="2"/>
      <scheme val="minor"/>
    </font>
    <font>
      <b/>
      <sz val="10"/>
      <color indexed="10"/>
      <name val="Calibri"/>
      <family val="2"/>
      <scheme val="minor"/>
    </font>
    <font>
      <b/>
      <sz val="10"/>
      <color indexed="12"/>
      <name val="Calibri"/>
      <family val="2"/>
      <scheme val="minor"/>
    </font>
    <font>
      <sz val="10"/>
      <color indexed="12"/>
      <name val="Calibri"/>
      <family val="2"/>
      <scheme val="minor"/>
    </font>
    <font>
      <b/>
      <sz val="11"/>
      <color indexed="9"/>
      <name val="Calibri"/>
      <family val="2"/>
      <scheme val="minor"/>
    </font>
    <font>
      <b/>
      <sz val="10"/>
      <color theme="0"/>
      <name val="Calibri"/>
      <family val="2"/>
      <scheme val="minor"/>
    </font>
    <font>
      <sz val="16"/>
      <color theme="0"/>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b/>
      <sz val="11"/>
      <color indexed="12"/>
      <name val="Calibri"/>
      <family val="2"/>
      <scheme val="minor"/>
    </font>
    <font>
      <sz val="10"/>
      <color theme="0" tint="-0.499984740745262"/>
      <name val="Calibri"/>
      <family val="2"/>
      <scheme val="minor"/>
    </font>
    <font>
      <sz val="11"/>
      <color indexed="12"/>
      <name val="Calibri"/>
      <family val="2"/>
      <scheme val="minor"/>
    </font>
    <font>
      <sz val="24"/>
      <name val="Calibri"/>
      <family val="2"/>
      <scheme val="minor"/>
    </font>
    <font>
      <b/>
      <sz val="25"/>
      <name val="Calibri"/>
      <family val="2"/>
      <scheme val="minor"/>
    </font>
    <font>
      <b/>
      <sz val="2"/>
      <name val="Calibri"/>
      <family val="2"/>
      <scheme val="minor"/>
    </font>
    <font>
      <b/>
      <sz val="30"/>
      <name val="Calibri"/>
      <family val="2"/>
      <scheme val="minor"/>
    </font>
    <font>
      <b/>
      <sz val="16"/>
      <color indexed="12"/>
      <name val="Calibri"/>
      <family val="2"/>
      <scheme val="minor"/>
    </font>
    <font>
      <b/>
      <i/>
      <sz val="14"/>
      <name val="Calibri"/>
      <family val="2"/>
      <scheme val="minor"/>
    </font>
    <font>
      <b/>
      <sz val="12"/>
      <color theme="9" tint="-0.499984740745262"/>
      <name val="Calibri"/>
      <family val="2"/>
      <scheme val="minor"/>
    </font>
    <font>
      <b/>
      <i/>
      <sz val="16"/>
      <name val="Calibri"/>
      <family val="2"/>
      <scheme val="minor"/>
    </font>
    <font>
      <sz val="22"/>
      <name val="Calibri"/>
      <family val="2"/>
      <scheme val="minor"/>
    </font>
    <font>
      <b/>
      <sz val="24"/>
      <name val="Calibri"/>
      <family val="2"/>
      <scheme val="minor"/>
    </font>
    <font>
      <b/>
      <sz val="10"/>
      <color theme="9" tint="-0.499984740745262"/>
      <name val="Calibri"/>
      <family val="2"/>
      <scheme val="minor"/>
    </font>
    <font>
      <b/>
      <sz val="10"/>
      <color rgb="FFFF0000"/>
      <name val="Calibri"/>
      <family val="2"/>
      <scheme val="minor"/>
    </font>
    <font>
      <sz val="20"/>
      <color rgb="FF92D050"/>
      <name val="Calibri"/>
      <family val="2"/>
      <scheme val="minor"/>
    </font>
    <font>
      <sz val="10"/>
      <color indexed="10"/>
      <name val="Calibri"/>
      <family val="2"/>
      <scheme val="minor"/>
    </font>
    <font>
      <b/>
      <sz val="18"/>
      <color rgb="FF0000FF"/>
      <name val="Calibri"/>
      <family val="2"/>
      <scheme val="minor"/>
    </font>
    <font>
      <b/>
      <sz val="11"/>
      <color indexed="48"/>
      <name val="Calibri"/>
      <family val="2"/>
      <scheme val="minor"/>
    </font>
    <font>
      <b/>
      <sz val="11"/>
      <color indexed="17"/>
      <name val="Calibri"/>
      <family val="2"/>
      <scheme val="minor"/>
    </font>
    <font>
      <b/>
      <sz val="8"/>
      <color indexed="10"/>
      <name val="Calibri"/>
      <family val="2"/>
      <scheme val="minor"/>
    </font>
    <font>
      <b/>
      <i/>
      <sz val="9"/>
      <name val="Calibri"/>
      <family val="2"/>
      <scheme val="minor"/>
    </font>
    <font>
      <sz val="8"/>
      <color indexed="12"/>
      <name val="Calibri"/>
      <family val="2"/>
      <scheme val="minor"/>
    </font>
    <font>
      <b/>
      <sz val="9"/>
      <color indexed="10"/>
      <name val="Calibri"/>
      <family val="2"/>
      <scheme val="minor"/>
    </font>
    <font>
      <b/>
      <sz val="8"/>
      <color indexed="12"/>
      <name val="Calibri"/>
      <family val="2"/>
      <scheme val="minor"/>
    </font>
    <font>
      <i/>
      <sz val="9"/>
      <name val="Calibri"/>
      <family val="2"/>
      <scheme val="minor"/>
    </font>
    <font>
      <sz val="7"/>
      <color indexed="12"/>
      <name val="Calibri"/>
      <family val="2"/>
      <scheme val="minor"/>
    </font>
    <font>
      <b/>
      <sz val="12"/>
      <color indexed="17"/>
      <name val="Calibri"/>
      <family val="2"/>
      <scheme val="minor"/>
    </font>
    <font>
      <sz val="8"/>
      <color indexed="17"/>
      <name val="Calibri"/>
      <family val="2"/>
      <scheme val="minor"/>
    </font>
    <font>
      <sz val="8"/>
      <color indexed="10"/>
      <name val="Calibri"/>
      <family val="2"/>
      <scheme val="minor"/>
    </font>
    <font>
      <b/>
      <sz val="9"/>
      <color indexed="48"/>
      <name val="Calibri"/>
      <family val="2"/>
      <scheme val="minor"/>
    </font>
    <font>
      <b/>
      <sz val="9"/>
      <color indexed="17"/>
      <name val="Calibri"/>
      <family val="2"/>
      <scheme val="minor"/>
    </font>
    <font>
      <b/>
      <vertAlign val="superscript"/>
      <sz val="11"/>
      <color indexed="17"/>
      <name val="Calibri"/>
      <family val="2"/>
      <scheme val="minor"/>
    </font>
    <font>
      <b/>
      <vertAlign val="superscript"/>
      <sz val="11"/>
      <color indexed="12"/>
      <name val="Calibri"/>
      <family val="2"/>
      <scheme val="minor"/>
    </font>
    <font>
      <vertAlign val="superscript"/>
      <sz val="11"/>
      <color indexed="12"/>
      <name val="Calibri"/>
      <family val="2"/>
      <scheme val="minor"/>
    </font>
    <font>
      <b/>
      <vertAlign val="superscript"/>
      <sz val="8"/>
      <color indexed="17"/>
      <name val="Calibri"/>
      <family val="2"/>
      <scheme val="minor"/>
    </font>
    <font>
      <b/>
      <sz val="8"/>
      <color indexed="17"/>
      <name val="Calibri"/>
      <family val="2"/>
      <scheme val="minor"/>
    </font>
    <font>
      <b/>
      <vertAlign val="superscript"/>
      <sz val="9"/>
      <name val="Calibri"/>
      <family val="2"/>
      <scheme val="minor"/>
    </font>
    <font>
      <vertAlign val="superscript"/>
      <sz val="8"/>
      <name val="Calibri"/>
      <family val="2"/>
      <scheme val="minor"/>
    </font>
    <font>
      <vertAlign val="superscript"/>
      <sz val="9"/>
      <name val="Calibri"/>
      <family val="2"/>
      <scheme val="minor"/>
    </font>
    <font>
      <b/>
      <vertAlign val="superscript"/>
      <sz val="8"/>
      <name val="Calibri"/>
      <family val="2"/>
      <scheme val="minor"/>
    </font>
    <font>
      <b/>
      <sz val="24"/>
      <color rgb="FF0000FF"/>
      <name val="Calibri"/>
      <family val="2"/>
      <scheme val="minor"/>
    </font>
    <font>
      <u/>
      <sz val="22"/>
      <color theme="10"/>
      <name val="Calibri"/>
      <family val="2"/>
      <scheme val="minor"/>
    </font>
    <font>
      <u/>
      <sz val="18"/>
      <color theme="10"/>
      <name val="Calibri"/>
      <family val="2"/>
      <scheme val="minor"/>
    </font>
    <font>
      <sz val="38"/>
      <color rgb="FF363636"/>
      <name val="Calibri"/>
      <family val="2"/>
      <scheme val="minor"/>
    </font>
    <font>
      <sz val="11"/>
      <color rgb="FF363636"/>
      <name val="Calibri"/>
      <family val="2"/>
      <scheme val="minor"/>
    </font>
    <font>
      <sz val="38"/>
      <color rgb="FF333333"/>
      <name val="Calibri"/>
      <family val="2"/>
      <scheme val="minor"/>
    </font>
    <font>
      <sz val="18"/>
      <color rgb="FF333333"/>
      <name val="Calibri"/>
      <family val="2"/>
      <scheme val="minor"/>
    </font>
    <font>
      <sz val="14"/>
      <color rgb="FF333333"/>
      <name val="Calibri"/>
      <family val="2"/>
      <scheme val="minor"/>
    </font>
    <font>
      <b/>
      <sz val="14"/>
      <color rgb="FF333333"/>
      <name val="Calibri"/>
      <family val="2"/>
      <scheme val="minor"/>
    </font>
    <font>
      <b/>
      <sz val="18"/>
      <color rgb="FF333333"/>
      <name val="Calibri"/>
      <family val="2"/>
      <scheme val="minor"/>
    </font>
    <font>
      <b/>
      <sz val="12"/>
      <color rgb="FF1A1A1A"/>
      <name val="Calibri"/>
      <family val="2"/>
      <scheme val="minor"/>
    </font>
    <font>
      <sz val="8"/>
      <color rgb="FF868686"/>
      <name val="Calibri"/>
      <family val="2"/>
      <scheme val="minor"/>
    </font>
    <font>
      <b/>
      <sz val="8"/>
      <color rgb="FF8A8A8A"/>
      <name val="Calibri"/>
      <family val="2"/>
      <scheme val="minor"/>
    </font>
    <font>
      <sz val="9"/>
      <color rgb="FF737373"/>
      <name val="Calibri"/>
      <family val="2"/>
      <scheme val="minor"/>
    </font>
    <font>
      <sz val="9"/>
      <color rgb="FF666666"/>
      <name val="Calibri"/>
      <family val="2"/>
      <scheme val="minor"/>
    </font>
    <font>
      <sz val="13"/>
      <color rgb="FF1A1A1A"/>
      <name val="Calibri"/>
      <family val="2"/>
      <scheme val="minor"/>
    </font>
    <font>
      <b/>
      <sz val="9"/>
      <color rgb="FF666666"/>
      <name val="Calibri"/>
      <family val="2"/>
      <scheme val="minor"/>
    </font>
    <font>
      <sz val="22"/>
      <name val="Verdana"/>
      <family val="2"/>
    </font>
    <font>
      <b/>
      <sz val="20"/>
      <color theme="9" tint="-0.249977111117893"/>
      <name val="Calibri"/>
      <family val="2"/>
      <scheme val="minor"/>
    </font>
    <font>
      <sz val="9"/>
      <color theme="1" tint="0.499984740745262"/>
      <name val="Calibri"/>
      <family val="2"/>
      <scheme val="minor"/>
    </font>
    <font>
      <b/>
      <sz val="11"/>
      <color theme="9" tint="-0.249977111117893"/>
      <name val="Calibri"/>
      <family val="2"/>
      <scheme val="minor"/>
    </font>
    <font>
      <b/>
      <sz val="11"/>
      <color theme="6" tint="-0.499984740745262"/>
      <name val="Calibri"/>
      <family val="2"/>
      <scheme val="minor"/>
    </font>
    <font>
      <sz val="12"/>
      <color theme="9" tint="-0.249977111117893"/>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b/>
      <sz val="10"/>
      <color theme="9" tint="-0.249977111117893"/>
      <name val="Calibri"/>
      <family val="2"/>
      <scheme val="minor"/>
    </font>
    <font>
      <sz val="11"/>
      <color rgb="FF0066CC"/>
      <name val="Calibri"/>
      <family val="2"/>
      <scheme val="minor"/>
    </font>
    <font>
      <b/>
      <sz val="11"/>
      <color rgb="FF0066CC"/>
      <name val="Calibri"/>
      <family val="2"/>
      <scheme val="minor"/>
    </font>
    <font>
      <sz val="12"/>
      <color rgb="FFC00000"/>
      <name val="Calibri"/>
      <family val="2"/>
      <scheme val="minor"/>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6"/>
      <color rgb="FFFF0000"/>
      <name val="Calibri"/>
      <family val="2"/>
      <scheme val="minor"/>
    </font>
    <font>
      <b/>
      <sz val="18"/>
      <color rgb="FF800080"/>
      <name val="Calibri"/>
      <family val="2"/>
      <scheme val="minor"/>
    </font>
    <font>
      <b/>
      <sz val="18"/>
      <color rgb="FFC0000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i/>
      <sz val="22"/>
      <name val="Calibri"/>
      <family val="2"/>
      <scheme val="minor"/>
    </font>
    <font>
      <b/>
      <sz val="18"/>
      <color rgb="FF0070C0"/>
      <name val="Calibri"/>
      <family val="2"/>
      <scheme val="minor"/>
    </font>
    <font>
      <b/>
      <sz val="16"/>
      <color rgb="FF0070C0"/>
      <name val="Calibri"/>
      <family val="2"/>
      <scheme val="minor"/>
    </font>
    <font>
      <b/>
      <sz val="18"/>
      <color indexed="12"/>
      <name val="Calibri"/>
      <family val="2"/>
      <scheme val="minor"/>
    </font>
    <font>
      <sz val="14"/>
      <color theme="0"/>
      <name val="Calibri"/>
      <family val="2"/>
      <scheme val="minor"/>
    </font>
    <font>
      <b/>
      <sz val="14"/>
      <color rgb="FF800080"/>
      <name val="Calibri"/>
      <family val="2"/>
      <scheme val="minor"/>
    </font>
    <font>
      <b/>
      <sz val="20"/>
      <color indexed="10"/>
      <name val="Calibri"/>
      <family val="2"/>
    </font>
    <font>
      <sz val="18"/>
      <color indexed="12"/>
      <name val="Calibri"/>
      <family val="2"/>
      <scheme val="minor"/>
    </font>
    <font>
      <sz val="20"/>
      <color theme="4"/>
      <name val="Calibri"/>
      <family val="2"/>
      <scheme val="minor"/>
    </font>
    <font>
      <b/>
      <sz val="16"/>
      <color rgb="FF80008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sz val="11"/>
      <color theme="1"/>
      <name val="Arial"/>
      <family val="2"/>
    </font>
    <font>
      <b/>
      <sz val="36"/>
      <color rgb="FFFFFF00"/>
      <name val="Arial"/>
      <family val="2"/>
    </font>
    <font>
      <b/>
      <sz val="28"/>
      <color rgb="FFFFFF00"/>
      <name val="Calibri"/>
      <family val="2"/>
      <scheme val="minor"/>
    </font>
    <font>
      <b/>
      <sz val="22"/>
      <color theme="9"/>
      <name val="Arial"/>
      <family val="2"/>
    </font>
    <font>
      <b/>
      <sz val="26"/>
      <color rgb="FF92D050"/>
      <name val="Arial"/>
      <family val="2"/>
    </font>
    <font>
      <b/>
      <sz val="22"/>
      <color rgb="FFFFFF00"/>
      <name val="Arial"/>
      <family val="2"/>
    </font>
    <font>
      <b/>
      <u/>
      <sz val="22"/>
      <color theme="10"/>
      <name val="Arial"/>
      <family val="2"/>
    </font>
    <font>
      <b/>
      <sz val="20"/>
      <color rgb="FFFFFF00"/>
      <name val="Arial"/>
      <family val="2"/>
    </font>
    <font>
      <b/>
      <sz val="16"/>
      <color rgb="FF92D050"/>
      <name val="Arial"/>
      <family val="2"/>
    </font>
    <font>
      <b/>
      <sz val="20"/>
      <color theme="0"/>
      <name val="Arial"/>
      <family val="2"/>
    </font>
    <font>
      <u/>
      <sz val="24"/>
      <color rgb="FF92D050"/>
      <name val="Arial"/>
      <family val="2"/>
    </font>
    <font>
      <sz val="24"/>
      <color rgb="FF92D050"/>
      <name val="Arial"/>
      <family val="2"/>
    </font>
    <font>
      <b/>
      <sz val="22"/>
      <name val="Verdana"/>
      <family val="2"/>
    </font>
    <font>
      <sz val="7"/>
      <color theme="5"/>
      <name val="Calibri"/>
      <family val="2"/>
      <scheme val="minor"/>
    </font>
    <font>
      <b/>
      <sz val="14"/>
      <color rgb="FF7030A0"/>
      <name val="Calibri"/>
      <family val="2"/>
      <scheme val="minor"/>
    </font>
    <font>
      <sz val="12"/>
      <color theme="0"/>
      <name val="Calibri"/>
      <family val="2"/>
      <scheme val="minor"/>
    </font>
    <font>
      <sz val="11"/>
      <color theme="0"/>
      <name val="Calibri"/>
      <family val="2"/>
      <scheme val="minor"/>
    </font>
    <font>
      <b/>
      <sz val="16"/>
      <color rgb="FF7030A0"/>
      <name val="Calibri"/>
      <family val="2"/>
      <scheme val="minor"/>
    </font>
    <font>
      <b/>
      <sz val="14"/>
      <color theme="0"/>
      <name val="Arial"/>
      <family val="2"/>
    </font>
    <font>
      <b/>
      <sz val="16"/>
      <color rgb="FF0033CC"/>
      <name val="Calibri"/>
      <family val="2"/>
      <scheme val="minor"/>
    </font>
    <font>
      <b/>
      <sz val="14"/>
      <color rgb="FF548235"/>
      <name val="Calibri"/>
      <family val="2"/>
      <scheme val="minor"/>
    </font>
    <font>
      <b/>
      <sz val="14"/>
      <color rgb="FF0033CC"/>
      <name val="Calibri"/>
      <family val="2"/>
      <scheme val="minor"/>
    </font>
    <font>
      <sz val="10"/>
      <color theme="0"/>
      <name val="Calibri"/>
      <family val="2"/>
      <scheme val="minor"/>
    </font>
    <font>
      <b/>
      <sz val="16"/>
      <color theme="0"/>
      <name val="Calibri"/>
      <family val="2"/>
      <scheme val="minor"/>
    </font>
    <font>
      <b/>
      <sz val="12"/>
      <color rgb="FF800080"/>
      <name val="Calibri"/>
      <family val="2"/>
      <scheme val="minor"/>
    </font>
    <font>
      <b/>
      <sz val="10"/>
      <color rgb="FFFF0000"/>
      <name val="Arial"/>
      <family val="2"/>
    </font>
    <font>
      <sz val="9"/>
      <color rgb="FF7030A0"/>
      <name val="Calibri"/>
      <family val="2"/>
      <scheme val="minor"/>
    </font>
    <font>
      <sz val="10"/>
      <color theme="1" tint="0.499984740745262"/>
      <name val="Calibri"/>
      <family val="2"/>
      <scheme val="minor"/>
    </font>
    <font>
      <b/>
      <sz val="11"/>
      <color theme="1" tint="0.499984740745262"/>
      <name val="Calibri"/>
      <family val="2"/>
      <scheme val="minor"/>
    </font>
    <font>
      <sz val="24"/>
      <name val="Arial"/>
      <family val="2"/>
    </font>
    <font>
      <b/>
      <sz val="24"/>
      <color rgb="FFFFFF00"/>
      <name val="Arial"/>
      <family val="2"/>
    </font>
    <font>
      <b/>
      <sz val="24"/>
      <color rgb="FF92D050"/>
      <name val="Arial"/>
      <family val="2"/>
    </font>
    <font>
      <b/>
      <sz val="24"/>
      <color theme="0"/>
      <name val="Arial"/>
      <family val="2"/>
    </font>
    <font>
      <sz val="24"/>
      <color theme="0"/>
      <name val="Arial"/>
      <family val="2"/>
    </font>
    <font>
      <sz val="20"/>
      <color theme="0"/>
      <name val="Calibri"/>
      <family val="2"/>
      <scheme val="minor"/>
    </font>
    <font>
      <b/>
      <sz val="18"/>
      <color theme="1"/>
      <name val="Calibri"/>
      <family val="2"/>
      <scheme val="minor"/>
    </font>
    <font>
      <sz val="18"/>
      <color theme="0"/>
      <name val="Calibri"/>
      <family val="2"/>
      <scheme val="minor"/>
    </font>
    <font>
      <sz val="18"/>
      <color rgb="FF222222"/>
      <name val="Arial"/>
      <family val="2"/>
    </font>
    <font>
      <b/>
      <u/>
      <sz val="18"/>
      <color theme="10"/>
      <name val="Calibri"/>
      <family val="2"/>
      <scheme val="minor"/>
    </font>
    <font>
      <b/>
      <sz val="18"/>
      <color rgb="FFFFFF00"/>
      <name val="Calibri"/>
      <family val="2"/>
      <scheme val="minor"/>
    </font>
    <font>
      <i/>
      <sz val="18"/>
      <color theme="0"/>
      <name val="Calibri"/>
      <family val="2"/>
      <scheme val="minor"/>
    </font>
    <font>
      <sz val="16"/>
      <color theme="1"/>
      <name val="Calibri"/>
      <family val="2"/>
      <scheme val="minor"/>
    </font>
    <font>
      <i/>
      <sz val="14"/>
      <color theme="0"/>
      <name val="Calibri"/>
      <family val="2"/>
      <scheme val="minor"/>
    </font>
    <font>
      <sz val="14"/>
      <color theme="0"/>
      <name val="Arial"/>
      <family val="2"/>
    </font>
    <font>
      <sz val="14"/>
      <color theme="1"/>
      <name val="Calibri"/>
      <family val="2"/>
      <scheme val="minor"/>
    </font>
    <font>
      <i/>
      <sz val="14"/>
      <name val="Calibri"/>
      <family val="2"/>
      <scheme val="minor"/>
    </font>
    <font>
      <sz val="22"/>
      <color theme="1"/>
      <name val="Calibri"/>
      <family val="2"/>
      <scheme val="minor"/>
    </font>
    <font>
      <u/>
      <sz val="16"/>
      <color indexed="12"/>
      <name val="Arial"/>
      <family val="2"/>
    </font>
    <font>
      <sz val="22"/>
      <color rgb="FFFFFF00"/>
      <name val="Verdana"/>
      <family val="2"/>
    </font>
    <font>
      <sz val="10"/>
      <color theme="0" tint="-4.9989318521683403E-2"/>
      <name val="Arial"/>
      <family val="2"/>
    </font>
    <font>
      <sz val="12"/>
      <color rgb="FFFFFF00"/>
      <name val="Calibri"/>
      <family val="2"/>
      <scheme val="minor"/>
    </font>
    <font>
      <b/>
      <sz val="16"/>
      <color theme="0" tint="-4.9989318521683403E-2"/>
      <name val="Calibri"/>
      <family val="2"/>
      <scheme val="minor"/>
    </font>
    <font>
      <sz val="20"/>
      <color theme="0" tint="-4.9989318521683403E-2"/>
      <name val="Arial"/>
      <family val="2"/>
    </font>
    <font>
      <b/>
      <sz val="16"/>
      <color rgb="FFFFFF00"/>
      <name val="Calibri"/>
      <family val="2"/>
      <scheme val="minor"/>
    </font>
    <font>
      <sz val="16"/>
      <color theme="0"/>
      <name val="Arial"/>
      <family val="2"/>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b/>
      <sz val="12"/>
      <color rgb="FF002060"/>
      <name val="Calibri"/>
      <family val="2"/>
      <scheme val="minor"/>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b/>
      <sz val="14"/>
      <color indexed="10"/>
      <name val="Calibri"/>
      <family val="2"/>
    </font>
    <font>
      <b/>
      <sz val="14"/>
      <color indexed="8"/>
      <name val="Calibri"/>
      <family val="2"/>
    </font>
    <font>
      <b/>
      <sz val="14"/>
      <color theme="0"/>
      <name val="Calibri"/>
      <family val="2"/>
    </font>
    <font>
      <b/>
      <u/>
      <sz val="14"/>
      <color theme="10"/>
      <name val="Calibri"/>
      <family val="2"/>
      <scheme val="minor"/>
    </font>
    <font>
      <b/>
      <sz val="12"/>
      <color indexed="10"/>
      <name val="Calibri"/>
      <family val="2"/>
    </font>
    <font>
      <b/>
      <sz val="12"/>
      <color indexed="8"/>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14"/>
      <color indexed="9"/>
      <name val="Calibri"/>
      <family val="2"/>
    </font>
    <font>
      <i/>
      <sz val="18"/>
      <name val="Calibri"/>
      <family val="2"/>
      <scheme val="minor"/>
    </font>
    <font>
      <b/>
      <sz val="18"/>
      <color indexed="9"/>
      <name val="Arial"/>
      <family val="2"/>
    </font>
    <font>
      <b/>
      <sz val="14"/>
      <name val="Calibri"/>
      <family val="2"/>
    </font>
    <font>
      <b/>
      <sz val="14"/>
      <color indexed="30"/>
      <name val="Calibri"/>
      <family val="2"/>
    </font>
    <font>
      <b/>
      <sz val="14"/>
      <color theme="1"/>
      <name val="Calibri"/>
      <family val="2"/>
      <scheme val="minor"/>
    </font>
    <font>
      <b/>
      <sz val="18"/>
      <color rgb="FFFF0000"/>
      <name val="Calibri"/>
      <family val="2"/>
    </font>
    <font>
      <b/>
      <sz val="18"/>
      <color theme="0" tint="-0.34998626667073579"/>
      <name val="Calibri"/>
      <family val="2"/>
    </font>
    <font>
      <u/>
      <sz val="14"/>
      <color indexed="12"/>
      <name val="Arial"/>
      <family val="2"/>
    </font>
    <font>
      <b/>
      <sz val="20"/>
      <name val="Arial"/>
      <family val="2"/>
    </font>
    <font>
      <b/>
      <u/>
      <sz val="20"/>
      <color theme="10"/>
      <name val="Calibri"/>
      <family val="2"/>
      <scheme val="minor"/>
    </font>
    <font>
      <b/>
      <sz val="12"/>
      <color rgb="FFFF0000"/>
      <name val="Arial"/>
      <family val="2"/>
    </font>
    <font>
      <sz val="10"/>
      <color rgb="FFFF0000"/>
      <name val="Arial"/>
      <family val="2"/>
    </font>
    <font>
      <b/>
      <sz val="11"/>
      <color theme="0"/>
      <name val="Calibri"/>
      <family val="2"/>
    </font>
    <font>
      <b/>
      <sz val="10"/>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u/>
      <sz val="16"/>
      <color theme="10"/>
      <name val="Calibri"/>
      <family val="2"/>
      <scheme val="minor"/>
    </font>
    <font>
      <u/>
      <sz val="16"/>
      <color theme="10"/>
      <name val="Calibri"/>
      <family val="2"/>
      <scheme val="minor"/>
    </font>
    <font>
      <b/>
      <u/>
      <sz val="16"/>
      <color indexed="12"/>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FF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b/>
      <sz val="16"/>
      <color theme="0" tint="-0.499984740745262"/>
      <name val="Arial"/>
      <family val="2"/>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b/>
      <sz val="16"/>
      <color indexed="8"/>
      <name val="Calibri"/>
      <family val="2"/>
    </font>
    <font>
      <b/>
      <sz val="14"/>
      <color indexed="9"/>
      <name val="Arial"/>
      <family val="2"/>
    </font>
    <font>
      <sz val="12"/>
      <color indexed="9"/>
      <name val="Arial"/>
      <family val="2"/>
    </font>
    <font>
      <sz val="14"/>
      <name val="Times New Roman"/>
      <family val="1"/>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9"/>
      <name val="Arial"/>
      <family val="2"/>
    </font>
    <font>
      <sz val="10"/>
      <color rgb="FF000000"/>
      <name val="Arial"/>
      <family val="2"/>
    </font>
    <font>
      <b/>
      <sz val="10"/>
      <color theme="8" tint="-0.249977111117893"/>
      <name val="Calibri"/>
      <family val="2"/>
      <scheme val="minor"/>
    </font>
    <font>
      <sz val="10"/>
      <color theme="5" tint="-0.249977111117893"/>
      <name val="Calibri"/>
      <family val="2"/>
      <scheme val="minor"/>
    </font>
    <font>
      <b/>
      <i/>
      <sz val="11"/>
      <color rgb="FFFF0000"/>
      <name val="Calibri"/>
      <family val="2"/>
      <scheme val="minor"/>
    </font>
    <font>
      <b/>
      <u/>
      <sz val="9"/>
      <color theme="10"/>
      <name val="Calibri"/>
      <family val="2"/>
      <scheme val="minor"/>
    </font>
    <font>
      <sz val="18"/>
      <color rgb="FF000000"/>
      <name val="Georgia"/>
      <family val="1"/>
    </font>
    <font>
      <i/>
      <sz val="12"/>
      <name val="Calibri"/>
      <family val="2"/>
      <scheme val="minor"/>
    </font>
    <font>
      <b/>
      <sz val="9"/>
      <color rgb="FF7030A0"/>
      <name val="Calibri"/>
      <family val="2"/>
      <scheme val="minor"/>
    </font>
    <font>
      <sz val="11"/>
      <color rgb="FF252525"/>
      <name val="Arial"/>
      <family val="2"/>
    </font>
    <font>
      <b/>
      <sz val="14"/>
      <color theme="8" tint="-0.249977111117893"/>
      <name val="Calibri"/>
      <family val="2"/>
      <scheme val="minor"/>
    </font>
    <font>
      <b/>
      <sz val="8"/>
      <color theme="4" tint="-0.249977111117893"/>
      <name val="Calibri"/>
      <family val="2"/>
      <scheme val="minor"/>
    </font>
    <font>
      <b/>
      <sz val="14"/>
      <color rgb="FF002060"/>
      <name val="Calibri"/>
      <family val="2"/>
      <scheme val="minor"/>
    </font>
    <font>
      <b/>
      <sz val="14"/>
      <color theme="3"/>
      <name val="Calibri"/>
      <family val="2"/>
      <scheme val="minor"/>
    </font>
    <font>
      <b/>
      <sz val="12"/>
      <color theme="5" tint="-0.249977111117893"/>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i/>
      <sz val="12"/>
      <color theme="0" tint="-0.499984740745262"/>
      <name val="Calibri"/>
      <family val="2"/>
      <scheme val="minor"/>
    </font>
    <font>
      <sz val="12"/>
      <color rgb="FF002060"/>
      <name val="Calibri"/>
      <family val="2"/>
      <scheme val="minor"/>
    </font>
    <font>
      <sz val="9"/>
      <color rgb="FF002060"/>
      <name val="Calibri"/>
      <family val="2"/>
      <scheme val="minor"/>
    </font>
    <font>
      <sz val="12"/>
      <color theme="7" tint="-0.249977111117893"/>
      <name val="Calibri"/>
      <family val="2"/>
      <scheme val="minor"/>
    </font>
    <font>
      <sz val="14"/>
      <color rgb="FF5FA900"/>
      <name val="Calibri"/>
      <family val="2"/>
      <scheme val="minor"/>
    </font>
    <font>
      <u/>
      <sz val="14"/>
      <color theme="10"/>
      <name val="Calibri"/>
      <family val="2"/>
      <scheme val="minor"/>
    </font>
    <font>
      <b/>
      <sz val="12"/>
      <color theme="0"/>
      <name val="Arial"/>
      <family val="2"/>
    </font>
    <font>
      <sz val="11"/>
      <color rgb="FF333333"/>
      <name val="Segoe UI"/>
      <family val="2"/>
    </font>
    <font>
      <b/>
      <sz val="11"/>
      <color rgb="FFFF0000"/>
      <name val="Segoe UI"/>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i/>
      <sz val="7"/>
      <name val="Arial"/>
      <family val="2"/>
    </font>
    <font>
      <b/>
      <sz val="14"/>
      <color indexed="10"/>
      <name val="Arial"/>
      <family val="2"/>
    </font>
    <font>
      <b/>
      <sz val="12"/>
      <color indexed="12"/>
      <name val="Arial"/>
      <family val="2"/>
    </font>
    <font>
      <b/>
      <sz val="8"/>
      <name val="Arial"/>
      <family val="2"/>
    </font>
    <font>
      <i/>
      <sz val="12"/>
      <color indexed="12"/>
      <name val="Arial"/>
      <family val="2"/>
    </font>
    <font>
      <sz val="10"/>
      <color indexed="9"/>
      <name val="Arial"/>
      <family val="2"/>
    </font>
    <font>
      <b/>
      <sz val="10"/>
      <color indexed="9"/>
      <name val="Arial"/>
      <family val="2"/>
    </font>
    <font>
      <b/>
      <sz val="11"/>
      <color indexed="10"/>
      <name val="Arial"/>
      <family val="2"/>
    </font>
    <font>
      <b/>
      <sz val="11"/>
      <color indexed="12"/>
      <name val="Arial"/>
      <family val="2"/>
    </font>
    <font>
      <sz val="11"/>
      <color indexed="12"/>
      <name val="Arial"/>
      <family val="2"/>
    </font>
    <font>
      <sz val="11"/>
      <color indexed="10"/>
      <name val="Arial"/>
      <family val="2"/>
    </font>
    <font>
      <i/>
      <sz val="12"/>
      <color indexed="9"/>
      <name val="Arial"/>
      <family val="2"/>
    </font>
    <font>
      <b/>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b/>
      <sz val="10"/>
      <color indexed="10"/>
      <name val="Arial"/>
      <family val="2"/>
    </font>
    <font>
      <b/>
      <sz val="10"/>
      <color indexed="12"/>
      <name val="Arial"/>
      <family val="2"/>
    </font>
    <font>
      <sz val="12"/>
      <color indexed="12"/>
      <name val="Arial"/>
      <family val="2"/>
    </font>
    <font>
      <i/>
      <sz val="10"/>
      <color theme="5"/>
      <name val="Calibri"/>
      <family val="2"/>
      <scheme val="minor"/>
    </font>
    <font>
      <b/>
      <sz val="12"/>
      <color indexed="10"/>
      <name val="Arial"/>
      <family val="2"/>
    </font>
    <font>
      <b/>
      <sz val="12"/>
      <color rgb="FF0000FF"/>
      <name val="Arial"/>
      <family val="2"/>
    </font>
    <font>
      <b/>
      <sz val="12"/>
      <color theme="1"/>
      <name val="Arial"/>
      <family val="2"/>
    </font>
    <font>
      <b/>
      <sz val="10"/>
      <color rgb="FF0000FF"/>
      <name val="Arial"/>
      <family val="2"/>
    </font>
    <font>
      <sz val="11"/>
      <color rgb="FFFF0000"/>
      <name val="Arial"/>
      <family val="2"/>
    </font>
    <font>
      <b/>
      <sz val="10"/>
      <color rgb="FFC00000"/>
      <name val="Arial"/>
      <family val="2"/>
    </font>
    <font>
      <b/>
      <sz val="11"/>
      <color rgb="FFC00000"/>
      <name val="Arial"/>
      <family val="2"/>
    </font>
    <font>
      <sz val="10"/>
      <color indexed="10"/>
      <name val="Arial"/>
      <family val="2"/>
    </font>
    <font>
      <sz val="8"/>
      <name val="Times New Roman"/>
      <family val="1"/>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12"/>
      <color theme="9" tint="-0.249977111117893"/>
      <name val="Arial"/>
      <family val="2"/>
    </font>
    <font>
      <b/>
      <sz val="11"/>
      <color theme="8"/>
      <name val="Arial"/>
      <family val="2"/>
    </font>
    <font>
      <b/>
      <sz val="10"/>
      <color theme="8"/>
      <name val="Arial"/>
      <family val="2"/>
    </font>
    <font>
      <sz val="10"/>
      <color theme="8"/>
      <name val="Arial"/>
      <family val="2"/>
    </font>
    <font>
      <sz val="8"/>
      <color theme="0" tint="-0.34998626667073579"/>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1"/>
      <color rgb="FF0000FF"/>
      <name val="ZDingbats"/>
    </font>
    <font>
      <i/>
      <sz val="11"/>
      <name val="Arial"/>
      <family val="2"/>
    </font>
    <font>
      <sz val="14"/>
      <name val="Rockwell"/>
      <family val="1"/>
    </font>
    <font>
      <sz val="14"/>
      <color indexed="8"/>
      <name val="Rockwell"/>
      <family val="1"/>
    </font>
    <font>
      <sz val="14"/>
      <color indexed="10"/>
      <name val="Rockwell"/>
      <family val="1"/>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b/>
      <i/>
      <sz val="12"/>
      <color rgb="FFFF0000"/>
      <name val="Calibri"/>
      <family val="2"/>
    </font>
    <font>
      <b/>
      <sz val="12"/>
      <color indexed="57"/>
      <name val="Arial"/>
      <family val="2"/>
    </font>
    <font>
      <b/>
      <sz val="14"/>
      <color indexed="17"/>
      <name val="Calibri"/>
      <family val="2"/>
    </font>
    <font>
      <b/>
      <sz val="18"/>
      <color rgb="FF20759D"/>
      <name val="Arial"/>
      <family val="2"/>
    </font>
    <font>
      <b/>
      <sz val="18"/>
      <color rgb="FFFF0000"/>
      <name val="Calibri"/>
      <family val="2"/>
      <scheme val="minor"/>
    </font>
    <font>
      <b/>
      <sz val="7"/>
      <name val="Calibri"/>
      <family val="2"/>
      <scheme val="minor"/>
    </font>
    <font>
      <b/>
      <sz val="18"/>
      <color rgb="FF339933"/>
      <name val="Calibri"/>
      <family val="2"/>
      <scheme val="minor"/>
    </font>
    <font>
      <b/>
      <sz val="14"/>
      <color theme="1" tint="0.499984740745262"/>
      <name val="Calibri"/>
      <family val="2"/>
      <scheme val="minor"/>
    </font>
    <font>
      <b/>
      <sz val="24.2"/>
      <color rgb="FFEC3468"/>
      <name val="Times New Roman"/>
      <family val="1"/>
    </font>
    <font>
      <b/>
      <sz val="9.9"/>
      <color rgb="FF434343"/>
      <name val="Arial"/>
      <family val="2"/>
    </font>
    <font>
      <sz val="9.9"/>
      <color rgb="FF434343"/>
      <name val="Arial"/>
      <family val="2"/>
    </font>
    <font>
      <sz val="10"/>
      <color rgb="FF00B050"/>
      <name val="Calibri"/>
      <family val="2"/>
      <scheme val="minor"/>
    </font>
    <font>
      <sz val="14"/>
      <color rgb="FFC00000"/>
      <name val="Calibri"/>
      <family val="2"/>
      <scheme val="minor"/>
    </font>
    <font>
      <b/>
      <sz val="16"/>
      <color rgb="FFFFFF00"/>
      <name val="Arial"/>
      <family val="2"/>
    </font>
    <font>
      <sz val="10"/>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10"/>
      <color indexed="12"/>
      <name val="Arial"/>
      <family val="2"/>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14"/>
      <color rgb="FF92D050"/>
      <name val="Arial"/>
      <family val="2"/>
    </font>
    <font>
      <i/>
      <sz val="14"/>
      <color theme="0"/>
      <name val="Verdana"/>
      <family val="2"/>
    </font>
    <font>
      <sz val="14"/>
      <name val="Verdana"/>
      <family val="2"/>
    </font>
    <font>
      <b/>
      <sz val="14"/>
      <color theme="0" tint="-4.9989318521683403E-2"/>
      <name val="Calibri"/>
      <family val="2"/>
      <scheme val="minor"/>
    </font>
    <font>
      <u/>
      <sz val="11"/>
      <color indexed="12"/>
      <name val="Arial"/>
      <family val="2"/>
    </font>
    <font>
      <sz val="10"/>
      <color indexed="8"/>
      <name val="Arial"/>
      <family val="2"/>
    </font>
    <font>
      <sz val="10"/>
      <color indexed="16"/>
      <name val="Arial"/>
      <family val="2"/>
    </font>
    <font>
      <sz val="10"/>
      <color indexed="52"/>
      <name val="Arial"/>
      <family val="2"/>
    </font>
    <font>
      <b/>
      <sz val="14"/>
      <color rgb="FF0000FF"/>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b/>
      <sz val="11"/>
      <color rgb="FF0000FF"/>
      <name val="Arial"/>
      <family val="2"/>
    </font>
    <font>
      <sz val="8"/>
      <color theme="0" tint="-4.9989318521683403E-2"/>
      <name val="Calibri"/>
      <family val="2"/>
      <scheme val="minor"/>
    </font>
    <font>
      <sz val="11"/>
      <color theme="0" tint="-4.9989318521683403E-2"/>
      <name val="Calibri"/>
      <family val="2"/>
      <scheme val="minor"/>
    </font>
    <font>
      <sz val="14"/>
      <color indexed="8"/>
      <name val="Times New Roman"/>
      <family val="1"/>
    </font>
    <font>
      <b/>
      <sz val="9"/>
      <color theme="1" tint="0.499984740745262"/>
      <name val="Calibri"/>
      <family val="2"/>
      <scheme val="minor"/>
    </font>
    <font>
      <sz val="10"/>
      <color theme="4" tint="-0.249977111117893"/>
      <name val="Calibri"/>
      <family val="2"/>
      <scheme val="minor"/>
    </font>
    <font>
      <b/>
      <sz val="12"/>
      <color rgb="FF0033CC"/>
      <name val="Calibri"/>
      <family val="2"/>
      <scheme val="minor"/>
    </font>
    <font>
      <i/>
      <sz val="9"/>
      <color theme="1" tint="0.34998626667073579"/>
      <name val="Calibri"/>
      <family val="2"/>
      <scheme val="minor"/>
    </font>
    <font>
      <b/>
      <sz val="11"/>
      <color rgb="FF0033CC"/>
      <name val="Calibri"/>
      <family val="2"/>
      <scheme val="minor"/>
    </font>
    <font>
      <sz val="18"/>
      <color theme="4" tint="-0.249977111117893"/>
      <name val="Calibri"/>
      <family val="2"/>
      <scheme val="minor"/>
    </font>
    <font>
      <sz val="9"/>
      <color theme="0"/>
      <name val="Calibri"/>
      <family val="2"/>
      <scheme val="minor"/>
    </font>
    <font>
      <sz val="16"/>
      <color rgb="FF7030A0"/>
      <name val="Calibri"/>
      <family val="2"/>
      <scheme val="minor"/>
    </font>
    <font>
      <b/>
      <sz val="11"/>
      <color rgb="FF548235"/>
      <name val="Calibri"/>
      <family val="2"/>
      <scheme val="minor"/>
    </font>
    <font>
      <i/>
      <sz val="12"/>
      <color theme="8" tint="-0.499984740745262"/>
      <name val="Calibri"/>
      <family val="2"/>
      <scheme val="minor"/>
    </font>
    <font>
      <b/>
      <sz val="10"/>
      <color rgb="FF0066CC"/>
      <name val="Calibri"/>
      <family val="2"/>
      <scheme val="minor"/>
    </font>
    <font>
      <b/>
      <sz val="10"/>
      <color rgb="FF0033CC"/>
      <name val="Calibri"/>
      <family val="2"/>
      <scheme val="minor"/>
    </font>
    <font>
      <sz val="16"/>
      <color theme="4" tint="-0.249977111117893"/>
      <name val="Calibri"/>
      <family val="2"/>
      <scheme val="minor"/>
    </font>
    <font>
      <sz val="11"/>
      <color rgb="FF0033CC"/>
      <name val="Calibri"/>
      <family val="2"/>
      <scheme val="minor"/>
    </font>
    <font>
      <b/>
      <sz val="10"/>
      <color rgb="FF2F75B5"/>
      <name val="Calibri"/>
      <family val="2"/>
      <scheme val="minor"/>
    </font>
    <font>
      <sz val="10"/>
      <color rgb="FF0033CC"/>
      <name val="Calibri"/>
      <family val="2"/>
      <scheme val="minor"/>
    </font>
    <font>
      <sz val="10"/>
      <name val="Calibri"/>
      <family val="2"/>
    </font>
    <font>
      <b/>
      <i/>
      <sz val="12"/>
      <name val="Calibri"/>
      <family val="2"/>
      <scheme val="minor"/>
    </font>
    <font>
      <sz val="8"/>
      <color theme="0"/>
      <name val="Calibri"/>
      <family val="2"/>
      <scheme val="minor"/>
    </font>
  </fonts>
  <fills count="194">
    <fill>
      <patternFill patternType="none"/>
    </fill>
    <fill>
      <patternFill patternType="gray125"/>
    </fill>
    <fill>
      <patternFill patternType="solid">
        <fgColor indexed="31"/>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5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1"/>
      </patternFill>
    </fill>
    <fill>
      <patternFill patternType="solid">
        <fgColor indexed="45"/>
      </patternFill>
    </fill>
    <fill>
      <patternFill patternType="solid">
        <fgColor indexed="42"/>
      </patternFill>
    </fill>
    <fill>
      <patternFill patternType="solid">
        <fgColor indexed="55"/>
      </patternFill>
    </fill>
    <fill>
      <patternFill patternType="solid">
        <fgColor theme="9" tint="-0.249977111117893"/>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theme="1" tint="0.34998626667073579"/>
        <bgColor indexed="64"/>
      </patternFill>
    </fill>
    <fill>
      <patternFill patternType="solid">
        <fgColor theme="7" tint="-0.249977111117893"/>
        <bgColor indexed="64"/>
      </patternFill>
    </fill>
    <fill>
      <patternFill patternType="solid">
        <fgColor rgb="FFC00000"/>
        <bgColor indexed="64"/>
      </patternFill>
    </fill>
    <fill>
      <patternFill patternType="gray0625">
        <bgColor theme="0"/>
      </patternFill>
    </fill>
    <fill>
      <patternFill patternType="solid">
        <fgColor theme="0" tint="-0.34998626667073579"/>
        <bgColor indexed="64"/>
      </patternFill>
    </fill>
    <fill>
      <patternFill patternType="solid">
        <fgColor theme="1" tint="0.14999847407452621"/>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rgb="FF7030A0"/>
        <bgColor indexed="64"/>
      </patternFill>
    </fill>
    <fill>
      <patternFill patternType="solid">
        <fgColor indexed="8"/>
        <bgColor indexed="58"/>
      </patternFill>
    </fill>
    <fill>
      <patternFill patternType="solid">
        <fgColor indexed="42"/>
        <bgColor indexed="27"/>
      </patternFill>
    </fill>
    <fill>
      <patternFill patternType="solid">
        <fgColor indexed="26"/>
        <bgColor indexed="9"/>
      </patternFill>
    </fill>
    <fill>
      <patternFill patternType="solid">
        <fgColor indexed="57"/>
        <bgColor indexed="21"/>
      </patternFill>
    </fill>
    <fill>
      <patternFill patternType="solid">
        <fgColor indexed="10"/>
        <bgColor indexed="60"/>
      </patternFill>
    </fill>
    <fill>
      <patternFill patternType="solid">
        <fgColor indexed="50"/>
        <bgColor indexed="51"/>
      </patternFill>
    </fill>
    <fill>
      <patternFill patternType="solid">
        <fgColor indexed="17"/>
        <bgColor indexed="21"/>
      </patternFill>
    </fill>
    <fill>
      <patternFill patternType="solid">
        <fgColor indexed="16"/>
        <bgColor indexed="37"/>
      </patternFill>
    </fill>
    <fill>
      <patternFill patternType="solid">
        <fgColor indexed="40"/>
        <bgColor indexed="15"/>
      </patternFill>
    </fill>
    <fill>
      <patternFill patternType="solid">
        <fgColor indexed="51"/>
        <bgColor indexed="13"/>
      </patternFill>
    </fill>
    <fill>
      <patternFill patternType="solid">
        <fgColor indexed="53"/>
        <bgColor indexed="52"/>
      </patternFill>
    </fill>
    <fill>
      <patternFill patternType="solid">
        <fgColor indexed="11"/>
        <bgColor indexed="49"/>
      </patternFill>
    </fill>
    <fill>
      <patternFill patternType="solid">
        <fgColor indexed="47"/>
        <bgColor indexed="34"/>
      </patternFill>
    </fill>
    <fill>
      <patternFill patternType="solid">
        <fgColor indexed="45"/>
        <bgColor indexed="29"/>
      </patternFill>
    </fill>
    <fill>
      <patternFill patternType="solid">
        <fgColor indexed="14"/>
        <bgColor indexed="33"/>
      </patternFill>
    </fill>
    <fill>
      <patternFill patternType="solid">
        <fgColor indexed="60"/>
        <bgColor indexed="25"/>
      </patternFill>
    </fill>
    <fill>
      <patternFill patternType="solid">
        <fgColor indexed="12"/>
        <bgColor indexed="39"/>
      </patternFill>
    </fill>
    <fill>
      <patternFill patternType="solid">
        <fgColor indexed="44"/>
        <bgColor indexed="22"/>
      </patternFill>
    </fill>
    <fill>
      <patternFill patternType="solid">
        <fgColor indexed="30"/>
        <bgColor indexed="21"/>
      </patternFill>
    </fill>
    <fill>
      <patternFill patternType="solid">
        <fgColor indexed="46"/>
        <bgColor indexed="24"/>
      </patternFill>
    </fill>
    <fill>
      <patternFill patternType="solid">
        <fgColor theme="0"/>
        <bgColor indexed="9"/>
      </patternFill>
    </fill>
    <fill>
      <patternFill patternType="solid">
        <fgColor theme="0"/>
        <bgColor indexed="34"/>
      </patternFill>
    </fill>
    <fill>
      <patternFill patternType="solid">
        <fgColor rgb="FF8497B0"/>
        <bgColor indexed="34"/>
      </patternFill>
    </fill>
    <fill>
      <patternFill patternType="solid">
        <fgColor rgb="FF7030A0"/>
        <bgColor indexed="27"/>
      </patternFill>
    </fill>
    <fill>
      <patternFill patternType="solid">
        <fgColor theme="0" tint="-0.249977111117893"/>
        <bgColor indexed="64"/>
      </patternFill>
    </fill>
    <fill>
      <patternFill patternType="solid">
        <fgColor theme="7" tint="-0.249977111117893"/>
        <bgColor indexed="37"/>
      </patternFill>
    </fill>
    <fill>
      <patternFill patternType="solid">
        <fgColor rgb="FFFFFF99"/>
        <bgColor indexed="26"/>
      </patternFill>
    </fill>
    <fill>
      <patternFill patternType="solid">
        <fgColor rgb="FFC00000"/>
        <bgColor indexed="34"/>
      </patternFill>
    </fill>
    <fill>
      <patternFill patternType="gray0625"/>
    </fill>
    <fill>
      <patternFill patternType="solid">
        <fgColor theme="9"/>
        <bgColor indexed="10"/>
      </patternFill>
    </fill>
    <fill>
      <patternFill patternType="solid">
        <fgColor theme="0" tint="-0.14996795556505021"/>
        <bgColor indexed="64"/>
      </patternFill>
    </fill>
    <fill>
      <patternFill patternType="solid">
        <fgColor rgb="FFFFFFCC"/>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D9E1F2"/>
        <bgColor indexed="64"/>
      </patternFill>
    </fill>
    <fill>
      <patternFill patternType="solid">
        <fgColor theme="4"/>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65"/>
        <bgColor indexed="64"/>
      </patternFill>
    </fill>
    <fill>
      <patternFill patternType="solid">
        <fgColor indexed="22"/>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indexed="46"/>
        <bgColor indexed="64"/>
      </patternFill>
    </fill>
    <fill>
      <patternFill patternType="solid">
        <fgColor rgb="FFFFFFCC"/>
        <bgColor indexed="9"/>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4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indexed="31"/>
        <bgColor indexed="64"/>
      </patternFill>
    </fill>
    <fill>
      <patternFill patternType="solid">
        <fgColor rgb="FFCCCCFF"/>
        <bgColor indexed="64"/>
      </patternFill>
    </fill>
    <fill>
      <patternFill patternType="solid">
        <fgColor indexed="23"/>
        <bgColor indexed="64"/>
      </patternFill>
    </fill>
    <fill>
      <patternFill patternType="solid">
        <fgColor indexed="63"/>
        <bgColor indexed="64"/>
      </patternFill>
    </fill>
    <fill>
      <patternFill patternType="solid">
        <fgColor rgb="FFCC99FF"/>
        <bgColor indexed="64"/>
      </patternFill>
    </fill>
    <fill>
      <patternFill patternType="solid">
        <fgColor indexed="12"/>
        <bgColor indexed="64"/>
      </patternFill>
    </fill>
    <fill>
      <patternFill patternType="solid">
        <fgColor indexed="11"/>
        <bgColor indexed="64"/>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10"/>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theme="0" tint="-4.9989318521683403E-2"/>
        <bgColor indexed="64"/>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rgb="FFCC00FF"/>
        <bgColor indexed="64"/>
      </patternFill>
    </fill>
    <fill>
      <patternFill patternType="solid">
        <fgColor theme="1" tint="4.9989318521683403E-2"/>
        <bgColor indexed="64"/>
      </patternFill>
    </fill>
    <fill>
      <patternFill patternType="solid">
        <fgColor theme="7" tint="0.79998168889431442"/>
        <bgColor indexed="64"/>
      </patternFill>
    </fill>
    <fill>
      <patternFill patternType="solid">
        <fgColor rgb="FFFFC000"/>
        <bgColor indexed="64"/>
      </patternFill>
    </fill>
    <fill>
      <patternFill patternType="solid">
        <fgColor rgb="FF800080"/>
        <bgColor indexed="64"/>
      </patternFill>
    </fill>
    <fill>
      <patternFill patternType="solid">
        <fgColor rgb="FF5B9BD5"/>
        <bgColor indexed="64"/>
      </patternFill>
    </fill>
    <fill>
      <patternFill patternType="solid">
        <fgColor rgb="FF66CCFF"/>
        <bgColor indexed="64"/>
      </patternFill>
    </fill>
    <fill>
      <patternFill patternType="solid">
        <fgColor theme="9" tint="0.39997558519241921"/>
        <bgColor indexed="64"/>
      </patternFill>
    </fill>
    <fill>
      <patternFill patternType="solid">
        <fgColor rgb="FFF2F2F2"/>
        <bgColor indexed="64"/>
      </patternFill>
    </fill>
    <fill>
      <patternFill patternType="solid">
        <fgColor rgb="FF4472C4"/>
        <bgColor indexed="64"/>
      </patternFill>
    </fill>
    <fill>
      <patternFill patternType="solid">
        <fgColor rgb="FFA9D08E"/>
        <bgColor indexed="64"/>
      </patternFill>
    </fill>
    <fill>
      <patternFill patternType="solid">
        <fgColor rgb="FFED7D31"/>
        <bgColor indexed="64"/>
      </patternFill>
    </fill>
    <fill>
      <patternFill patternType="solid">
        <fgColor rgb="FFFF6600"/>
        <bgColor indexed="64"/>
      </patternFill>
    </fill>
    <fill>
      <patternFill patternType="solid">
        <fgColor rgb="FFCCFFCC"/>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rgb="FF00B050"/>
        <bgColor indexed="64"/>
      </patternFill>
    </fill>
    <fill>
      <patternFill patternType="solid">
        <fgColor rgb="FF70AD47"/>
        <bgColor indexed="10"/>
      </patternFill>
    </fill>
    <fill>
      <patternFill patternType="solid">
        <fgColor rgb="FF70AD47"/>
        <bgColor indexed="64"/>
      </patternFill>
    </fill>
    <fill>
      <patternFill patternType="lightUp">
        <fgColor indexed="9"/>
        <bgColor indexed="47"/>
      </patternFill>
    </fill>
    <fill>
      <patternFill patternType="solid">
        <fgColor theme="9" tint="0.79998168889431442"/>
        <bgColor indexed="64"/>
      </patternFill>
    </fill>
    <fill>
      <patternFill patternType="solid">
        <fgColor theme="0" tint="-4.9989318521683403E-2"/>
        <bgColor theme="0" tint="-0.14996795556505021"/>
      </patternFill>
    </fill>
    <fill>
      <patternFill patternType="lightUp">
        <fgColor indexed="9"/>
        <bgColor theme="9" tint="0.59999389629810485"/>
      </patternFill>
    </fill>
    <fill>
      <patternFill patternType="solid">
        <fgColor theme="4" tint="0.79995117038483843"/>
        <bgColor indexed="64"/>
      </patternFill>
    </fill>
    <fill>
      <patternFill patternType="solid">
        <fgColor theme="4" tint="0.79998168889431442"/>
        <bgColor theme="0" tint="-0.14996795556505021"/>
      </patternFill>
    </fill>
    <fill>
      <patternFill patternType="solid">
        <fgColor theme="0"/>
        <bgColor theme="0" tint="-0.14996795556505021"/>
      </patternFill>
    </fill>
    <fill>
      <patternFill patternType="solid">
        <fgColor rgb="FF548235"/>
        <bgColor indexed="64"/>
      </patternFill>
    </fill>
  </fills>
  <borders count="41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5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right style="hair">
        <color auto="1"/>
      </right>
      <top/>
      <bottom/>
      <diagonal/>
    </border>
    <border>
      <left/>
      <right style="thin">
        <color auto="1"/>
      </right>
      <top style="thin">
        <color auto="1"/>
      </top>
      <bottom/>
      <diagonal/>
    </border>
    <border>
      <left/>
      <right style="thin">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DashDotDot">
        <color auto="1"/>
      </left>
      <right/>
      <top/>
      <bottom/>
      <diagonal/>
    </border>
    <border>
      <left/>
      <right/>
      <top/>
      <bottom style="thin">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rgb="FFDFDFDF"/>
      </bottom>
      <diagonal/>
    </border>
    <border>
      <left style="double">
        <color theme="1" tint="0.499984740745262"/>
      </left>
      <right style="double">
        <color theme="1" tint="0.499984740745262"/>
      </right>
      <top style="double">
        <color theme="1" tint="0.499984740745262"/>
      </top>
      <bottom style="double">
        <color theme="1" tint="0.499984740745262"/>
      </bottom>
      <diagonal/>
    </border>
    <border>
      <left style="thin">
        <color auto="1"/>
      </left>
      <right/>
      <top/>
      <bottom/>
      <diagonal/>
    </border>
    <border>
      <left style="hair">
        <color auto="1"/>
      </left>
      <right style="hair">
        <color auto="1"/>
      </right>
      <top/>
      <bottom style="hair">
        <color auto="1"/>
      </bottom>
      <diagonal/>
    </border>
    <border>
      <left/>
      <right/>
      <top style="thin">
        <color indexed="64"/>
      </top>
      <bottom style="thin">
        <color indexed="16"/>
      </bottom>
      <diagonal/>
    </border>
    <border>
      <left/>
      <right style="thin">
        <color indexed="64"/>
      </right>
      <top/>
      <bottom style="thin">
        <color indexed="64"/>
      </bottom>
      <diagonal/>
    </border>
    <border>
      <left style="medium">
        <color indexed="64"/>
      </left>
      <right/>
      <top/>
      <bottom style="thin">
        <color indexed="64"/>
      </bottom>
      <diagonal/>
    </border>
    <border>
      <left style="hair">
        <color indexed="64"/>
      </left>
      <right style="thin">
        <color indexed="64"/>
      </right>
      <top style="thin">
        <color indexed="64"/>
      </top>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auto="1"/>
      </right>
      <top/>
      <bottom style="thin">
        <color indexed="64"/>
      </bottom>
      <diagonal/>
    </border>
    <border>
      <left style="thin">
        <color auto="1"/>
      </left>
      <right/>
      <top style="medium">
        <color auto="1"/>
      </top>
      <bottom/>
      <diagonal/>
    </border>
    <border>
      <left style="hair">
        <color auto="1"/>
      </left>
      <right style="hair">
        <color auto="1"/>
      </right>
      <top style="thin">
        <color auto="1"/>
      </top>
      <bottom/>
      <diagonal/>
    </border>
    <border>
      <left style="hair">
        <color auto="1"/>
      </left>
      <right style="hair">
        <color auto="1"/>
      </right>
      <top/>
      <bottom/>
      <diagonal/>
    </border>
    <border>
      <left style="hair">
        <color auto="1"/>
      </left>
      <right style="thin">
        <color indexed="64"/>
      </right>
      <top/>
      <bottom/>
      <diagonal/>
    </border>
    <border>
      <left style="thin">
        <color indexed="64"/>
      </left>
      <right style="hair">
        <color auto="1"/>
      </right>
      <top/>
      <bottom style="thin">
        <color indexed="64"/>
      </bottom>
      <diagonal/>
    </border>
    <border>
      <left style="hair">
        <color auto="1"/>
      </left>
      <right style="hair">
        <color auto="1"/>
      </right>
      <top/>
      <bottom style="thin">
        <color indexed="64"/>
      </bottom>
      <diagonal/>
    </border>
    <border>
      <left style="thin">
        <color indexed="64"/>
      </left>
      <right/>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top style="medium">
        <color auto="1"/>
      </top>
      <bottom/>
      <diagonal/>
    </border>
    <border>
      <left/>
      <right style="medium">
        <color indexed="64"/>
      </right>
      <top style="medium">
        <color auto="1"/>
      </top>
      <bottom/>
      <diagonal/>
    </border>
    <border>
      <left style="thin">
        <color auto="1"/>
      </left>
      <right/>
      <top style="hair">
        <color auto="1"/>
      </top>
      <bottom style="hair">
        <color auto="1"/>
      </bottom>
      <diagonal/>
    </border>
    <border>
      <left/>
      <right style="thin">
        <color auto="1"/>
      </right>
      <top style="thin">
        <color indexed="16"/>
      </top>
      <bottom/>
      <diagonal/>
    </border>
    <border>
      <left/>
      <right style="thin">
        <color auto="1"/>
      </right>
      <top/>
      <bottom style="medium">
        <color indexed="64"/>
      </bottom>
      <diagonal/>
    </border>
    <border>
      <left style="hair">
        <color indexed="64"/>
      </left>
      <right style="thin">
        <color indexed="64"/>
      </right>
      <top style="thin">
        <color indexed="64"/>
      </top>
      <bottom style="thin">
        <color indexed="16"/>
      </bottom>
      <diagonal/>
    </border>
    <border>
      <left/>
      <right style="hair">
        <color indexed="64"/>
      </right>
      <top style="thin">
        <color indexed="64"/>
      </top>
      <bottom style="thin">
        <color indexed="16"/>
      </bottom>
      <diagonal/>
    </border>
    <border>
      <left style="thin">
        <color auto="1"/>
      </left>
      <right/>
      <top style="thin">
        <color auto="1"/>
      </top>
      <bottom/>
      <diagonal/>
    </border>
    <border>
      <left style="medium">
        <color indexed="64"/>
      </left>
      <right/>
      <top style="thin">
        <color indexed="64"/>
      </top>
      <bottom/>
      <diagonal/>
    </border>
    <border>
      <left/>
      <right/>
      <top style="thin">
        <color indexed="64"/>
      </top>
      <bottom/>
      <diagonal/>
    </border>
    <border>
      <left style="medium">
        <color indexed="64"/>
      </left>
      <right style="hair">
        <color indexed="64"/>
      </right>
      <top/>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style="mediumDashed">
        <color indexed="64"/>
      </top>
      <bottom/>
      <diagonal/>
    </border>
    <border>
      <left/>
      <right style="medium">
        <color indexed="64"/>
      </right>
      <top style="mediumDashed">
        <color indexed="64"/>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right/>
      <top style="medium">
        <color rgb="FF0070C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top style="thin">
        <color indexed="64"/>
      </top>
      <bottom style="thin">
        <color indexed="64"/>
      </bottom>
      <diagonal/>
    </border>
    <border>
      <left style="medium">
        <color indexed="64"/>
      </left>
      <right/>
      <top style="hair">
        <color indexed="64"/>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hair">
        <color indexed="64"/>
      </left>
      <right style="hair">
        <color indexed="64"/>
      </right>
      <top style="hair">
        <color indexed="64"/>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rgb="FF800000"/>
      </left>
      <right/>
      <top style="thin">
        <color indexed="16"/>
      </top>
      <bottom style="hair">
        <color indexed="64"/>
      </bottom>
      <diagonal/>
    </border>
    <border>
      <left/>
      <right/>
      <top style="thin">
        <color indexed="37"/>
      </top>
      <bottom style="hair">
        <color indexed="64"/>
      </bottom>
      <diagonal/>
    </border>
    <border>
      <left/>
      <right style="thin">
        <color indexed="37"/>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diagonal/>
    </border>
    <border>
      <left/>
      <right style="thin">
        <color indexed="64"/>
      </right>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37"/>
      </left>
      <right/>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hair">
        <color indexed="64"/>
      </left>
      <right style="medium">
        <color indexed="64"/>
      </right>
      <top/>
      <bottom/>
      <diagonal/>
    </border>
    <border>
      <left/>
      <right/>
      <top style="hair">
        <color indexed="64"/>
      </top>
      <bottom/>
      <diagonal/>
    </border>
    <border>
      <left/>
      <right style="medium">
        <color indexed="64"/>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thin">
        <color indexed="64"/>
      </top>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right style="thick">
        <color indexed="9"/>
      </right>
      <top/>
      <bottom style="medium">
        <color indexed="64"/>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right style="thin">
        <color indexed="8"/>
      </right>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
        <color auto="1"/>
      </left>
      <right/>
      <top style="medium">
        <color auto="1"/>
      </top>
      <bottom/>
      <diagonal/>
    </border>
    <border>
      <left/>
      <right/>
      <top/>
      <bottom style="medium">
        <color auto="1"/>
      </bottom>
      <diagonal/>
    </border>
    <border>
      <left/>
      <right style="medium">
        <color auto="1"/>
      </right>
      <top/>
      <bottom style="medium">
        <color auto="1"/>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theme="9" tint="-0.24994659260841701"/>
      </right>
      <top style="medium">
        <color theme="9" tint="-0.24994659260841701"/>
      </top>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auto="1"/>
      </left>
      <right/>
      <top/>
      <bottom style="thin">
        <color auto="1"/>
      </bottom>
      <diagonal/>
    </border>
    <border>
      <left style="medium">
        <color rgb="FF0070C0"/>
      </left>
      <right style="medium">
        <color rgb="FF0070C0"/>
      </right>
      <top/>
      <bottom/>
      <diagonal/>
    </border>
    <border>
      <left style="medium">
        <color rgb="FF0070C0"/>
      </left>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medium">
        <color indexed="64"/>
      </left>
      <right style="medium">
        <color indexed="64"/>
      </right>
      <top/>
      <bottom/>
      <diagonal/>
    </border>
    <border>
      <left style="thin">
        <color auto="1"/>
      </left>
      <right style="medium">
        <color rgb="FF0070C0"/>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theme="5"/>
      </left>
      <right/>
      <top style="thin">
        <color theme="5"/>
      </top>
      <bottom style="thin">
        <color theme="5"/>
      </bottom>
      <diagonal/>
    </border>
    <border>
      <left style="medium">
        <color rgb="FF7030A0"/>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style="medium">
        <color rgb="FF7030A0"/>
      </right>
      <top/>
      <bottom style="medium">
        <color rgb="FF7030A0"/>
      </bottom>
      <diagonal/>
    </border>
    <border>
      <left style="double">
        <color rgb="FF8497B0"/>
      </left>
      <right style="double">
        <color rgb="FF8497B0"/>
      </right>
      <top style="double">
        <color rgb="FF8497B0"/>
      </top>
      <bottom style="double">
        <color rgb="FF8497B0"/>
      </bottom>
      <diagonal/>
    </border>
    <border>
      <left/>
      <right/>
      <top style="thin">
        <color auto="1"/>
      </top>
      <bottom style="hair">
        <color auto="1"/>
      </bottom>
      <diagonal/>
    </border>
    <border>
      <left/>
      <right style="thin">
        <color auto="1"/>
      </right>
      <top style="thin">
        <color auto="1"/>
      </top>
      <bottom style="hair">
        <color auto="1"/>
      </bottom>
      <diagonal/>
    </border>
    <border>
      <left/>
      <right style="medium">
        <color auto="1"/>
      </right>
      <top style="thin">
        <color auto="1"/>
      </top>
      <bottom/>
      <diagonal/>
    </border>
    <border>
      <left style="medium">
        <color indexed="64"/>
      </left>
      <right style="thin">
        <color indexed="64"/>
      </right>
      <top style="thin">
        <color auto="1"/>
      </top>
      <bottom style="hair">
        <color indexed="64"/>
      </bottom>
      <diagonal/>
    </border>
    <border>
      <left style="thin">
        <color indexed="64"/>
      </left>
      <right style="medium">
        <color indexed="64"/>
      </right>
      <top style="thin">
        <color auto="1"/>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rgb="FF7030A0"/>
      </bottom>
      <diagonal/>
    </border>
    <border>
      <left/>
      <right style="medium">
        <color indexed="64"/>
      </right>
      <top style="hair">
        <color indexed="64"/>
      </top>
      <bottom style="medium">
        <color rgb="FF7030A0"/>
      </bottom>
      <diagonal/>
    </border>
    <border>
      <left/>
      <right style="thin">
        <color indexed="64"/>
      </right>
      <top/>
      <bottom style="double">
        <color theme="1" tint="0.499984740745262"/>
      </bottom>
      <diagonal/>
    </border>
    <border>
      <left style="medium">
        <color indexed="64"/>
      </left>
      <right style="hair">
        <color indexed="64"/>
      </right>
      <top/>
      <bottom style="hair">
        <color auto="1"/>
      </bottom>
      <diagonal/>
    </border>
    <border>
      <left/>
      <right style="medium">
        <color indexed="64"/>
      </right>
      <top/>
      <bottom style="hair">
        <color indexed="64"/>
      </bottom>
      <diagonal/>
    </border>
    <border>
      <left style="medium">
        <color indexed="64"/>
      </left>
      <right/>
      <top/>
      <bottom style="hair">
        <color indexed="64"/>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right/>
      <top style="thin">
        <color auto="1"/>
      </top>
      <bottom/>
      <diagonal/>
    </border>
    <border>
      <left style="medium">
        <color indexed="64"/>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medium">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right/>
      <top style="thin">
        <color theme="0" tint="-0.499984740745262"/>
      </top>
      <bottom style="thin">
        <color theme="0" tint="-0.499984740745262"/>
      </bottom>
      <diagonal/>
    </border>
    <border>
      <left style="medium">
        <color indexed="64"/>
      </left>
      <right/>
      <top style="thin">
        <color indexed="64"/>
      </top>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style="medium">
        <color indexed="64"/>
      </right>
      <top/>
      <bottom style="mediumDashed">
        <color indexed="64"/>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right/>
      <top style="hair">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hair">
        <color indexed="12"/>
      </left>
      <right style="hair">
        <color indexed="12"/>
      </right>
      <top style="hair">
        <color indexed="12"/>
      </top>
      <bottom style="hair">
        <color indexed="12"/>
      </bottom>
      <diagonal/>
    </border>
    <border>
      <left style="hair">
        <color indexed="12"/>
      </left>
      <right style="hair">
        <color indexed="12"/>
      </right>
      <top/>
      <bottom/>
      <diagonal/>
    </border>
    <border>
      <left style="hair">
        <color auto="1"/>
      </left>
      <right style="hair">
        <color auto="1"/>
      </right>
      <top/>
      <bottom/>
      <diagonal/>
    </border>
    <border>
      <left style="medium">
        <color indexed="8"/>
      </left>
      <right style="medium">
        <color indexed="8"/>
      </right>
      <top style="medium">
        <color indexed="8"/>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indexed="8"/>
      </right>
      <top/>
      <bottom/>
      <diagonal/>
    </border>
    <border>
      <left style="medium">
        <color rgb="FF800000"/>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64"/>
      </left>
      <right/>
      <top style="thin">
        <color indexed="64"/>
      </top>
      <bottom style="hair">
        <color indexed="64"/>
      </bottom>
      <diagonal/>
    </border>
    <border>
      <left style="hair">
        <color indexed="64"/>
      </left>
      <right/>
      <top/>
      <bottom/>
      <diagonal/>
    </border>
    <border>
      <left style="thin">
        <color auto="1"/>
      </left>
      <right style="thin">
        <color auto="1"/>
      </right>
      <top style="thin">
        <color auto="1"/>
      </top>
      <bottom style="thin">
        <color auto="1"/>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8"/>
      </bottom>
      <diagonal/>
    </border>
    <border>
      <left/>
      <right/>
      <top style="thin">
        <color auto="1"/>
      </top>
      <bottom style="thin">
        <color auto="1"/>
      </bottom>
      <diagonal/>
    </border>
    <border>
      <left/>
      <right/>
      <top/>
      <bottom style="medium">
        <color indexed="64"/>
      </bottom>
      <diagonal/>
    </border>
    <border>
      <left/>
      <right/>
      <top style="thin">
        <color auto="1"/>
      </top>
      <bottom style="hair">
        <color auto="1"/>
      </bottom>
      <diagonal/>
    </border>
    <border>
      <left/>
      <right/>
      <top style="thin">
        <color indexed="64"/>
      </top>
      <bottom style="thin">
        <color indexed="16"/>
      </bottom>
      <diagonal/>
    </border>
    <border>
      <left style="medium">
        <color auto="1"/>
      </left>
      <right/>
      <top style="thin">
        <color indexed="64"/>
      </top>
      <bottom style="thin">
        <color indexed="16"/>
      </bottom>
      <diagonal/>
    </border>
    <border>
      <left/>
      <right style="medium">
        <color auto="1"/>
      </right>
      <top style="thin">
        <color indexed="64"/>
      </top>
      <bottom style="thin">
        <color indexed="64"/>
      </bottom>
      <diagonal/>
    </border>
    <border>
      <left/>
      <right style="hair">
        <color auto="1"/>
      </right>
      <top style="thin">
        <color auto="1"/>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style="thin">
        <color auto="1"/>
      </right>
      <top style="double">
        <color theme="1" tint="0.499984740745262"/>
      </top>
      <bottom style="thin">
        <color indexed="64"/>
      </bottom>
      <diagonal/>
    </border>
    <border>
      <left style="hair">
        <color indexed="64"/>
      </left>
      <right/>
      <top style="hair">
        <color indexed="64"/>
      </top>
      <bottom style="hair">
        <color indexed="64"/>
      </bottom>
      <diagonal/>
    </border>
    <border>
      <left style="thin">
        <color indexed="64"/>
      </left>
      <right style="thin">
        <color auto="1"/>
      </right>
      <top/>
      <bottom/>
      <diagonal/>
    </border>
    <border>
      <left style="medium">
        <color indexed="64"/>
      </left>
      <right/>
      <top style="thin">
        <color indexed="64"/>
      </top>
      <bottom/>
      <diagonal/>
    </border>
    <border>
      <left/>
      <right/>
      <top style="hair">
        <color auto="1"/>
      </top>
      <bottom style="hair">
        <color auto="1"/>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medium">
        <color indexed="64"/>
      </bottom>
      <diagonal/>
    </border>
    <border>
      <left style="thin">
        <color auto="1"/>
      </left>
      <right style="double">
        <color indexed="64"/>
      </right>
      <top style="double">
        <color indexed="64"/>
      </top>
      <bottom style="double">
        <color indexed="64"/>
      </bottom>
      <diagonal/>
    </border>
    <border>
      <left style="thin">
        <color auto="1"/>
      </left>
      <right/>
      <top style="hair">
        <color auto="1"/>
      </top>
      <bottom style="hair">
        <color auto="1"/>
      </bottom>
      <diagonal/>
    </border>
    <border>
      <left style="thin">
        <color auto="1"/>
      </left>
      <right/>
      <top style="hair">
        <color indexed="64"/>
      </top>
      <bottom style="thin">
        <color indexed="64"/>
      </bottom>
      <diagonal/>
    </border>
    <border>
      <left/>
      <right/>
      <top style="hair">
        <color indexed="64"/>
      </top>
      <bottom style="thin">
        <color indexed="64"/>
      </bottom>
      <diagonal/>
    </border>
    <border>
      <left style="thin">
        <color auto="1"/>
      </left>
      <right/>
      <top style="thin">
        <color indexed="64"/>
      </top>
      <bottom style="thin">
        <color indexed="16"/>
      </bottom>
      <diagonal/>
    </border>
    <border>
      <left/>
      <right/>
      <top style="thin">
        <color indexed="64"/>
      </top>
      <bottom style="thin">
        <color indexed="16"/>
      </bottom>
      <diagonal/>
    </border>
    <border>
      <left style="thin">
        <color auto="1"/>
      </left>
      <right/>
      <top style="thin">
        <color indexed="16"/>
      </top>
      <bottom/>
      <diagonal/>
    </border>
    <border>
      <left/>
      <right style="medium">
        <color indexed="64"/>
      </right>
      <top style="thin">
        <color indexed="16"/>
      </top>
      <bottom/>
      <diagonal/>
    </border>
    <border>
      <left style="thin">
        <color auto="1"/>
      </left>
      <right/>
      <top/>
      <bottom style="medium">
        <color indexed="64"/>
      </bottom>
      <diagonal/>
    </border>
    <border>
      <left style="medium">
        <color indexed="64"/>
      </left>
      <right style="hair">
        <color indexed="64"/>
      </right>
      <top style="medium">
        <color indexed="64"/>
      </top>
      <bottom/>
      <diagonal/>
    </border>
    <border>
      <left/>
      <right/>
      <top style="thin">
        <color auto="1"/>
      </top>
      <bottom style="hair">
        <color indexed="64"/>
      </bottom>
      <diagonal/>
    </border>
    <border>
      <left style="hair">
        <color indexed="64"/>
      </left>
      <right style="thin">
        <color indexed="64"/>
      </right>
      <top style="hair">
        <color indexed="64"/>
      </top>
      <bottom style="hair">
        <color indexed="64"/>
      </bottom>
      <diagonal/>
    </border>
    <border>
      <left style="medium">
        <color auto="1"/>
      </left>
      <right/>
      <top style="thin">
        <color auto="1"/>
      </top>
      <bottom style="hair">
        <color indexed="64"/>
      </bottom>
      <diagonal/>
    </border>
    <border>
      <left/>
      <right style="medium">
        <color auto="1"/>
      </right>
      <top style="thin">
        <color auto="1"/>
      </top>
      <bottom style="hair">
        <color indexed="64"/>
      </bottom>
      <diagonal/>
    </border>
    <border>
      <left style="medium">
        <color auto="1"/>
      </left>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style="medium">
        <color indexed="64"/>
      </right>
      <top style="thin">
        <color indexed="64"/>
      </top>
      <bottom style="thin">
        <color indexed="16"/>
      </bottom>
      <diagonal/>
    </border>
    <border>
      <left style="medium">
        <color indexed="64"/>
      </left>
      <right style="medium">
        <color indexed="64"/>
      </right>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rgb="FF0066CC"/>
      </left>
      <right style="medium">
        <color rgb="FF0066CC"/>
      </right>
      <top style="medium">
        <color rgb="FF0066CC"/>
      </top>
      <bottom style="medium">
        <color rgb="FF0066CC"/>
      </bottom>
      <diagonal/>
    </border>
    <border>
      <left style="medium">
        <color auto="1"/>
      </left>
      <right style="medium">
        <color theme="9" tint="-0.24994659260841701"/>
      </right>
      <top style="medium">
        <color theme="9" tint="-0.24994659260841701"/>
      </top>
      <bottom/>
      <diagonal/>
    </border>
    <border>
      <left style="medium">
        <color auto="1"/>
      </left>
      <right style="medium">
        <color theme="9" tint="-0.24994659260841701"/>
      </right>
      <top/>
      <bottom style="medium">
        <color theme="9" tint="-0.24994659260841701"/>
      </bottom>
      <diagonal/>
    </border>
    <border>
      <left style="medium">
        <color auto="1"/>
      </left>
      <right style="medium">
        <color rgb="FF0066CC"/>
      </right>
      <top style="medium">
        <color rgb="FF0066CC"/>
      </top>
      <bottom style="medium">
        <color rgb="FF0066CC"/>
      </bottom>
      <diagonal/>
    </border>
    <border>
      <left/>
      <right/>
      <top style="medium">
        <color indexed="64"/>
      </top>
      <bottom style="thin">
        <color indexed="64"/>
      </bottom>
      <diagonal/>
    </border>
    <border>
      <left/>
      <right style="medium">
        <color auto="1"/>
      </right>
      <top/>
      <bottom/>
      <diagonal/>
    </border>
    <border>
      <left/>
      <right/>
      <top style="thin">
        <color auto="1"/>
      </top>
      <bottom/>
      <diagonal/>
    </border>
    <border>
      <left/>
      <right style="thin">
        <color auto="1"/>
      </right>
      <top style="thin">
        <color auto="1"/>
      </top>
      <bottom/>
      <diagonal/>
    </border>
    <border>
      <left/>
      <right/>
      <top style="thin">
        <color auto="1"/>
      </top>
      <bottom style="medium">
        <color auto="1"/>
      </bottom>
      <diagonal/>
    </border>
  </borders>
  <cellStyleXfs count="110">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3" borderId="0" applyNumberFormat="0" applyBorder="0" applyAlignment="0" applyProtection="0"/>
    <xf numFmtId="0" fontId="14" fillId="10"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3"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5" fillId="0" borderId="0" applyNumberFormat="0" applyFill="0" applyBorder="0" applyAlignment="0" applyProtection="0"/>
    <xf numFmtId="0" fontId="16" fillId="15" borderId="1" applyNumberFormat="0" applyAlignment="0" applyProtection="0"/>
    <xf numFmtId="0" fontId="17" fillId="0" borderId="2" applyNumberFormat="0" applyFill="0" applyAlignment="0" applyProtection="0"/>
    <xf numFmtId="0" fontId="18" fillId="4" borderId="3" applyNumberFormat="0" applyFont="0" applyAlignment="0" applyProtection="0"/>
    <xf numFmtId="0" fontId="19" fillId="3" borderId="1" applyNumberFormat="0" applyAlignment="0" applyProtection="0"/>
    <xf numFmtId="44" fontId="12" fillId="0" borderId="0" applyFont="0" applyFill="0" applyBorder="0" applyAlignment="0" applyProtection="0"/>
    <xf numFmtId="0" fontId="20" fillId="16" borderId="0" applyNumberFormat="0" applyBorder="0" applyAlignment="0" applyProtection="0"/>
    <xf numFmtId="0" fontId="22" fillId="8" borderId="0" applyNumberFormat="0" applyBorder="0" applyAlignment="0" applyProtection="0"/>
    <xf numFmtId="0" fontId="23" fillId="0" borderId="0"/>
    <xf numFmtId="0" fontId="18" fillId="0" borderId="0"/>
    <xf numFmtId="0" fontId="12" fillId="0" borderId="0"/>
    <xf numFmtId="0" fontId="24" fillId="0" borderId="0"/>
    <xf numFmtId="0" fontId="25" fillId="17" borderId="0" applyNumberFormat="0" applyBorder="0" applyAlignment="0" applyProtection="0"/>
    <xf numFmtId="0" fontId="26" fillId="15" borderId="4"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5" applyNumberFormat="0" applyFill="0" applyAlignment="0" applyProtection="0"/>
    <xf numFmtId="0" fontId="30" fillId="0" borderId="6" applyNumberFormat="0" applyFill="0" applyAlignment="0" applyProtection="0"/>
    <xf numFmtId="0" fontId="31" fillId="0" borderId="7" applyNumberFormat="0" applyFill="0" applyAlignment="0" applyProtection="0"/>
    <xf numFmtId="0" fontId="31" fillId="0" borderId="0" applyNumberFormat="0" applyFill="0" applyBorder="0" applyAlignment="0" applyProtection="0"/>
    <xf numFmtId="0" fontId="32" fillId="0" borderId="8" applyNumberFormat="0" applyFill="0" applyAlignment="0" applyProtection="0"/>
    <xf numFmtId="0" fontId="33" fillId="18" borderId="9" applyNumberFormat="0" applyAlignment="0" applyProtection="0"/>
    <xf numFmtId="0" fontId="12" fillId="0" borderId="0"/>
    <xf numFmtId="0" fontId="11" fillId="0" borderId="0"/>
    <xf numFmtId="0" fontId="21" fillId="0" borderId="0" applyNumberFormat="0" applyFill="0" applyBorder="0" applyAlignment="0" applyProtection="0">
      <alignment vertical="top"/>
      <protection locked="0"/>
    </xf>
    <xf numFmtId="0" fontId="12" fillId="0" borderId="0"/>
    <xf numFmtId="0" fontId="10" fillId="0" borderId="0"/>
    <xf numFmtId="0" fontId="21" fillId="0" borderId="0" applyNumberFormat="0" applyFill="0" applyBorder="0" applyAlignment="0" applyProtection="0">
      <alignment vertical="top"/>
      <protection locked="0"/>
    </xf>
    <xf numFmtId="0" fontId="21" fillId="0" borderId="0" applyNumberFormat="0" applyFill="0" applyBorder="0" applyAlignment="0" applyProtection="0"/>
    <xf numFmtId="0" fontId="9" fillId="0" borderId="0"/>
    <xf numFmtId="0" fontId="16" fillId="15" borderId="48" applyNumberFormat="0" applyAlignment="0" applyProtection="0"/>
    <xf numFmtId="0" fontId="12" fillId="4" borderId="49" applyNumberFormat="0" applyFont="0" applyAlignment="0" applyProtection="0"/>
    <xf numFmtId="0" fontId="19" fillId="3" borderId="48" applyNumberFormat="0" applyAlignment="0" applyProtection="0"/>
    <xf numFmtId="44" fontId="12" fillId="0" borderId="0" applyFont="0" applyFill="0" applyBorder="0" applyAlignment="0" applyProtection="0"/>
    <xf numFmtId="0" fontId="26" fillId="15" borderId="50" applyNumberFormat="0" applyAlignment="0" applyProtection="0"/>
    <xf numFmtId="0" fontId="32" fillId="0" borderId="51" applyNumberFormat="0" applyFill="0" applyAlignment="0" applyProtection="0"/>
    <xf numFmtId="0" fontId="8" fillId="0" borderId="0"/>
    <xf numFmtId="0" fontId="8" fillId="0" borderId="0"/>
    <xf numFmtId="0" fontId="8" fillId="0" borderId="0"/>
    <xf numFmtId="0" fontId="90" fillId="0" borderId="0" applyNumberFormat="0" applyFill="0" applyBorder="0" applyAlignment="0" applyProtection="0"/>
    <xf numFmtId="0" fontId="7" fillId="0" borderId="0"/>
    <xf numFmtId="0" fontId="7" fillId="0" borderId="0"/>
    <xf numFmtId="0" fontId="12" fillId="0" borderId="0"/>
    <xf numFmtId="0" fontId="21" fillId="0" borderId="0" applyNumberFormat="0" applyFill="0" applyBorder="0" applyAlignment="0" applyProtection="0">
      <alignment vertical="top"/>
      <protection locked="0"/>
    </xf>
    <xf numFmtId="0" fontId="119" fillId="0" borderId="0" applyNumberFormat="0" applyFill="0" applyBorder="0" applyAlignment="0" applyProtection="0"/>
    <xf numFmtId="0" fontId="7" fillId="0" borderId="0"/>
    <xf numFmtId="0" fontId="21" fillId="0" borderId="0" applyNumberFormat="0" applyFill="0" applyBorder="0" applyAlignment="0" applyProtection="0"/>
    <xf numFmtId="0" fontId="24" fillId="0" borderId="0"/>
    <xf numFmtId="0" fontId="35" fillId="0" borderId="0"/>
    <xf numFmtId="0" fontId="12" fillId="0" borderId="0"/>
    <xf numFmtId="0" fontId="12" fillId="0" borderId="0"/>
    <xf numFmtId="0" fontId="6" fillId="0" borderId="0"/>
    <xf numFmtId="0" fontId="6" fillId="0" borderId="0"/>
    <xf numFmtId="0" fontId="6" fillId="0" borderId="0"/>
    <xf numFmtId="164" fontId="6" fillId="0" borderId="0" applyFont="0" applyFill="0" applyBorder="0" applyAlignment="0" applyProtection="0"/>
    <xf numFmtId="0" fontId="140" fillId="0" borderId="0"/>
    <xf numFmtId="0" fontId="12" fillId="0" borderId="0"/>
    <xf numFmtId="0" fontId="12" fillId="0" borderId="0"/>
    <xf numFmtId="0" fontId="13" fillId="0" borderId="0"/>
    <xf numFmtId="0" fontId="21" fillId="0" borderId="0" applyNumberFormat="0" applyFill="0" applyBorder="0" applyAlignment="0" applyProtection="0">
      <alignment vertical="top"/>
      <protection locked="0"/>
    </xf>
    <xf numFmtId="0" fontId="12" fillId="0" borderId="0"/>
    <xf numFmtId="0" fontId="119" fillId="0" borderId="0" applyNumberFormat="0" applyFill="0" applyBorder="0" applyAlignment="0" applyProtection="0"/>
    <xf numFmtId="0" fontId="5" fillId="0" borderId="0"/>
    <xf numFmtId="0" fontId="12" fillId="0" borderId="0"/>
    <xf numFmtId="0" fontId="187" fillId="0" borderId="0"/>
    <xf numFmtId="0" fontId="12" fillId="0" borderId="0"/>
    <xf numFmtId="0" fontId="12" fillId="0" borderId="0"/>
    <xf numFmtId="0" fontId="21" fillId="0" borderId="0" applyNumberFormat="0" applyFill="0" applyBorder="0" applyAlignment="0" applyProtection="0">
      <alignment vertical="top"/>
      <protection locked="0"/>
    </xf>
    <xf numFmtId="0" fontId="12" fillId="0" borderId="0"/>
    <xf numFmtId="0" fontId="12" fillId="0" borderId="0"/>
    <xf numFmtId="0" fontId="90" fillId="0" borderId="0" applyNumberFormat="0" applyFill="0" applyBorder="0" applyAlignment="0" applyProtection="0"/>
    <xf numFmtId="0" fontId="21" fillId="0" borderId="0" applyNumberFormat="0" applyFill="0" applyBorder="0" applyAlignment="0" applyProtection="0">
      <alignment vertical="top"/>
      <protection locked="0"/>
    </xf>
    <xf numFmtId="0" fontId="6" fillId="0" borderId="0"/>
    <xf numFmtId="0" fontId="12" fillId="0" borderId="0"/>
    <xf numFmtId="0" fontId="21" fillId="0" borderId="0" applyNumberFormat="0" applyFill="0" applyBorder="0" applyAlignment="0" applyProtection="0">
      <alignment vertical="top"/>
      <protection locked="0"/>
    </xf>
    <xf numFmtId="0" fontId="3" fillId="0" borderId="0"/>
    <xf numFmtId="0" fontId="2" fillId="0" borderId="0"/>
    <xf numFmtId="0" fontId="2" fillId="0" borderId="0"/>
    <xf numFmtId="0" fontId="90" fillId="0" borderId="0" applyNumberFormat="0" applyFill="0" applyBorder="0" applyAlignment="0" applyProtection="0"/>
    <xf numFmtId="0" fontId="119" fillId="0" borderId="0" applyNumberFormat="0" applyFill="0" applyBorder="0" applyAlignment="0" applyProtection="0"/>
    <xf numFmtId="0" fontId="35" fillId="0" borderId="0"/>
    <xf numFmtId="0" fontId="24" fillId="0" borderId="0"/>
    <xf numFmtId="0" fontId="187" fillId="0" borderId="0"/>
    <xf numFmtId="0" fontId="187" fillId="0" borderId="0"/>
    <xf numFmtId="0" fontId="21" fillId="0" borderId="0" applyNumberFormat="0" applyFill="0" applyBorder="0" applyAlignment="0" applyProtection="0"/>
  </cellStyleXfs>
  <cellXfs count="4232">
    <xf numFmtId="0" fontId="0" fillId="0" borderId="0" xfId="0"/>
    <xf numFmtId="0" fontId="12" fillId="23" borderId="0" xfId="47" applyFill="1" applyProtection="1">
      <protection hidden="1"/>
    </xf>
    <xf numFmtId="0" fontId="43" fillId="23" borderId="0" xfId="47" applyFont="1" applyFill="1" applyAlignment="1">
      <alignment vertical="center"/>
    </xf>
    <xf numFmtId="0" fontId="44" fillId="23" borderId="0" xfId="47" applyFont="1" applyFill="1" applyAlignment="1">
      <alignment vertical="center"/>
    </xf>
    <xf numFmtId="0" fontId="45" fillId="23" borderId="0" xfId="47" applyFont="1" applyFill="1" applyAlignment="1">
      <alignment vertical="center"/>
    </xf>
    <xf numFmtId="0" fontId="0" fillId="22" borderId="0" xfId="0" applyFill="1"/>
    <xf numFmtId="0" fontId="12" fillId="0" borderId="0" xfId="47"/>
    <xf numFmtId="0" fontId="52" fillId="22" borderId="0" xfId="47" applyFont="1" applyFill="1" applyAlignment="1">
      <alignment vertical="center"/>
    </xf>
    <xf numFmtId="0" fontId="79" fillId="27" borderId="10" xfId="47" applyFont="1" applyFill="1" applyBorder="1" applyAlignment="1" applyProtection="1">
      <alignment horizontal="center" vertical="center" wrapText="1"/>
      <protection hidden="1"/>
    </xf>
    <xf numFmtId="0" fontId="56" fillId="0" borderId="0" xfId="47" applyFont="1" applyBorder="1" applyAlignment="1">
      <alignment vertical="center"/>
    </xf>
    <xf numFmtId="0" fontId="56" fillId="0" borderId="0" xfId="47" applyFont="1" applyBorder="1" applyAlignment="1">
      <alignment vertical="center" wrapText="1"/>
    </xf>
    <xf numFmtId="0" fontId="79" fillId="27" borderId="0" xfId="47" applyFont="1" applyFill="1" applyBorder="1" applyAlignment="1" applyProtection="1">
      <alignment horizontal="center" vertical="center" wrapText="1"/>
      <protection hidden="1"/>
    </xf>
    <xf numFmtId="1" fontId="55" fillId="57" borderId="0" xfId="47" applyNumberFormat="1" applyFont="1" applyFill="1" applyBorder="1" applyAlignment="1" applyProtection="1">
      <alignment horizontal="center" vertical="center"/>
      <protection locked="0"/>
    </xf>
    <xf numFmtId="1" fontId="55" fillId="57" borderId="0" xfId="47" applyNumberFormat="1" applyFont="1" applyFill="1" applyBorder="1" applyAlignment="1" applyProtection="1">
      <alignment horizontal="left" vertical="center"/>
      <protection locked="0"/>
    </xf>
    <xf numFmtId="1" fontId="80" fillId="57" borderId="0" xfId="47" applyNumberFormat="1" applyFont="1" applyFill="1" applyBorder="1" applyAlignment="1" applyProtection="1">
      <alignment horizontal="left" vertical="center"/>
      <protection locked="0"/>
    </xf>
    <xf numFmtId="1" fontId="55" fillId="57" borderId="0" xfId="47" applyNumberFormat="1" applyFont="1" applyFill="1" applyBorder="1" applyAlignment="1" applyProtection="1">
      <alignment vertical="center" wrapText="1"/>
      <protection locked="0"/>
    </xf>
    <xf numFmtId="1" fontId="80" fillId="57" borderId="0" xfId="47" applyNumberFormat="1" applyFont="1" applyFill="1" applyBorder="1" applyAlignment="1" applyProtection="1">
      <alignment vertical="center" wrapText="1"/>
      <protection locked="0"/>
    </xf>
    <xf numFmtId="0" fontId="56" fillId="0" borderId="0" xfId="47" applyFont="1" applyBorder="1"/>
    <xf numFmtId="0" fontId="63" fillId="0" borderId="0" xfId="47" applyFont="1" applyBorder="1" applyAlignment="1">
      <alignment horizontal="left" vertical="top"/>
    </xf>
    <xf numFmtId="0" fontId="74" fillId="0" borderId="0" xfId="47" applyFont="1" applyBorder="1" applyAlignment="1">
      <alignment horizontal="left" vertical="top"/>
    </xf>
    <xf numFmtId="0" fontId="56" fillId="0" borderId="0" xfId="0" applyFont="1" applyBorder="1"/>
    <xf numFmtId="0" fontId="56" fillId="0" borderId="0" xfId="47" applyFont="1" applyFill="1" applyBorder="1" applyAlignment="1">
      <alignment vertical="center" wrapText="1"/>
    </xf>
    <xf numFmtId="1" fontId="80" fillId="57" borderId="0" xfId="47" quotePrefix="1" applyNumberFormat="1" applyFont="1" applyFill="1" applyBorder="1" applyAlignment="1" applyProtection="1">
      <alignment horizontal="left" vertical="center"/>
      <protection locked="0"/>
    </xf>
    <xf numFmtId="1" fontId="55" fillId="57" borderId="0" xfId="47" quotePrefix="1" applyNumberFormat="1" applyFont="1" applyFill="1" applyBorder="1" applyAlignment="1" applyProtection="1">
      <alignment horizontal="center" vertical="center"/>
      <protection locked="0"/>
    </xf>
    <xf numFmtId="1" fontId="84" fillId="57" borderId="0" xfId="47" quotePrefix="1" applyNumberFormat="1" applyFont="1" applyFill="1" applyBorder="1" applyAlignment="1" applyProtection="1">
      <alignment horizontal="center" vertical="center"/>
      <protection locked="0"/>
    </xf>
    <xf numFmtId="0" fontId="12" fillId="0" borderId="0" xfId="47" applyProtection="1">
      <protection hidden="1"/>
    </xf>
    <xf numFmtId="165" fontId="89" fillId="22" borderId="0" xfId="47" applyNumberFormat="1" applyFont="1" applyFill="1" applyBorder="1" applyAlignment="1" applyProtection="1">
      <alignment horizontal="center" vertical="center" wrapText="1"/>
      <protection hidden="1"/>
    </xf>
    <xf numFmtId="0" fontId="55" fillId="57" borderId="0" xfId="47" applyNumberFormat="1" applyFont="1" applyFill="1" applyBorder="1" applyAlignment="1" applyProtection="1">
      <alignment horizontal="center" vertical="center"/>
      <protection locked="0"/>
    </xf>
    <xf numFmtId="0" fontId="93" fillId="22" borderId="0" xfId="36" applyFont="1" applyFill="1" applyBorder="1" applyAlignment="1">
      <alignment vertical="center" wrapText="1"/>
    </xf>
    <xf numFmtId="169" fontId="105" fillId="22" borderId="71" xfId="35" applyNumberFormat="1" applyFont="1" applyFill="1" applyBorder="1" applyAlignment="1" applyProtection="1">
      <alignment horizontal="center" vertical="center"/>
      <protection locked="0"/>
    </xf>
    <xf numFmtId="0" fontId="54" fillId="22" borderId="29" xfId="47" applyFont="1" applyFill="1" applyBorder="1" applyAlignment="1">
      <alignment horizontal="center"/>
    </xf>
    <xf numFmtId="0" fontId="54" fillId="22" borderId="0" xfId="47" applyFont="1" applyFill="1" applyBorder="1" applyAlignment="1">
      <alignment horizontal="center"/>
    </xf>
    <xf numFmtId="0" fontId="98" fillId="62" borderId="53" xfId="35" applyFont="1" applyFill="1" applyBorder="1" applyAlignment="1" applyProtection="1">
      <alignment horizontal="center" vertical="center"/>
      <protection locked="0"/>
    </xf>
    <xf numFmtId="0" fontId="54" fillId="22" borderId="30" xfId="47" applyFont="1" applyFill="1" applyBorder="1" applyAlignment="1">
      <alignment horizontal="center"/>
    </xf>
    <xf numFmtId="0" fontId="105" fillId="22" borderId="0" xfId="47" applyFont="1" applyFill="1" applyBorder="1" applyAlignment="1" applyProtection="1">
      <alignment horizontal="right" vertical="center"/>
      <protection hidden="1"/>
    </xf>
    <xf numFmtId="165" fontId="89" fillId="22" borderId="29" xfId="47" applyNumberFormat="1" applyFont="1" applyFill="1" applyBorder="1" applyAlignment="1" applyProtection="1">
      <alignment vertical="center" wrapText="1"/>
      <protection hidden="1"/>
    </xf>
    <xf numFmtId="165" fontId="89" fillId="22" borderId="0" xfId="47" applyNumberFormat="1" applyFont="1" applyFill="1" applyBorder="1" applyAlignment="1" applyProtection="1">
      <alignment vertical="center" wrapText="1"/>
      <protection hidden="1"/>
    </xf>
    <xf numFmtId="165" fontId="89" fillId="22" borderId="30" xfId="47" applyNumberFormat="1" applyFont="1" applyFill="1" applyBorder="1" applyAlignment="1" applyProtection="1">
      <alignment vertical="center" wrapText="1"/>
      <protection hidden="1"/>
    </xf>
    <xf numFmtId="165" fontId="89" fillId="22" borderId="26" xfId="47" applyNumberFormat="1" applyFont="1" applyFill="1" applyBorder="1" applyAlignment="1" applyProtection="1">
      <alignment vertical="center" wrapText="1"/>
      <protection hidden="1"/>
    </xf>
    <xf numFmtId="165" fontId="89" fillId="22" borderId="73" xfId="47" applyNumberFormat="1" applyFont="1" applyFill="1" applyBorder="1" applyAlignment="1" applyProtection="1">
      <alignment vertical="center" wrapText="1"/>
      <protection hidden="1"/>
    </xf>
    <xf numFmtId="0" fontId="55" fillId="57" borderId="0" xfId="47" applyNumberFormat="1" applyFont="1" applyFill="1" applyBorder="1" applyAlignment="1" applyProtection="1">
      <alignment horizontal="left" vertical="center"/>
      <protection locked="0"/>
    </xf>
    <xf numFmtId="0" fontId="99" fillId="63" borderId="0" xfId="47" applyNumberFormat="1" applyFont="1" applyFill="1" applyBorder="1" applyAlignment="1" applyProtection="1">
      <alignment horizontal="left" vertical="center"/>
      <protection locked="0"/>
    </xf>
    <xf numFmtId="0" fontId="56" fillId="22" borderId="0" xfId="47" applyFont="1" applyFill="1" applyAlignment="1" applyProtection="1">
      <alignment vertical="center"/>
      <protection hidden="1"/>
    </xf>
    <xf numFmtId="1" fontId="108" fillId="56" borderId="45" xfId="73" applyNumberFormat="1" applyFont="1" applyFill="1" applyBorder="1" applyAlignment="1" applyProtection="1">
      <alignment horizontal="center" vertical="center"/>
      <protection locked="0"/>
    </xf>
    <xf numFmtId="1" fontId="108" fillId="56" borderId="137" xfId="73" applyNumberFormat="1" applyFont="1" applyFill="1" applyBorder="1" applyAlignment="1" applyProtection="1">
      <alignment horizontal="center" vertical="center"/>
      <protection locked="0"/>
    </xf>
    <xf numFmtId="1" fontId="108" fillId="56" borderId="140" xfId="73" applyNumberFormat="1" applyFont="1" applyFill="1" applyBorder="1" applyAlignment="1" applyProtection="1">
      <alignment horizontal="center" vertical="center"/>
      <protection locked="0"/>
    </xf>
    <xf numFmtId="165" fontId="108" fillId="56" borderId="137" xfId="73" applyNumberFormat="1" applyFont="1" applyFill="1" applyBorder="1" applyAlignment="1" applyProtection="1">
      <alignment horizontal="center" vertical="center"/>
      <protection locked="0"/>
    </xf>
    <xf numFmtId="165" fontId="108" fillId="56" borderId="140" xfId="73" applyNumberFormat="1" applyFont="1" applyFill="1" applyBorder="1" applyAlignment="1" applyProtection="1">
      <alignment horizontal="center" vertical="center"/>
      <protection locked="0"/>
    </xf>
    <xf numFmtId="0" fontId="129" fillId="56" borderId="0" xfId="73" applyFont="1" applyFill="1" applyBorder="1" applyAlignment="1" applyProtection="1">
      <alignment horizontal="right" vertical="center"/>
      <protection locked="0"/>
    </xf>
    <xf numFmtId="0" fontId="129" fillId="56" borderId="29" xfId="73" applyFont="1" applyFill="1" applyBorder="1" applyAlignment="1" applyProtection="1">
      <alignment vertical="center"/>
      <protection locked="0"/>
    </xf>
    <xf numFmtId="0" fontId="129" fillId="56" borderId="0" xfId="73" applyFont="1" applyFill="1" applyBorder="1" applyAlignment="1" applyProtection="1">
      <alignment vertical="center" wrapText="1"/>
      <protection locked="0"/>
    </xf>
    <xf numFmtId="0" fontId="130" fillId="56" borderId="0" xfId="73" applyFont="1" applyFill="1" applyBorder="1" applyAlignment="1" applyProtection="1">
      <alignment horizontal="right" vertical="center"/>
      <protection locked="0"/>
    </xf>
    <xf numFmtId="174" fontId="42" fillId="84" borderId="0" xfId="73" applyNumberFormat="1" applyFont="1" applyFill="1" applyBorder="1" applyAlignment="1" applyProtection="1">
      <alignment horizontal="center" vertical="center"/>
      <protection locked="0"/>
    </xf>
    <xf numFmtId="0" fontId="129" fillId="56" borderId="31" xfId="73" applyFont="1" applyFill="1" applyBorder="1" applyAlignment="1" applyProtection="1">
      <alignment vertical="center"/>
      <protection locked="0"/>
    </xf>
    <xf numFmtId="0" fontId="129" fillId="56" borderId="32" xfId="73" applyFont="1" applyFill="1" applyBorder="1" applyAlignment="1" applyProtection="1">
      <alignment vertical="center"/>
      <protection locked="0"/>
    </xf>
    <xf numFmtId="0" fontId="108" fillId="56" borderId="32" xfId="73" applyFont="1" applyFill="1" applyBorder="1" applyAlignment="1" applyProtection="1">
      <alignment horizontal="right" vertical="center"/>
      <protection locked="0"/>
    </xf>
    <xf numFmtId="2" fontId="131" fillId="56" borderId="32" xfId="73" applyNumberFormat="1" applyFont="1" applyFill="1" applyBorder="1" applyAlignment="1" applyProtection="1">
      <alignment horizontal="center" vertical="center"/>
      <protection locked="0"/>
    </xf>
    <xf numFmtId="0" fontId="129" fillId="38" borderId="44" xfId="73" applyNumberFormat="1" applyFont="1" applyFill="1" applyBorder="1" applyAlignment="1" applyProtection="1">
      <alignment horizontal="center" vertical="center"/>
      <protection locked="0"/>
    </xf>
    <xf numFmtId="0" fontId="98" fillId="38" borderId="44" xfId="73" applyNumberFormat="1" applyFont="1" applyFill="1" applyBorder="1" applyAlignment="1" applyProtection="1">
      <alignment horizontal="center" vertical="center"/>
      <protection locked="0"/>
    </xf>
    <xf numFmtId="1" fontId="132" fillId="38" borderId="57" xfId="73" applyNumberFormat="1" applyFont="1" applyFill="1" applyBorder="1" applyAlignment="1" applyProtection="1">
      <alignment horizontal="center" vertical="center"/>
      <protection locked="0"/>
    </xf>
    <xf numFmtId="166" fontId="108" fillId="22" borderId="67" xfId="73" applyNumberFormat="1" applyFont="1" applyFill="1" applyBorder="1" applyAlignment="1" applyProtection="1">
      <alignment horizontal="center" vertical="center"/>
      <protection locked="0"/>
    </xf>
    <xf numFmtId="0" fontId="108" fillId="22" borderId="158" xfId="73" applyNumberFormat="1" applyFont="1" applyFill="1" applyBorder="1" applyAlignment="1" applyProtection="1">
      <alignment horizontal="right" vertical="center"/>
      <protection locked="0"/>
    </xf>
    <xf numFmtId="187" fontId="108" fillId="22" borderId="158" xfId="73" applyNumberFormat="1" applyFont="1" applyFill="1" applyBorder="1" applyAlignment="1" applyProtection="1">
      <alignment horizontal="right" vertical="center"/>
      <protection locked="0"/>
    </xf>
    <xf numFmtId="1" fontId="133" fillId="22" borderId="159" xfId="73" applyNumberFormat="1" applyFont="1" applyFill="1" applyBorder="1" applyAlignment="1" applyProtection="1">
      <alignment horizontal="left" vertical="center"/>
      <protection locked="0"/>
    </xf>
    <xf numFmtId="1" fontId="133" fillId="22" borderId="57" xfId="73" applyNumberFormat="1" applyFont="1" applyFill="1" applyBorder="1" applyAlignment="1" applyProtection="1">
      <alignment horizontal="left" vertical="center"/>
      <protection locked="0"/>
    </xf>
    <xf numFmtId="0" fontId="129" fillId="38" borderId="44" xfId="73" applyFont="1" applyFill="1" applyBorder="1" applyAlignment="1" applyProtection="1">
      <alignment horizontal="center" vertical="center"/>
      <protection locked="0"/>
    </xf>
    <xf numFmtId="1" fontId="132" fillId="38" borderId="159" xfId="73" applyNumberFormat="1" applyFont="1" applyFill="1" applyBorder="1" applyAlignment="1" applyProtection="1">
      <alignment horizontal="center" vertical="center"/>
      <protection locked="0"/>
    </xf>
    <xf numFmtId="187" fontId="53" fillId="22" borderId="158" xfId="73" applyNumberFormat="1" applyFont="1" applyFill="1" applyBorder="1" applyAlignment="1" applyProtection="1">
      <alignment horizontal="right" vertical="center"/>
      <protection locked="0"/>
    </xf>
    <xf numFmtId="1" fontId="74" fillId="22" borderId="159" xfId="73" applyNumberFormat="1" applyFont="1" applyFill="1" applyBorder="1" applyAlignment="1" applyProtection="1">
      <alignment horizontal="left" vertical="center"/>
      <protection locked="0"/>
    </xf>
    <xf numFmtId="1" fontId="74" fillId="22" borderId="57" xfId="73" applyNumberFormat="1" applyFont="1" applyFill="1" applyBorder="1" applyAlignment="1" applyProtection="1">
      <alignment horizontal="left" vertical="center"/>
      <protection locked="0"/>
    </xf>
    <xf numFmtId="188" fontId="108" fillId="22" borderId="44" xfId="78" applyNumberFormat="1" applyFont="1" applyFill="1" applyBorder="1" applyAlignment="1" applyProtection="1">
      <alignment horizontal="center" vertical="center"/>
    </xf>
    <xf numFmtId="188" fontId="53" fillId="22" borderId="44" xfId="78" applyNumberFormat="1" applyFont="1" applyFill="1" applyBorder="1" applyAlignment="1" applyProtection="1">
      <alignment horizontal="center" vertical="center"/>
    </xf>
    <xf numFmtId="0" fontId="138" fillId="22" borderId="0" xfId="78" applyFont="1" applyFill="1" applyAlignment="1">
      <alignment vertical="center"/>
    </xf>
    <xf numFmtId="0" fontId="75" fillId="22" borderId="29" xfId="78" applyFont="1" applyFill="1" applyBorder="1" applyAlignment="1">
      <alignment horizontal="left" vertical="center"/>
    </xf>
    <xf numFmtId="0" fontId="75" fillId="22" borderId="0" xfId="78" applyFont="1" applyFill="1" applyBorder="1" applyAlignment="1">
      <alignment horizontal="left" vertical="center"/>
    </xf>
    <xf numFmtId="0" fontId="74" fillId="22" borderId="0" xfId="78" applyNumberFormat="1" applyFont="1" applyFill="1" applyBorder="1" applyAlignment="1">
      <alignment vertical="center"/>
    </xf>
    <xf numFmtId="0" fontId="75" fillId="87" borderId="0" xfId="78" applyFont="1" applyFill="1" applyBorder="1" applyAlignment="1">
      <alignment horizontal="left" vertical="center"/>
    </xf>
    <xf numFmtId="0" fontId="74" fillId="22" borderId="0" xfId="78" applyNumberFormat="1" applyFont="1" applyFill="1" applyBorder="1" applyAlignment="1" applyProtection="1">
      <alignment vertical="center"/>
      <protection locked="0"/>
    </xf>
    <xf numFmtId="0" fontId="74" fillId="22" borderId="30" xfId="78" applyNumberFormat="1" applyFont="1" applyFill="1" applyBorder="1" applyAlignment="1">
      <alignment vertical="center"/>
    </xf>
    <xf numFmtId="174" fontId="139" fillId="91" borderId="29" xfId="75" applyNumberFormat="1" applyFont="1" applyFill="1" applyBorder="1" applyAlignment="1">
      <alignment vertical="center"/>
    </xf>
    <xf numFmtId="174" fontId="139" fillId="70" borderId="0" xfId="75" applyNumberFormat="1" applyFont="1" applyFill="1" applyBorder="1" applyAlignment="1">
      <alignment vertical="center"/>
    </xf>
    <xf numFmtId="174" fontId="139" fillId="70" borderId="30" xfId="75" applyNumberFormat="1" applyFont="1" applyFill="1" applyBorder="1" applyAlignment="1">
      <alignment vertical="center"/>
    </xf>
    <xf numFmtId="174" fontId="139" fillId="91" borderId="29" xfId="75" applyNumberFormat="1" applyFont="1" applyFill="1" applyBorder="1" applyAlignment="1">
      <alignment horizontal="left" vertical="center"/>
    </xf>
    <xf numFmtId="0" fontId="86" fillId="22" borderId="0" xfId="78" applyFont="1" applyFill="1" applyAlignment="1">
      <alignment vertical="center"/>
    </xf>
    <xf numFmtId="0" fontId="89" fillId="22" borderId="0" xfId="78" applyFont="1" applyFill="1" applyAlignment="1">
      <alignment vertical="center"/>
    </xf>
    <xf numFmtId="0" fontId="89" fillId="22" borderId="0" xfId="78" applyFont="1" applyFill="1" applyAlignment="1">
      <alignment horizontal="right" vertical="center"/>
    </xf>
    <xf numFmtId="0" fontId="42" fillId="22" borderId="0" xfId="78" applyFont="1" applyFill="1" applyAlignment="1">
      <alignment horizontal="right" vertical="center"/>
    </xf>
    <xf numFmtId="0" fontId="74" fillId="0" borderId="0" xfId="47" applyFont="1" applyAlignment="1">
      <alignment vertical="center"/>
    </xf>
    <xf numFmtId="0" fontId="141" fillId="22" borderId="0" xfId="36" applyFont="1" applyFill="1" applyAlignment="1">
      <alignment horizontal="center" vertical="center"/>
    </xf>
    <xf numFmtId="0" fontId="142" fillId="22" borderId="0" xfId="36" applyFont="1" applyFill="1" applyAlignment="1">
      <alignment horizontal="center" vertical="center"/>
    </xf>
    <xf numFmtId="0" fontId="133" fillId="22" borderId="0" xfId="36" applyFont="1" applyFill="1" applyAlignment="1">
      <alignment vertical="center"/>
    </xf>
    <xf numFmtId="0" fontId="130" fillId="22" borderId="0" xfId="36" applyFont="1" applyFill="1" applyAlignment="1">
      <alignment horizontal="center" vertical="center"/>
    </xf>
    <xf numFmtId="0" fontId="143" fillId="22" borderId="0" xfId="36" applyFont="1" applyFill="1" applyAlignment="1">
      <alignment horizontal="center" vertical="center"/>
    </xf>
    <xf numFmtId="0" fontId="144" fillId="154" borderId="0" xfId="47" applyFont="1" applyFill="1" applyAlignment="1">
      <alignment horizontal="right" vertical="center"/>
    </xf>
    <xf numFmtId="0" fontId="6" fillId="23" borderId="0" xfId="78" applyFill="1"/>
    <xf numFmtId="0" fontId="12" fillId="23" borderId="0" xfId="47" applyFill="1" applyAlignment="1">
      <alignment vertical="center"/>
    </xf>
    <xf numFmtId="0" fontId="145" fillId="23" borderId="0" xfId="47" applyFont="1" applyFill="1" applyAlignment="1">
      <alignment vertical="center"/>
    </xf>
    <xf numFmtId="0" fontId="12" fillId="0" borderId="0" xfId="47" applyAlignment="1">
      <alignment vertical="center"/>
    </xf>
    <xf numFmtId="0" fontId="151" fillId="23" borderId="0" xfId="80" applyFont="1" applyFill="1" applyAlignment="1">
      <alignment vertical="center"/>
    </xf>
    <xf numFmtId="0" fontId="47" fillId="23" borderId="0" xfId="47" applyFont="1" applyFill="1" applyAlignment="1">
      <alignment vertical="center"/>
    </xf>
    <xf numFmtId="0" fontId="152" fillId="23" borderId="0" xfId="47" applyFont="1" applyFill="1" applyAlignment="1">
      <alignment vertical="center"/>
    </xf>
    <xf numFmtId="0" fontId="152" fillId="23" borderId="0" xfId="47" applyFont="1" applyFill="1" applyAlignment="1">
      <alignment horizontal="center" vertical="center"/>
    </xf>
    <xf numFmtId="0" fontId="154" fillId="23" borderId="0" xfId="47" applyFont="1" applyFill="1" applyAlignment="1">
      <alignment vertical="center"/>
    </xf>
    <xf numFmtId="168" fontId="157" fillId="157" borderId="202" xfId="47" applyNumberFormat="1" applyFont="1" applyFill="1" applyBorder="1" applyAlignment="1">
      <alignment horizontal="center" vertical="center"/>
    </xf>
    <xf numFmtId="0" fontId="158" fillId="23" borderId="0" xfId="47" applyFont="1" applyFill="1" applyAlignment="1">
      <alignment horizontal="right" vertical="center"/>
    </xf>
    <xf numFmtId="0" fontId="47" fillId="23" borderId="0" xfId="47" applyFont="1" applyFill="1" applyAlignment="1">
      <alignment horizontal="center" vertical="center"/>
    </xf>
    <xf numFmtId="0" fontId="12" fillId="23" borderId="0" xfId="88" applyFill="1" applyProtection="1">
      <protection hidden="1"/>
    </xf>
    <xf numFmtId="0" fontId="12" fillId="23" borderId="0" xfId="88" applyFill="1" applyAlignment="1">
      <alignment vertical="center"/>
    </xf>
    <xf numFmtId="0" fontId="12" fillId="0" borderId="0" xfId="88"/>
    <xf numFmtId="0" fontId="12" fillId="0" borderId="0" xfId="88" applyAlignment="1">
      <alignment vertical="center"/>
    </xf>
    <xf numFmtId="0" fontId="45" fillId="23" borderId="0" xfId="88" applyFont="1" applyFill="1" applyAlignment="1">
      <alignment vertical="center"/>
    </xf>
    <xf numFmtId="0" fontId="168" fillId="76" borderId="0" xfId="88" applyFont="1" applyFill="1" applyAlignment="1">
      <alignment horizontal="center" vertical="center"/>
    </xf>
    <xf numFmtId="0" fontId="169" fillId="76" borderId="0" xfId="88" applyFont="1" applyFill="1" applyAlignment="1">
      <alignment horizontal="center" vertical="center"/>
    </xf>
    <xf numFmtId="0" fontId="170" fillId="76" borderId="0" xfId="88" applyFont="1" applyFill="1" applyAlignment="1">
      <alignment horizontal="center" vertical="center"/>
    </xf>
    <xf numFmtId="0" fontId="171" fillId="76" borderId="0" xfId="88" applyFont="1" applyFill="1" applyAlignment="1">
      <alignment horizontal="center" vertical="center"/>
    </xf>
    <xf numFmtId="0" fontId="172" fillId="76" borderId="0" xfId="88" applyFont="1" applyFill="1" applyAlignment="1">
      <alignment horizontal="center" vertical="center"/>
    </xf>
    <xf numFmtId="0" fontId="173" fillId="76" borderId="0" xfId="88" applyFont="1" applyFill="1" applyAlignment="1">
      <alignment horizontal="center" vertical="center"/>
    </xf>
    <xf numFmtId="0" fontId="174" fillId="76" borderId="0" xfId="88" applyFont="1" applyFill="1" applyAlignment="1">
      <alignment horizontal="center" vertical="center"/>
    </xf>
    <xf numFmtId="0" fontId="175" fillId="76" borderId="0" xfId="88" applyFont="1" applyFill="1" applyAlignment="1">
      <alignment horizontal="center" vertical="center"/>
    </xf>
    <xf numFmtId="0" fontId="176" fillId="76" borderId="0" xfId="88" applyFont="1" applyFill="1" applyAlignment="1">
      <alignment horizontal="center" vertical="center"/>
    </xf>
    <xf numFmtId="0" fontId="177" fillId="76" borderId="0" xfId="88" applyFont="1" applyFill="1" applyAlignment="1">
      <alignment horizontal="center" vertical="center"/>
    </xf>
    <xf numFmtId="0" fontId="178" fillId="76" borderId="0" xfId="88" applyFont="1" applyFill="1" applyAlignment="1">
      <alignment horizontal="center" vertical="center"/>
    </xf>
    <xf numFmtId="0" fontId="179" fillId="76" borderId="0" xfId="88" applyFont="1" applyFill="1" applyAlignment="1">
      <alignment horizontal="center" vertical="center"/>
    </xf>
    <xf numFmtId="0" fontId="180" fillId="76" borderId="0" xfId="88" applyFont="1" applyFill="1" applyAlignment="1">
      <alignment horizontal="center" vertical="center"/>
    </xf>
    <xf numFmtId="0" fontId="181" fillId="76" borderId="0" xfId="88" applyFont="1" applyFill="1" applyAlignment="1">
      <alignment horizontal="center" vertical="center"/>
    </xf>
    <xf numFmtId="0" fontId="182" fillId="76" borderId="0" xfId="88" applyFont="1" applyFill="1" applyAlignment="1">
      <alignment horizontal="center" vertical="center"/>
    </xf>
    <xf numFmtId="0" fontId="183" fillId="76" borderId="0" xfId="88" applyFont="1" applyFill="1" applyAlignment="1">
      <alignment horizontal="center" vertical="center"/>
    </xf>
    <xf numFmtId="0" fontId="184" fillId="76" borderId="0" xfId="88" applyFont="1" applyFill="1" applyAlignment="1">
      <alignment horizontal="center" vertical="center"/>
    </xf>
    <xf numFmtId="0" fontId="185" fillId="76" borderId="0" xfId="88" applyFont="1" applyFill="1" applyAlignment="1">
      <alignment horizontal="center" vertical="center"/>
    </xf>
    <xf numFmtId="0" fontId="186" fillId="22" borderId="29" xfId="88" applyFont="1" applyFill="1" applyBorder="1" applyAlignment="1">
      <alignment horizontal="center" vertical="center"/>
    </xf>
    <xf numFmtId="0" fontId="188" fillId="0" borderId="83" xfId="89" applyFont="1" applyBorder="1" applyAlignment="1">
      <alignment horizontal="center" vertical="center"/>
    </xf>
    <xf numFmtId="0" fontId="189" fillId="158" borderId="29" xfId="88" applyFont="1" applyFill="1" applyBorder="1" applyAlignment="1">
      <alignment horizontal="center" vertical="center"/>
    </xf>
    <xf numFmtId="0" fontId="189" fillId="159" borderId="29" xfId="88" applyFont="1" applyFill="1" applyBorder="1" applyAlignment="1">
      <alignment horizontal="center" vertical="center"/>
    </xf>
    <xf numFmtId="0" fontId="190" fillId="23" borderId="0" xfId="47" applyFont="1" applyFill="1" applyAlignment="1">
      <alignment horizontal="center" vertical="center"/>
    </xf>
    <xf numFmtId="0" fontId="191" fillId="22" borderId="0" xfId="88" applyFont="1" applyFill="1" applyAlignment="1">
      <alignment vertical="center"/>
    </xf>
    <xf numFmtId="0" fontId="12" fillId="22" borderId="0" xfId="88" applyFill="1" applyProtection="1">
      <protection hidden="1"/>
    </xf>
    <xf numFmtId="0" fontId="192" fillId="22" borderId="29" xfId="88" applyFont="1" applyFill="1" applyBorder="1" applyAlignment="1">
      <alignment vertical="center"/>
    </xf>
    <xf numFmtId="0" fontId="12" fillId="22" borderId="0" xfId="88" applyFill="1" applyAlignment="1">
      <alignment vertical="center"/>
    </xf>
    <xf numFmtId="194" fontId="193" fillId="22" borderId="0" xfId="88" applyNumberFormat="1" applyFont="1" applyFill="1" applyAlignment="1">
      <alignment vertical="center"/>
    </xf>
    <xf numFmtId="0" fontId="194" fillId="22" borderId="0" xfId="90" applyFont="1" applyFill="1" applyAlignment="1">
      <alignment horizontal="right" vertical="center"/>
    </xf>
    <xf numFmtId="195" fontId="156" fillId="24" borderId="0" xfId="90" applyNumberFormat="1" applyFont="1" applyFill="1" applyAlignment="1">
      <alignment horizontal="center" vertical="center"/>
    </xf>
    <xf numFmtId="0" fontId="195" fillId="160" borderId="0" xfId="88" applyFont="1" applyFill="1" applyAlignment="1">
      <alignment horizontal="center" vertical="center"/>
    </xf>
    <xf numFmtId="0" fontId="192" fillId="22" borderId="0" xfId="88" applyFont="1" applyFill="1" applyAlignment="1">
      <alignment horizontal="left" vertical="center"/>
    </xf>
    <xf numFmtId="0" fontId="12" fillId="0" borderId="0" xfId="88" applyProtection="1">
      <protection hidden="1"/>
    </xf>
    <xf numFmtId="0" fontId="65" fillId="86" borderId="0" xfId="88" applyFont="1" applyFill="1" applyAlignment="1">
      <alignment horizontal="center" vertical="center"/>
    </xf>
    <xf numFmtId="0" fontId="196" fillId="34" borderId="30" xfId="88" applyFont="1" applyFill="1" applyBorder="1" applyAlignment="1">
      <alignment horizontal="center" vertical="center"/>
    </xf>
    <xf numFmtId="0" fontId="196" fillId="34" borderId="0" xfId="88" applyFont="1" applyFill="1" applyAlignment="1">
      <alignment horizontal="center" vertical="center"/>
    </xf>
    <xf numFmtId="0" fontId="47" fillId="23" borderId="0" xfId="88" applyFont="1" applyFill="1" applyAlignment="1">
      <alignment vertical="center"/>
    </xf>
    <xf numFmtId="0" fontId="47" fillId="23" borderId="29" xfId="88" applyFont="1" applyFill="1" applyBorder="1" applyAlignment="1">
      <alignment vertical="center"/>
    </xf>
    <xf numFmtId="0" fontId="197" fillId="22" borderId="0" xfId="88" applyFont="1" applyFill="1" applyAlignment="1">
      <alignment horizontal="center" vertical="center"/>
    </xf>
    <xf numFmtId="0" fontId="195" fillId="155" borderId="0" xfId="88" applyFont="1" applyFill="1" applyAlignment="1">
      <alignment horizontal="center" vertical="center"/>
    </xf>
    <xf numFmtId="0" fontId="198" fillId="20" borderId="0" xfId="88" applyFont="1" applyFill="1" applyAlignment="1">
      <alignment horizontal="center" vertical="center"/>
    </xf>
    <xf numFmtId="0" fontId="47" fillId="23" borderId="0" xfId="88" applyFont="1" applyFill="1" applyAlignment="1">
      <alignment horizontal="right" vertical="center"/>
    </xf>
    <xf numFmtId="0" fontId="197" fillId="70" borderId="0" xfId="88" applyFont="1" applyFill="1" applyAlignment="1">
      <alignment horizontal="center" vertical="center"/>
    </xf>
    <xf numFmtId="0" fontId="195" fillId="23" borderId="0" xfId="88" applyFont="1" applyFill="1" applyAlignment="1">
      <alignment horizontal="right" vertical="center"/>
    </xf>
    <xf numFmtId="0" fontId="12" fillId="154" borderId="0" xfId="88" applyFill="1" applyAlignment="1">
      <alignment vertical="center"/>
    </xf>
    <xf numFmtId="0" fontId="47" fillId="23" borderId="0" xfId="91" applyFont="1" applyFill="1" applyAlignment="1">
      <alignment vertical="center"/>
    </xf>
    <xf numFmtId="0" fontId="47" fillId="23" borderId="0" xfId="80" applyFont="1" applyFill="1" applyAlignment="1">
      <alignment horizontal="center" vertical="center"/>
    </xf>
    <xf numFmtId="0" fontId="199" fillId="23" borderId="0" xfId="92" applyFont="1" applyFill="1" applyAlignment="1" applyProtection="1">
      <alignment vertical="center"/>
    </xf>
    <xf numFmtId="0" fontId="47" fillId="23" borderId="0" xfId="80" applyFont="1" applyFill="1" applyAlignment="1">
      <alignment horizontal="center" vertical="top"/>
    </xf>
    <xf numFmtId="0" fontId="108" fillId="22" borderId="44" xfId="73" applyNumberFormat="1" applyFont="1" applyFill="1" applyBorder="1" applyAlignment="1" applyProtection="1">
      <alignment horizontal="left" vertical="center"/>
      <protection locked="0"/>
    </xf>
    <xf numFmtId="0" fontId="74" fillId="0" borderId="0" xfId="47" applyFont="1"/>
    <xf numFmtId="0" fontId="77" fillId="36" borderId="37" xfId="36" applyFont="1" applyFill="1" applyBorder="1" applyAlignment="1">
      <alignment horizontal="right" vertical="center" wrapText="1"/>
    </xf>
    <xf numFmtId="0" fontId="77" fillId="36" borderId="38" xfId="36" applyFont="1" applyFill="1" applyBorder="1" applyAlignment="1">
      <alignment horizontal="center" vertical="center" wrapText="1"/>
    </xf>
    <xf numFmtId="0" fontId="201" fillId="38" borderId="0" xfId="36" applyFont="1" applyFill="1" applyBorder="1" applyAlignment="1" applyProtection="1">
      <alignment horizontal="center" vertical="center" wrapText="1"/>
      <protection locked="0"/>
    </xf>
    <xf numFmtId="165" fontId="133" fillId="22" borderId="0" xfId="47" applyNumberFormat="1" applyFont="1" applyFill="1" applyBorder="1" applyAlignment="1" applyProtection="1">
      <alignment horizontal="center" vertical="center"/>
    </xf>
    <xf numFmtId="0" fontId="203" fillId="22" borderId="0" xfId="36" applyFont="1" applyFill="1" applyBorder="1" applyAlignment="1">
      <alignment horizontal="center" vertical="center"/>
    </xf>
    <xf numFmtId="0" fontId="74" fillId="0" borderId="0" xfId="47" applyFont="1" applyBorder="1" applyAlignment="1">
      <alignment vertical="center"/>
    </xf>
    <xf numFmtId="0" fontId="74" fillId="0" borderId="0" xfId="47" applyFont="1" applyBorder="1"/>
    <xf numFmtId="0" fontId="208" fillId="22" borderId="0" xfId="47" applyFont="1" applyFill="1" applyBorder="1" applyAlignment="1">
      <alignment vertical="center"/>
    </xf>
    <xf numFmtId="0" fontId="132" fillId="0" borderId="0" xfId="47" applyFont="1" applyFill="1" applyBorder="1" applyAlignment="1">
      <alignment horizontal="center" vertical="center" wrapText="1"/>
    </xf>
    <xf numFmtId="0" fontId="74" fillId="22" borderId="0" xfId="47" applyFont="1" applyFill="1" applyBorder="1" applyAlignment="1">
      <alignment vertical="center"/>
    </xf>
    <xf numFmtId="0" fontId="82" fillId="22" borderId="0" xfId="47" applyFont="1" applyFill="1" applyBorder="1" applyAlignment="1">
      <alignment vertical="center"/>
    </xf>
    <xf numFmtId="0" fontId="74" fillId="0" borderId="0" xfId="0" applyFont="1" applyBorder="1"/>
    <xf numFmtId="0" fontId="74" fillId="0" borderId="0" xfId="47" applyFont="1" applyProtection="1">
      <protection hidden="1"/>
    </xf>
    <xf numFmtId="0" fontId="74" fillId="22" borderId="0" xfId="47" applyFont="1" applyFill="1" applyProtection="1">
      <protection hidden="1"/>
    </xf>
    <xf numFmtId="0" fontId="74" fillId="22" borderId="0" xfId="47" applyFont="1" applyFill="1"/>
    <xf numFmtId="0" fontId="6" fillId="22" borderId="0" xfId="78" applyFont="1" applyFill="1"/>
    <xf numFmtId="0" fontId="6" fillId="0" borderId="0" xfId="78" applyFont="1"/>
    <xf numFmtId="0" fontId="227" fillId="22" borderId="0" xfId="47" applyFont="1" applyFill="1" applyAlignment="1" applyProtection="1">
      <alignment vertical="center"/>
      <protection hidden="1"/>
    </xf>
    <xf numFmtId="0" fontId="82" fillId="22" borderId="0" xfId="47" applyFont="1" applyFill="1" applyAlignment="1" applyProtection="1">
      <alignment horizontal="left"/>
      <protection hidden="1"/>
    </xf>
    <xf numFmtId="0" fontId="74" fillId="0" borderId="0" xfId="36" applyFont="1" applyAlignment="1">
      <alignment vertical="center"/>
    </xf>
    <xf numFmtId="0" fontId="227" fillId="83" borderId="111" xfId="73" applyFont="1" applyFill="1" applyBorder="1" applyAlignment="1">
      <alignment horizontal="left" vertical="center"/>
    </xf>
    <xf numFmtId="0" fontId="211" fillId="83" borderId="112" xfId="73" applyFont="1" applyFill="1" applyBorder="1" applyAlignment="1">
      <alignment horizontal="left" vertical="center"/>
    </xf>
    <xf numFmtId="0" fontId="228" fillId="83" borderId="112" xfId="73" applyFont="1" applyFill="1" applyBorder="1" applyAlignment="1">
      <alignment horizontal="left" vertical="center"/>
    </xf>
    <xf numFmtId="0" fontId="229" fillId="83" borderId="112" xfId="73" applyFont="1" applyFill="1" applyBorder="1" applyAlignment="1">
      <alignment horizontal="centerContinuous" vertical="center"/>
    </xf>
    <xf numFmtId="0" fontId="228" fillId="83" borderId="112" xfId="73" applyFont="1" applyFill="1" applyBorder="1" applyAlignment="1">
      <alignment horizontal="centerContinuous" vertical="center"/>
    </xf>
    <xf numFmtId="0" fontId="230" fillId="83" borderId="113" xfId="73" applyFont="1" applyFill="1" applyBorder="1" applyAlignment="1">
      <alignment horizontal="right" vertical="center"/>
    </xf>
    <xf numFmtId="0" fontId="56" fillId="22" borderId="0" xfId="73" applyFont="1" applyFill="1" applyAlignment="1" applyProtection="1"/>
    <xf numFmtId="0" fontId="56" fillId="0" borderId="0" xfId="73" applyFont="1" applyAlignment="1" applyProtection="1"/>
    <xf numFmtId="0" fontId="74" fillId="0" borderId="0" xfId="73" applyFont="1"/>
    <xf numFmtId="0" fontId="56" fillId="0" borderId="0" xfId="73" applyFont="1" applyProtection="1"/>
    <xf numFmtId="0" fontId="74" fillId="22" borderId="0" xfId="73" applyFont="1" applyFill="1"/>
    <xf numFmtId="0" fontId="115" fillId="0" borderId="0" xfId="73" applyFont="1"/>
    <xf numFmtId="0" fontId="115" fillId="22" borderId="0" xfId="73" applyFont="1" applyFill="1"/>
    <xf numFmtId="2" fontId="105" fillId="22" borderId="124" xfId="36" applyNumberFormat="1" applyFont="1" applyFill="1" applyBorder="1" applyAlignment="1">
      <alignment horizontal="center" vertical="center"/>
    </xf>
    <xf numFmtId="178" fontId="105" fillId="22" borderId="124" xfId="36" applyNumberFormat="1" applyFont="1" applyFill="1" applyBorder="1" applyAlignment="1">
      <alignment horizontal="center" vertical="center"/>
    </xf>
    <xf numFmtId="175" fontId="105" fillId="22" borderId="124" xfId="72" applyNumberFormat="1" applyFont="1" applyFill="1" applyBorder="1" applyAlignment="1" applyProtection="1">
      <alignment horizontal="center" vertical="center"/>
      <protection locked="0"/>
    </xf>
    <xf numFmtId="0" fontId="42" fillId="74" borderId="124" xfId="36" applyNumberFormat="1" applyFont="1" applyFill="1" applyBorder="1" applyAlignment="1">
      <alignment horizontal="center" vertical="center"/>
    </xf>
    <xf numFmtId="0" fontId="227" fillId="83" borderId="26" xfId="73" applyFont="1" applyFill="1" applyBorder="1" applyAlignment="1">
      <alignment vertical="center"/>
    </xf>
    <xf numFmtId="0" fontId="227" fillId="83" borderId="27" xfId="73" applyFont="1" applyFill="1" applyBorder="1" applyAlignment="1">
      <alignment vertical="center"/>
    </xf>
    <xf numFmtId="0" fontId="235" fillId="83" borderId="28" xfId="73" applyFont="1" applyFill="1" applyBorder="1" applyAlignment="1">
      <alignment horizontal="right" vertical="center"/>
    </xf>
    <xf numFmtId="0" fontId="222" fillId="56" borderId="184" xfId="73" applyNumberFormat="1" applyFont="1" applyFill="1" applyBorder="1" applyAlignment="1" applyProtection="1">
      <alignment horizontal="center" vertical="center"/>
      <protection locked="0"/>
    </xf>
    <xf numFmtId="0" fontId="222" fillId="56" borderId="184" xfId="73" applyFont="1" applyFill="1" applyBorder="1" applyAlignment="1" applyProtection="1">
      <alignment horizontal="left" vertical="center"/>
      <protection locked="0"/>
    </xf>
    <xf numFmtId="0" fontId="93" fillId="38" borderId="55" xfId="73" applyNumberFormat="1" applyFont="1" applyFill="1" applyBorder="1" applyAlignment="1" applyProtection="1">
      <alignment horizontal="center" vertical="center"/>
      <protection locked="0"/>
    </xf>
    <xf numFmtId="187" fontId="53" fillId="22" borderId="184" xfId="73" applyNumberFormat="1" applyFont="1" applyFill="1" applyBorder="1" applyAlignment="1" applyProtection="1">
      <alignment horizontal="right" vertical="center"/>
      <protection locked="0"/>
    </xf>
    <xf numFmtId="188" fontId="53" fillId="22" borderId="184" xfId="78" applyNumberFormat="1" applyFont="1" applyFill="1" applyBorder="1" applyAlignment="1" applyProtection="1">
      <alignment horizontal="center" vertical="center"/>
    </xf>
    <xf numFmtId="1" fontId="74" fillId="22" borderId="47" xfId="73" applyNumberFormat="1" applyFont="1" applyFill="1" applyBorder="1" applyAlignment="1" applyProtection="1">
      <alignment horizontal="left" vertical="center"/>
      <protection locked="0"/>
    </xf>
    <xf numFmtId="187" fontId="53" fillId="22" borderId="45" xfId="73" applyNumberFormat="1" applyFont="1" applyFill="1" applyBorder="1" applyAlignment="1" applyProtection="1">
      <alignment horizontal="right" vertical="center"/>
      <protection locked="0"/>
    </xf>
    <xf numFmtId="1" fontId="74" fillId="22" borderId="135" xfId="73" applyNumberFormat="1" applyFont="1" applyFill="1" applyBorder="1" applyAlignment="1" applyProtection="1">
      <alignment horizontal="left" vertical="center"/>
      <protection locked="0"/>
    </xf>
    <xf numFmtId="0" fontId="222" fillId="56" borderId="136" xfId="73" applyNumberFormat="1" applyFont="1" applyFill="1" applyBorder="1" applyAlignment="1" applyProtection="1">
      <alignment horizontal="center" vertical="center"/>
      <protection locked="0"/>
    </xf>
    <xf numFmtId="0" fontId="222" fillId="56" borderId="136" xfId="73" applyFont="1" applyFill="1" applyBorder="1" applyAlignment="1" applyProtection="1">
      <alignment horizontal="left" vertical="center"/>
      <protection locked="0"/>
    </xf>
    <xf numFmtId="0" fontId="93" fillId="38" borderId="100" xfId="73" applyNumberFormat="1" applyFont="1" applyFill="1" applyBorder="1" applyAlignment="1" applyProtection="1">
      <alignment horizontal="center" vertical="center"/>
      <protection locked="0"/>
    </xf>
    <xf numFmtId="187" fontId="53" fillId="22" borderId="136" xfId="73" applyNumberFormat="1" applyFont="1" applyFill="1" applyBorder="1" applyAlignment="1" applyProtection="1">
      <alignment horizontal="right" vertical="center"/>
      <protection locked="0"/>
    </xf>
    <xf numFmtId="188" fontId="53" fillId="22" borderId="136" xfId="78" applyNumberFormat="1" applyFont="1" applyFill="1" applyBorder="1" applyAlignment="1" applyProtection="1">
      <alignment horizontal="center" vertical="center"/>
    </xf>
    <xf numFmtId="1" fontId="74" fillId="22" borderId="138" xfId="73" applyNumberFormat="1" applyFont="1" applyFill="1" applyBorder="1" applyAlignment="1" applyProtection="1">
      <alignment horizontal="left" vertical="center"/>
      <protection locked="0"/>
    </xf>
    <xf numFmtId="187" fontId="53" fillId="22" borderId="137" xfId="73" applyNumberFormat="1" applyFont="1" applyFill="1" applyBorder="1" applyAlignment="1" applyProtection="1">
      <alignment horizontal="right" vertical="center"/>
      <protection locked="0"/>
    </xf>
    <xf numFmtId="1" fontId="74" fillId="22" borderId="139" xfId="73" applyNumberFormat="1" applyFont="1" applyFill="1" applyBorder="1" applyAlignment="1" applyProtection="1">
      <alignment horizontal="left" vertical="center"/>
      <protection locked="0"/>
    </xf>
    <xf numFmtId="187" fontId="53" fillId="22" borderId="141" xfId="73" applyNumberFormat="1" applyFont="1" applyFill="1" applyBorder="1" applyAlignment="1" applyProtection="1">
      <alignment horizontal="right" vertical="center"/>
      <protection locked="0"/>
    </xf>
    <xf numFmtId="188" fontId="53" fillId="22" borderId="141" xfId="78" applyNumberFormat="1" applyFont="1" applyFill="1" applyBorder="1" applyAlignment="1" applyProtection="1">
      <alignment horizontal="center" vertical="center"/>
    </xf>
    <xf numFmtId="1" fontId="74" fillId="22" borderId="142" xfId="73" applyNumberFormat="1" applyFont="1" applyFill="1" applyBorder="1" applyAlignment="1" applyProtection="1">
      <alignment horizontal="left" vertical="center"/>
      <protection locked="0"/>
    </xf>
    <xf numFmtId="187" fontId="53" fillId="22" borderId="140" xfId="73" applyNumberFormat="1" applyFont="1" applyFill="1" applyBorder="1" applyAlignment="1" applyProtection="1">
      <alignment horizontal="right" vertical="center"/>
      <protection locked="0"/>
    </xf>
    <xf numFmtId="1" fontId="74" fillId="22" borderId="143" xfId="73" applyNumberFormat="1" applyFont="1" applyFill="1" applyBorder="1" applyAlignment="1" applyProtection="1">
      <alignment horizontal="left" vertical="center"/>
      <protection locked="0"/>
    </xf>
    <xf numFmtId="165" fontId="93" fillId="38" borderId="100" xfId="73" applyNumberFormat="1" applyFont="1" applyFill="1" applyBorder="1" applyAlignment="1" applyProtection="1">
      <alignment horizontal="center" vertical="center"/>
      <protection locked="0"/>
    </xf>
    <xf numFmtId="189" fontId="53" fillId="22" borderId="136" xfId="78" applyNumberFormat="1" applyFont="1" applyFill="1" applyBorder="1" applyAlignment="1" applyProtection="1">
      <alignment horizontal="center" vertical="center"/>
    </xf>
    <xf numFmtId="1" fontId="74" fillId="22" borderId="145" xfId="73" applyNumberFormat="1" applyFont="1" applyFill="1" applyBorder="1" applyAlignment="1" applyProtection="1">
      <alignment horizontal="left" vertical="center"/>
      <protection locked="0"/>
    </xf>
    <xf numFmtId="0" fontId="222" fillId="56" borderId="138" xfId="73" applyFont="1" applyFill="1" applyBorder="1" applyAlignment="1" applyProtection="1">
      <alignment horizontal="left" vertical="center"/>
      <protection locked="0"/>
    </xf>
    <xf numFmtId="0" fontId="222" fillId="56" borderId="141" xfId="73" applyNumberFormat="1" applyFont="1" applyFill="1" applyBorder="1" applyAlignment="1" applyProtection="1">
      <alignment horizontal="center" vertical="center"/>
      <protection locked="0"/>
    </xf>
    <xf numFmtId="0" fontId="222" fillId="56" borderId="141" xfId="73" applyFont="1" applyFill="1" applyBorder="1" applyAlignment="1" applyProtection="1">
      <alignment horizontal="left" vertical="center"/>
      <protection locked="0"/>
    </xf>
    <xf numFmtId="165" fontId="93" fillId="38" borderId="148" xfId="73" applyNumberFormat="1" applyFont="1" applyFill="1" applyBorder="1" applyAlignment="1" applyProtection="1">
      <alignment horizontal="center" vertical="center"/>
      <protection locked="0"/>
    </xf>
    <xf numFmtId="189" fontId="53" fillId="22" borderId="141" xfId="78" applyNumberFormat="1" applyFont="1" applyFill="1" applyBorder="1" applyAlignment="1" applyProtection="1">
      <alignment horizontal="center" vertical="center"/>
    </xf>
    <xf numFmtId="1" fontId="74" fillId="22" borderId="149" xfId="73" applyNumberFormat="1" applyFont="1" applyFill="1" applyBorder="1" applyAlignment="1" applyProtection="1">
      <alignment horizontal="left" vertical="center"/>
      <protection locked="0"/>
    </xf>
    <xf numFmtId="187" fontId="53" fillId="70" borderId="0" xfId="73" applyNumberFormat="1" applyFont="1" applyFill="1" applyBorder="1" applyAlignment="1" applyProtection="1">
      <alignment horizontal="right" vertical="center"/>
      <protection locked="0"/>
    </xf>
    <xf numFmtId="188" fontId="53" fillId="70" borderId="0" xfId="78" applyNumberFormat="1" applyFont="1" applyFill="1" applyBorder="1" applyAlignment="1" applyProtection="1">
      <alignment horizontal="center" vertical="center"/>
    </xf>
    <xf numFmtId="1" fontId="74" fillId="70" borderId="0" xfId="73" applyNumberFormat="1" applyFont="1" applyFill="1" applyBorder="1" applyAlignment="1" applyProtection="1">
      <alignment horizontal="left" vertical="center"/>
      <protection locked="0"/>
    </xf>
    <xf numFmtId="0" fontId="197" fillId="83" borderId="28" xfId="73" applyFont="1" applyFill="1" applyBorder="1" applyAlignment="1">
      <alignment horizontal="right" vertical="center"/>
    </xf>
    <xf numFmtId="0" fontId="227" fillId="22" borderId="29" xfId="73" applyFont="1" applyFill="1" applyBorder="1" applyAlignment="1">
      <alignment horizontal="left" vertical="center"/>
    </xf>
    <xf numFmtId="0" fontId="211" fillId="22" borderId="0" xfId="73" applyFont="1" applyFill="1" applyBorder="1" applyAlignment="1">
      <alignment horizontal="left" vertical="center"/>
    </xf>
    <xf numFmtId="0" fontId="228" fillId="22" borderId="0" xfId="73" applyFont="1" applyFill="1" applyBorder="1" applyAlignment="1">
      <alignment horizontal="left" vertical="center"/>
    </xf>
    <xf numFmtId="166" fontId="200" fillId="22" borderId="0" xfId="73" applyNumberFormat="1" applyFont="1" applyFill="1" applyBorder="1" applyAlignment="1" applyProtection="1">
      <alignment horizontal="right" vertical="center"/>
      <protection locked="0"/>
    </xf>
    <xf numFmtId="165" fontId="222" fillId="38" borderId="0" xfId="73" applyNumberFormat="1" applyFont="1" applyFill="1" applyBorder="1" applyAlignment="1" applyProtection="1">
      <alignment horizontal="right" vertical="center"/>
      <protection locked="0"/>
    </xf>
    <xf numFmtId="0" fontId="222" fillId="38" borderId="0" xfId="73" applyFont="1" applyFill="1" applyBorder="1" applyAlignment="1" applyProtection="1">
      <alignment horizontal="center" vertical="center"/>
      <protection locked="0"/>
    </xf>
    <xf numFmtId="0" fontId="229" fillId="22" borderId="0" xfId="73" applyFont="1" applyFill="1" applyBorder="1" applyAlignment="1">
      <alignment horizontal="centerContinuous" vertical="center"/>
    </xf>
    <xf numFmtId="0" fontId="222" fillId="38" borderId="0" xfId="73" applyNumberFormat="1" applyFont="1" applyFill="1" applyBorder="1" applyAlignment="1" applyProtection="1">
      <alignment horizontal="center" vertical="center"/>
      <protection locked="0"/>
    </xf>
    <xf numFmtId="0" fontId="228" fillId="22" borderId="0" xfId="73" applyFont="1" applyFill="1" applyBorder="1" applyAlignment="1">
      <alignment horizontal="centerContinuous" vertical="center"/>
    </xf>
    <xf numFmtId="0" fontId="228" fillId="22" borderId="30" xfId="73" applyFont="1" applyFill="1" applyBorder="1" applyAlignment="1">
      <alignment horizontal="centerContinuous" vertical="center"/>
    </xf>
    <xf numFmtId="2" fontId="75" fillId="22" borderId="124" xfId="36" applyNumberFormat="1" applyFont="1" applyFill="1" applyBorder="1" applyAlignment="1">
      <alignment horizontal="center" vertical="center"/>
    </xf>
    <xf numFmtId="178" fontId="75" fillId="22" borderId="124" xfId="36" applyNumberFormat="1" applyFont="1" applyFill="1" applyBorder="1" applyAlignment="1">
      <alignment horizontal="center" vertical="center"/>
    </xf>
    <xf numFmtId="175" fontId="75" fillId="22" borderId="124" xfId="72" applyNumberFormat="1" applyFont="1" applyFill="1" applyBorder="1" applyAlignment="1" applyProtection="1">
      <alignment horizontal="center" vertical="center"/>
      <protection locked="0"/>
    </xf>
    <xf numFmtId="0" fontId="115" fillId="22" borderId="0" xfId="73" applyFont="1" applyFill="1" applyBorder="1"/>
    <xf numFmtId="166" fontId="108" fillId="56" borderId="0" xfId="73" applyNumberFormat="1" applyFont="1" applyFill="1" applyBorder="1" applyAlignment="1" applyProtection="1">
      <alignment horizontal="center" vertical="center"/>
      <protection locked="0"/>
    </xf>
    <xf numFmtId="0" fontId="108" fillId="22" borderId="0" xfId="73" applyNumberFormat="1" applyFont="1" applyFill="1" applyBorder="1" applyAlignment="1" applyProtection="1">
      <alignment horizontal="left" vertical="center"/>
      <protection locked="0"/>
    </xf>
    <xf numFmtId="176" fontId="56" fillId="56" borderId="0" xfId="73" applyNumberFormat="1" applyFont="1" applyFill="1" applyBorder="1" applyAlignment="1" applyProtection="1">
      <alignment horizontal="center" vertical="center"/>
      <protection locked="0"/>
    </xf>
    <xf numFmtId="187" fontId="53" fillId="22" borderId="0" xfId="73" applyNumberFormat="1" applyFont="1" applyFill="1" applyBorder="1" applyAlignment="1" applyProtection="1">
      <alignment horizontal="right" vertical="center"/>
      <protection locked="0"/>
    </xf>
    <xf numFmtId="188" fontId="53" fillId="22" borderId="0" xfId="78" applyNumberFormat="1" applyFont="1" applyFill="1" applyBorder="1" applyAlignment="1" applyProtection="1">
      <alignment horizontal="center" vertical="center"/>
    </xf>
    <xf numFmtId="1" fontId="74" fillId="22" borderId="0" xfId="73" applyNumberFormat="1" applyFont="1" applyFill="1" applyBorder="1" applyAlignment="1" applyProtection="1">
      <alignment horizontal="left" vertical="center"/>
      <protection locked="0"/>
    </xf>
    <xf numFmtId="1" fontId="74" fillId="22" borderId="30" xfId="73" applyNumberFormat="1" applyFont="1" applyFill="1" applyBorder="1" applyAlignment="1" applyProtection="1">
      <alignment horizontal="left" vertical="center"/>
      <protection locked="0"/>
    </xf>
    <xf numFmtId="0" fontId="115" fillId="0" borderId="32" xfId="73" applyFont="1" applyBorder="1"/>
    <xf numFmtId="1" fontId="108" fillId="56" borderId="32" xfId="73" applyNumberFormat="1" applyFont="1" applyFill="1" applyBorder="1" applyAlignment="1" applyProtection="1">
      <alignment horizontal="center" vertical="center"/>
      <protection locked="0"/>
    </xf>
    <xf numFmtId="0" fontId="108" fillId="22" borderId="32" xfId="73" applyNumberFormat="1" applyFont="1" applyFill="1" applyBorder="1" applyAlignment="1" applyProtection="1">
      <alignment horizontal="left" vertical="center"/>
      <protection locked="0"/>
    </xf>
    <xf numFmtId="165" fontId="56" fillId="22" borderId="32" xfId="73" applyNumberFormat="1" applyFont="1" applyFill="1" applyBorder="1" applyAlignment="1" applyProtection="1">
      <alignment horizontal="center" vertical="center"/>
      <protection locked="0"/>
    </xf>
    <xf numFmtId="187" fontId="53" fillId="22" borderId="32" xfId="73" applyNumberFormat="1" applyFont="1" applyFill="1" applyBorder="1" applyAlignment="1" applyProtection="1">
      <alignment horizontal="right" vertical="center"/>
      <protection locked="0"/>
    </xf>
    <xf numFmtId="188" fontId="53" fillId="22" borderId="32" xfId="78" applyNumberFormat="1" applyFont="1" applyFill="1" applyBorder="1" applyAlignment="1" applyProtection="1">
      <alignment horizontal="center" vertical="center"/>
    </xf>
    <xf numFmtId="1" fontId="74" fillId="22" borderId="32" xfId="73" applyNumberFormat="1" applyFont="1" applyFill="1" applyBorder="1" applyAlignment="1" applyProtection="1">
      <alignment horizontal="left" vertical="center"/>
      <protection locked="0"/>
    </xf>
    <xf numFmtId="1" fontId="74" fillId="22" borderId="33" xfId="73" applyNumberFormat="1" applyFont="1" applyFill="1" applyBorder="1" applyAlignment="1" applyProtection="1">
      <alignment horizontal="left" vertical="center"/>
      <protection locked="0"/>
    </xf>
    <xf numFmtId="0" fontId="227" fillId="85" borderId="165" xfId="73" applyFont="1" applyFill="1" applyBorder="1" applyAlignment="1">
      <alignment horizontal="left" vertical="center"/>
    </xf>
    <xf numFmtId="0" fontId="211" fillId="85" borderId="166" xfId="73" applyFont="1" applyFill="1" applyBorder="1" applyAlignment="1">
      <alignment horizontal="left" vertical="center"/>
    </xf>
    <xf numFmtId="0" fontId="228" fillId="85" borderId="166" xfId="73" applyFont="1" applyFill="1" applyBorder="1" applyAlignment="1">
      <alignment horizontal="left" vertical="center"/>
    </xf>
    <xf numFmtId="0" fontId="229" fillId="85" borderId="166" xfId="73" applyFont="1" applyFill="1" applyBorder="1" applyAlignment="1">
      <alignment horizontal="centerContinuous" vertical="center"/>
    </xf>
    <xf numFmtId="0" fontId="228" fillId="85" borderId="166" xfId="73" applyFont="1" applyFill="1" applyBorder="1" applyAlignment="1">
      <alignment horizontal="centerContinuous" vertical="center"/>
    </xf>
    <xf numFmtId="0" fontId="227" fillId="85" borderId="167" xfId="73" applyFont="1" applyFill="1" applyBorder="1" applyAlignment="1">
      <alignment horizontal="right" vertical="center"/>
    </xf>
    <xf numFmtId="0" fontId="194" fillId="85" borderId="150" xfId="73" applyFont="1" applyFill="1" applyBorder="1" applyAlignment="1">
      <alignment horizontal="left" vertical="center"/>
    </xf>
    <xf numFmtId="0" fontId="211" fillId="85" borderId="184" xfId="73" applyFont="1" applyFill="1" applyBorder="1" applyAlignment="1">
      <alignment horizontal="left" vertical="center"/>
    </xf>
    <xf numFmtId="0" fontId="228" fillId="85" borderId="184" xfId="73" applyFont="1" applyFill="1" applyBorder="1" applyAlignment="1">
      <alignment horizontal="left" vertical="center"/>
    </xf>
    <xf numFmtId="0" fontId="229" fillId="85" borderId="184" xfId="73" applyFont="1" applyFill="1" applyBorder="1" applyAlignment="1">
      <alignment horizontal="centerContinuous" vertical="center"/>
    </xf>
    <xf numFmtId="0" fontId="228" fillId="85" borderId="184" xfId="73" applyFont="1" applyFill="1" applyBorder="1" applyAlignment="1">
      <alignment horizontal="centerContinuous" vertical="center"/>
    </xf>
    <xf numFmtId="0" fontId="236" fillId="85" borderId="151" xfId="73" applyFont="1" applyFill="1" applyBorder="1" applyAlignment="1">
      <alignment horizontal="right" vertical="center"/>
    </xf>
    <xf numFmtId="0" fontId="74" fillId="0" borderId="110" xfId="73" applyFont="1" applyFill="1" applyBorder="1" applyAlignment="1" applyProtection="1">
      <alignment horizontal="center" vertical="center" wrapText="1"/>
      <protection locked="0"/>
    </xf>
    <xf numFmtId="0" fontId="237" fillId="0" borderId="110" xfId="73" applyFont="1" applyFill="1" applyBorder="1" applyAlignment="1" applyProtection="1">
      <alignment horizontal="center" vertical="center" wrapText="1"/>
      <protection locked="0"/>
    </xf>
    <xf numFmtId="0" fontId="75" fillId="0" borderId="155" xfId="73" applyFont="1" applyFill="1" applyBorder="1" applyAlignment="1" applyProtection="1">
      <alignment horizontal="center" vertical="center" wrapText="1"/>
      <protection locked="0"/>
    </xf>
    <xf numFmtId="0" fontId="75" fillId="22" borderId="154" xfId="73" applyFont="1" applyFill="1" applyBorder="1" applyAlignment="1" applyProtection="1">
      <alignment horizontal="center" vertical="center" wrapText="1"/>
      <protection locked="0"/>
    </xf>
    <xf numFmtId="0" fontId="234" fillId="22" borderId="156" xfId="73" applyFont="1" applyFill="1" applyBorder="1" applyAlignment="1" applyProtection="1">
      <alignment horizontal="centerContinuous" vertical="center"/>
      <protection locked="0"/>
    </xf>
    <xf numFmtId="0" fontId="234" fillId="22" borderId="175" xfId="73" applyFont="1" applyFill="1" applyBorder="1" applyAlignment="1" applyProtection="1">
      <alignment horizontal="centerContinuous" vertical="center"/>
      <protection locked="0"/>
    </xf>
    <xf numFmtId="0" fontId="115" fillId="22" borderId="175" xfId="73" applyFont="1" applyFill="1" applyBorder="1" applyAlignment="1">
      <alignment horizontal="centerContinuous" vertical="center"/>
    </xf>
    <xf numFmtId="0" fontId="115" fillId="22" borderId="157" xfId="73" applyFont="1" applyFill="1" applyBorder="1" applyAlignment="1">
      <alignment horizontal="centerContinuous" vertical="center"/>
    </xf>
    <xf numFmtId="0" fontId="227" fillId="86" borderId="165" xfId="73" applyFont="1" applyFill="1" applyBorder="1" applyAlignment="1">
      <alignment horizontal="left" vertical="center"/>
    </xf>
    <xf numFmtId="0" fontId="211" fillId="86" borderId="166" xfId="73" applyFont="1" applyFill="1" applyBorder="1" applyAlignment="1">
      <alignment horizontal="left" vertical="center"/>
    </xf>
    <xf numFmtId="0" fontId="228" fillId="86" borderId="166" xfId="73" applyFont="1" applyFill="1" applyBorder="1" applyAlignment="1">
      <alignment horizontal="left" vertical="center"/>
    </xf>
    <xf numFmtId="0" fontId="229" fillId="86" borderId="166" xfId="73" applyFont="1" applyFill="1" applyBorder="1" applyAlignment="1">
      <alignment horizontal="centerContinuous" vertical="center"/>
    </xf>
    <xf numFmtId="0" fontId="228" fillId="86" borderId="166" xfId="73" applyFont="1" applyFill="1" applyBorder="1" applyAlignment="1">
      <alignment horizontal="centerContinuous" vertical="center"/>
    </xf>
    <xf numFmtId="0" fontId="227" fillId="86" borderId="167" xfId="73" applyFont="1" applyFill="1" applyBorder="1" applyAlignment="1">
      <alignment horizontal="right" vertical="center"/>
    </xf>
    <xf numFmtId="0" fontId="194" fillId="86" borderId="150" xfId="73" applyFont="1" applyFill="1" applyBorder="1" applyAlignment="1">
      <alignment horizontal="left" vertical="center"/>
    </xf>
    <xf numFmtId="0" fontId="211" fillId="86" borderId="184" xfId="73" applyFont="1" applyFill="1" applyBorder="1" applyAlignment="1">
      <alignment horizontal="left" vertical="center"/>
    </xf>
    <xf numFmtId="0" fontId="228" fillId="86" borderId="184" xfId="73" applyFont="1" applyFill="1" applyBorder="1" applyAlignment="1">
      <alignment horizontal="left" vertical="center"/>
    </xf>
    <xf numFmtId="0" fontId="229" fillId="86" borderId="184" xfId="73" applyFont="1" applyFill="1" applyBorder="1" applyAlignment="1">
      <alignment horizontal="centerContinuous" vertical="center"/>
    </xf>
    <xf numFmtId="0" fontId="228" fillId="86" borderId="184" xfId="73" applyFont="1" applyFill="1" applyBorder="1" applyAlignment="1">
      <alignment horizontal="centerContinuous" vertical="center"/>
    </xf>
    <xf numFmtId="0" fontId="236" fillId="86" borderId="151" xfId="73" applyFont="1" applyFill="1" applyBorder="1" applyAlignment="1">
      <alignment horizontal="right" vertical="center"/>
    </xf>
    <xf numFmtId="0" fontId="75" fillId="0" borderId="110" xfId="73" applyFont="1" applyFill="1" applyBorder="1" applyAlignment="1" applyProtection="1">
      <alignment horizontal="center" vertical="center" wrapText="1"/>
      <protection locked="0"/>
    </xf>
    <xf numFmtId="0" fontId="6" fillId="0" borderId="0" xfId="78" applyFont="1" applyAlignment="1">
      <alignment vertical="center"/>
    </xf>
    <xf numFmtId="0" fontId="6" fillId="22" borderId="0" xfId="78" applyFont="1" applyFill="1" applyAlignment="1">
      <alignment vertical="center"/>
    </xf>
    <xf numFmtId="0" fontId="6" fillId="0" borderId="0" xfId="78" applyFont="1" applyFill="1" applyAlignment="1">
      <alignment vertical="center"/>
    </xf>
    <xf numFmtId="0" fontId="240" fillId="0" borderId="0" xfId="78" applyFont="1" applyFill="1" applyAlignment="1">
      <alignment vertical="center"/>
    </xf>
    <xf numFmtId="0" fontId="75" fillId="22" borderId="0" xfId="78" applyFont="1" applyFill="1" applyAlignment="1">
      <alignment vertical="center"/>
    </xf>
    <xf numFmtId="0" fontId="115" fillId="77" borderId="156" xfId="78" applyFont="1" applyFill="1" applyBorder="1" applyAlignment="1">
      <alignment horizontal="left" vertical="center"/>
    </xf>
    <xf numFmtId="0" fontId="75" fillId="77" borderId="175" xfId="78" applyFont="1" applyFill="1" applyBorder="1" applyAlignment="1">
      <alignment horizontal="left" vertical="center"/>
    </xf>
    <xf numFmtId="0" fontId="75" fillId="77" borderId="176" xfId="78" applyFont="1" applyFill="1" applyBorder="1" applyAlignment="1">
      <alignment horizontal="left" vertical="center"/>
    </xf>
    <xf numFmtId="0" fontId="115" fillId="77" borderId="0" xfId="78" applyFont="1" applyFill="1" applyBorder="1" applyAlignment="1">
      <alignment horizontal="left" vertical="center"/>
    </xf>
    <xf numFmtId="0" fontId="75" fillId="77" borderId="0" xfId="78" applyFont="1" applyFill="1" applyBorder="1" applyAlignment="1">
      <alignment horizontal="left" vertical="center"/>
    </xf>
    <xf numFmtId="0" fontId="75" fillId="77" borderId="30" xfId="78" applyFont="1" applyFill="1" applyBorder="1" applyAlignment="1">
      <alignment horizontal="left" vertical="center"/>
    </xf>
    <xf numFmtId="0" fontId="75" fillId="0" borderId="187" xfId="78" applyFont="1" applyBorder="1" applyAlignment="1">
      <alignment horizontal="center" vertical="center"/>
    </xf>
    <xf numFmtId="0" fontId="242" fillId="74" borderId="137" xfId="78" applyFont="1" applyFill="1" applyBorder="1" applyAlignment="1">
      <alignment horizontal="center" vertical="center"/>
    </xf>
    <xf numFmtId="165" fontId="226" fillId="74" borderId="137" xfId="78" applyNumberFormat="1" applyFont="1" applyFill="1" applyBorder="1" applyAlignment="1">
      <alignment horizontal="center" vertical="center"/>
    </xf>
    <xf numFmtId="0" fontId="224" fillId="74" borderId="100" xfId="73" applyFont="1" applyFill="1" applyBorder="1" applyAlignment="1" applyProtection="1">
      <alignment horizontal="center" vertical="center"/>
      <protection locked="0"/>
    </xf>
    <xf numFmtId="179" fontId="215" fillId="74" borderId="100" xfId="78" applyNumberFormat="1" applyFont="1" applyFill="1" applyBorder="1" applyAlignment="1" applyProtection="1">
      <alignment horizontal="center" vertical="center"/>
      <protection locked="0"/>
    </xf>
    <xf numFmtId="165" fontId="74" fillId="76" borderId="137" xfId="78" applyNumberFormat="1" applyFont="1" applyFill="1" applyBorder="1" applyAlignment="1">
      <alignment vertical="center"/>
    </xf>
    <xf numFmtId="165" fontId="52" fillId="22" borderId="138" xfId="78" applyNumberFormat="1" applyFont="1" applyFill="1" applyBorder="1" applyAlignment="1">
      <alignment vertical="center"/>
    </xf>
    <xf numFmtId="165" fontId="75" fillId="76" borderId="137" xfId="78" applyNumberFormat="1" applyFont="1" applyFill="1" applyBorder="1" applyAlignment="1">
      <alignment vertical="center"/>
    </xf>
    <xf numFmtId="165" fontId="52" fillId="22" borderId="137" xfId="78" applyNumberFormat="1" applyFont="1" applyFill="1" applyBorder="1" applyAlignment="1">
      <alignment vertical="center"/>
    </xf>
    <xf numFmtId="0" fontId="74" fillId="22" borderId="0" xfId="78" applyFont="1" applyFill="1" applyAlignment="1">
      <alignment vertical="center"/>
    </xf>
    <xf numFmtId="0" fontId="75" fillId="87" borderId="187" xfId="78" applyFont="1" applyFill="1" applyBorder="1" applyAlignment="1">
      <alignment horizontal="center" vertical="center"/>
    </xf>
    <xf numFmtId="0" fontId="243" fillId="74" borderId="137" xfId="78" applyFont="1" applyFill="1" applyBorder="1" applyAlignment="1">
      <alignment horizontal="center" vertical="center"/>
    </xf>
    <xf numFmtId="165" fontId="243" fillId="74" borderId="100" xfId="78" applyNumberFormat="1" applyFont="1" applyFill="1" applyBorder="1" applyAlignment="1">
      <alignment horizontal="center" vertical="center"/>
    </xf>
    <xf numFmtId="0" fontId="243" fillId="74" borderId="100" xfId="78" applyFont="1" applyFill="1" applyBorder="1" applyAlignment="1">
      <alignment horizontal="center" vertical="center"/>
    </xf>
    <xf numFmtId="165" fontId="88" fillId="78" borderId="100" xfId="78" applyNumberFormat="1" applyFont="1" applyFill="1" applyBorder="1" applyAlignment="1">
      <alignment horizontal="center" vertical="center"/>
    </xf>
    <xf numFmtId="179" fontId="244" fillId="75" borderId="136" xfId="78" applyNumberFormat="1" applyFont="1" applyFill="1" applyBorder="1" applyAlignment="1" applyProtection="1">
      <alignment horizontal="center" vertical="center"/>
      <protection locked="0"/>
    </xf>
    <xf numFmtId="0" fontId="214" fillId="22" borderId="0" xfId="78" applyFont="1" applyFill="1" applyBorder="1" applyAlignment="1">
      <alignment vertical="center"/>
    </xf>
    <xf numFmtId="0" fontId="217" fillId="22" borderId="30" xfId="78" applyFont="1" applyFill="1" applyBorder="1" applyAlignment="1">
      <alignment vertical="top"/>
    </xf>
    <xf numFmtId="165" fontId="226" fillId="74" borderId="100" xfId="78" applyNumberFormat="1" applyFont="1" applyFill="1" applyBorder="1" applyAlignment="1">
      <alignment horizontal="center" vertical="center"/>
    </xf>
    <xf numFmtId="0" fontId="75" fillId="70" borderId="0" xfId="78" applyFont="1" applyFill="1" applyBorder="1" applyAlignment="1">
      <alignment horizontal="right" vertical="center"/>
    </xf>
    <xf numFmtId="2" fontId="214" fillId="70" borderId="0" xfId="78" applyNumberFormat="1" applyFont="1" applyFill="1" applyBorder="1" applyAlignment="1">
      <alignment horizontal="center" vertical="center"/>
    </xf>
    <xf numFmtId="0" fontId="75" fillId="70" borderId="0" xfId="78" applyFont="1" applyFill="1" applyBorder="1" applyAlignment="1">
      <alignment vertical="center"/>
    </xf>
    <xf numFmtId="0" fontId="216" fillId="70" borderId="0" xfId="78" applyFont="1" applyFill="1" applyBorder="1" applyAlignment="1">
      <alignment vertical="top"/>
    </xf>
    <xf numFmtId="0" fontId="216" fillId="70" borderId="30" xfId="78" applyFont="1" applyFill="1" applyBorder="1" applyAlignment="1">
      <alignment vertical="top"/>
    </xf>
    <xf numFmtId="0" fontId="75" fillId="70" borderId="44" xfId="78" applyFont="1" applyFill="1" applyBorder="1" applyAlignment="1">
      <alignment horizontal="right" vertical="center"/>
    </xf>
    <xf numFmtId="2" fontId="214" fillId="70" borderId="44" xfId="78" applyNumberFormat="1" applyFont="1" applyFill="1" applyBorder="1" applyAlignment="1">
      <alignment horizontal="center" vertical="center"/>
    </xf>
    <xf numFmtId="0" fontId="75" fillId="70" borderId="44" xfId="78" applyFont="1" applyFill="1" applyBorder="1" applyAlignment="1">
      <alignment vertical="center"/>
    </xf>
    <xf numFmtId="0" fontId="216" fillId="70" borderId="44" xfId="78" applyFont="1" applyFill="1" applyBorder="1" applyAlignment="1">
      <alignment vertical="top"/>
    </xf>
    <xf numFmtId="0" fontId="216" fillId="70" borderId="62" xfId="78" applyFont="1" applyFill="1" applyBorder="1" applyAlignment="1">
      <alignment vertical="top"/>
    </xf>
    <xf numFmtId="1" fontId="75" fillId="76" borderId="100" xfId="78" applyNumberFormat="1" applyFont="1" applyFill="1" applyBorder="1" applyAlignment="1">
      <alignment horizontal="center" vertical="center"/>
    </xf>
    <xf numFmtId="0" fontId="246" fillId="74" borderId="136" xfId="78" applyFont="1" applyFill="1" applyBorder="1" applyAlignment="1">
      <alignment horizontal="center" vertical="center" wrapText="1"/>
    </xf>
    <xf numFmtId="0" fontId="216" fillId="38" borderId="136" xfId="73" applyNumberFormat="1" applyFont="1" applyFill="1" applyBorder="1" applyAlignment="1" applyProtection="1">
      <alignment horizontal="center" vertical="center"/>
      <protection locked="0"/>
    </xf>
    <xf numFmtId="0" fontId="88" fillId="0" borderId="136" xfId="73" applyNumberFormat="1" applyFont="1" applyFill="1" applyBorder="1" applyAlignment="1" applyProtection="1">
      <alignment horizontal="center" vertical="center"/>
      <protection locked="0"/>
    </xf>
    <xf numFmtId="166" fontId="89" fillId="76" borderId="138" xfId="78" applyNumberFormat="1" applyFont="1" applyFill="1" applyBorder="1" applyAlignment="1" applyProtection="1">
      <alignment horizontal="center" vertical="center"/>
      <protection locked="0"/>
    </xf>
    <xf numFmtId="193" fontId="89" fillId="0" borderId="136" xfId="73" applyNumberFormat="1" applyFont="1" applyFill="1" applyBorder="1" applyAlignment="1" applyProtection="1">
      <alignment horizontal="right" vertical="center"/>
      <protection locked="0"/>
    </xf>
    <xf numFmtId="188" fontId="89" fillId="0" borderId="136" xfId="78" applyNumberFormat="1" applyFont="1" applyFill="1" applyBorder="1" applyAlignment="1" applyProtection="1">
      <alignment horizontal="center" vertical="center"/>
    </xf>
    <xf numFmtId="1" fontId="74" fillId="0" borderId="136" xfId="73" applyNumberFormat="1" applyFont="1" applyFill="1" applyBorder="1" applyAlignment="1" applyProtection="1">
      <alignment horizontal="left" vertical="center"/>
      <protection locked="0"/>
    </xf>
    <xf numFmtId="0" fontId="216" fillId="38" borderId="190" xfId="73" applyNumberFormat="1" applyFont="1" applyFill="1" applyBorder="1" applyAlignment="1" applyProtection="1">
      <alignment horizontal="center" vertical="center"/>
      <protection locked="0"/>
    </xf>
    <xf numFmtId="0" fontId="89" fillId="0" borderId="138" xfId="78" applyFont="1" applyBorder="1" applyAlignment="1">
      <alignment horizontal="center" vertical="center"/>
    </xf>
    <xf numFmtId="1" fontId="74" fillId="0" borderId="145" xfId="73" applyNumberFormat="1" applyFont="1" applyFill="1" applyBorder="1" applyAlignment="1" applyProtection="1">
      <alignment horizontal="left" vertical="center"/>
      <protection locked="0"/>
    </xf>
    <xf numFmtId="0" fontId="75" fillId="76" borderId="100" xfId="78" applyFont="1" applyFill="1" applyBorder="1" applyAlignment="1">
      <alignment horizontal="center" vertical="center"/>
    </xf>
    <xf numFmtId="0" fontId="75" fillId="0" borderId="191" xfId="78" applyFont="1" applyBorder="1" applyAlignment="1">
      <alignment horizontal="center" vertical="center"/>
    </xf>
    <xf numFmtId="0" fontId="75" fillId="76" borderId="110" xfId="78" applyFont="1" applyFill="1" applyBorder="1" applyAlignment="1">
      <alignment horizontal="center" vertical="center"/>
    </xf>
    <xf numFmtId="0" fontId="246" fillId="74" borderId="175" xfId="78" applyFont="1" applyFill="1" applyBorder="1" applyAlignment="1">
      <alignment horizontal="center" vertical="center" wrapText="1"/>
    </xf>
    <xf numFmtId="0" fontId="216" fillId="38" borderId="175" xfId="73" applyNumberFormat="1" applyFont="1" applyFill="1" applyBorder="1" applyAlignment="1" applyProtection="1">
      <alignment horizontal="center" vertical="center"/>
      <protection locked="0"/>
    </xf>
    <xf numFmtId="0" fontId="88" fillId="0" borderId="175" xfId="73" applyNumberFormat="1" applyFont="1" applyFill="1" applyBorder="1" applyAlignment="1" applyProtection="1">
      <alignment horizontal="center" vertical="center"/>
      <protection locked="0"/>
    </xf>
    <xf numFmtId="166" fontId="89" fillId="76" borderId="162" xfId="78" applyNumberFormat="1" applyFont="1" applyFill="1" applyBorder="1" applyAlignment="1" applyProtection="1">
      <alignment horizontal="center" vertical="center"/>
      <protection locked="0"/>
    </xf>
    <xf numFmtId="193" fontId="89" fillId="0" borderId="175" xfId="73" applyNumberFormat="1" applyFont="1" applyFill="1" applyBorder="1" applyAlignment="1" applyProtection="1">
      <alignment horizontal="right" vertical="center"/>
      <protection locked="0"/>
    </xf>
    <xf numFmtId="188" fontId="89" fillId="0" borderId="175" xfId="78" applyNumberFormat="1" applyFont="1" applyFill="1" applyBorder="1" applyAlignment="1" applyProtection="1">
      <alignment horizontal="center" vertical="center"/>
    </xf>
    <xf numFmtId="1" fontId="74" fillId="0" borderId="175" xfId="73" applyNumberFormat="1" applyFont="1" applyFill="1" applyBorder="1" applyAlignment="1" applyProtection="1">
      <alignment horizontal="left" vertical="center"/>
      <protection locked="0"/>
    </xf>
    <xf numFmtId="0" fontId="216" fillId="38" borderId="161" xfId="73" applyNumberFormat="1" applyFont="1" applyFill="1" applyBorder="1" applyAlignment="1" applyProtection="1">
      <alignment horizontal="center" vertical="center"/>
      <protection locked="0"/>
    </xf>
    <xf numFmtId="0" fontId="89" fillId="0" borderId="162" xfId="78" applyFont="1" applyBorder="1" applyAlignment="1">
      <alignment horizontal="center" vertical="center"/>
    </xf>
    <xf numFmtId="1" fontId="74" fillId="0" borderId="176" xfId="73" applyNumberFormat="1" applyFont="1" applyFill="1" applyBorder="1" applyAlignment="1" applyProtection="1">
      <alignment horizontal="left" vertical="center"/>
      <protection locked="0"/>
    </xf>
    <xf numFmtId="0" fontId="218" fillId="92" borderId="29" xfId="78" applyFont="1" applyFill="1" applyBorder="1" applyAlignment="1">
      <alignment horizontal="centerContinuous" vertical="center"/>
    </xf>
    <xf numFmtId="0" fontId="218" fillId="92" borderId="0" xfId="78" applyFont="1" applyFill="1" applyBorder="1" applyAlignment="1">
      <alignment horizontal="centerContinuous" vertical="center"/>
    </xf>
    <xf numFmtId="0" fontId="218" fillId="92" borderId="30" xfId="78" applyFont="1" applyFill="1" applyBorder="1" applyAlignment="1">
      <alignment horizontal="centerContinuous" vertical="center"/>
    </xf>
    <xf numFmtId="0" fontId="6" fillId="0" borderId="175" xfId="78" applyFont="1" applyBorder="1" applyAlignment="1">
      <alignment vertical="center"/>
    </xf>
    <xf numFmtId="0" fontId="6" fillId="22" borderId="175" xfId="78" applyFont="1" applyFill="1" applyBorder="1" applyAlignment="1">
      <alignment vertical="center"/>
    </xf>
    <xf numFmtId="0" fontId="6" fillId="22" borderId="176" xfId="78" applyFont="1" applyFill="1" applyBorder="1" applyAlignment="1">
      <alignment vertical="center"/>
    </xf>
    <xf numFmtId="0" fontId="6" fillId="0" borderId="184" xfId="78" applyFont="1" applyBorder="1" applyAlignment="1">
      <alignment vertical="center"/>
    </xf>
    <xf numFmtId="0" fontId="6" fillId="22" borderId="184" xfId="78" applyFont="1" applyFill="1" applyBorder="1" applyAlignment="1">
      <alignment vertical="center"/>
    </xf>
    <xf numFmtId="0" fontId="6" fillId="22" borderId="186" xfId="78" applyFont="1" applyFill="1" applyBorder="1" applyAlignment="1">
      <alignment vertical="center"/>
    </xf>
    <xf numFmtId="0" fontId="115" fillId="77" borderId="175" xfId="78" applyFont="1" applyFill="1" applyBorder="1" applyAlignment="1">
      <alignment horizontal="left" vertical="center"/>
    </xf>
    <xf numFmtId="1" fontId="89" fillId="0" borderId="100" xfId="78" applyNumberFormat="1" applyFont="1" applyFill="1" applyBorder="1" applyAlignment="1">
      <alignment horizontal="center" vertical="center"/>
    </xf>
    <xf numFmtId="165" fontId="224" fillId="74" borderId="100" xfId="78" applyNumberFormat="1" applyFont="1" applyFill="1" applyBorder="1" applyAlignment="1">
      <alignment horizontal="center" vertical="center"/>
    </xf>
    <xf numFmtId="166" fontId="88" fillId="0" borderId="100" xfId="73" applyNumberFormat="1" applyFont="1" applyFill="1" applyBorder="1" applyAlignment="1" applyProtection="1">
      <alignment horizontal="center" vertical="center"/>
      <protection locked="0"/>
    </xf>
    <xf numFmtId="165" fontId="75" fillId="0" borderId="137" xfId="78" applyNumberFormat="1" applyFont="1" applyFill="1" applyBorder="1" applyAlignment="1">
      <alignment vertical="center"/>
    </xf>
    <xf numFmtId="165" fontId="52" fillId="0" borderId="137" xfId="78" applyNumberFormat="1" applyFont="1" applyFill="1" applyBorder="1" applyAlignment="1">
      <alignment horizontal="center" vertical="center"/>
    </xf>
    <xf numFmtId="1" fontId="89" fillId="0" borderId="110" xfId="78" applyNumberFormat="1" applyFont="1" applyFill="1" applyBorder="1" applyAlignment="1">
      <alignment horizontal="center" vertical="center"/>
    </xf>
    <xf numFmtId="165" fontId="224" fillId="74" borderId="110" xfId="78" applyNumberFormat="1" applyFont="1" applyFill="1" applyBorder="1" applyAlignment="1">
      <alignment horizontal="center" vertical="center"/>
    </xf>
    <xf numFmtId="179" fontId="215" fillId="74" borderId="110" xfId="78" applyNumberFormat="1" applyFont="1" applyFill="1" applyBorder="1" applyAlignment="1" applyProtection="1">
      <alignment horizontal="center" vertical="center"/>
      <protection locked="0"/>
    </xf>
    <xf numFmtId="165" fontId="74" fillId="76" borderId="156" xfId="78" applyNumberFormat="1" applyFont="1" applyFill="1" applyBorder="1" applyAlignment="1">
      <alignment vertical="center"/>
    </xf>
    <xf numFmtId="165" fontId="52" fillId="22" borderId="162" xfId="78" applyNumberFormat="1" applyFont="1" applyFill="1" applyBorder="1" applyAlignment="1">
      <alignment vertical="center"/>
    </xf>
    <xf numFmtId="166" fontId="88" fillId="0" borderId="110" xfId="73" applyNumberFormat="1" applyFont="1" applyFill="1" applyBorder="1" applyAlignment="1" applyProtection="1">
      <alignment horizontal="center" vertical="center"/>
      <protection locked="0"/>
    </xf>
    <xf numFmtId="165" fontId="75" fillId="0" borderId="156" xfId="78" applyNumberFormat="1" applyFont="1" applyFill="1" applyBorder="1" applyAlignment="1">
      <alignment vertical="center"/>
    </xf>
    <xf numFmtId="165" fontId="52" fillId="0" borderId="156" xfId="78" applyNumberFormat="1" applyFont="1" applyFill="1" applyBorder="1" applyAlignment="1">
      <alignment horizontal="center" vertical="center"/>
    </xf>
    <xf numFmtId="0" fontId="249" fillId="70" borderId="58" xfId="78" applyFont="1" applyFill="1" applyBorder="1" applyAlignment="1">
      <alignment horizontal="right" vertical="center"/>
    </xf>
    <xf numFmtId="1" fontId="52" fillId="70" borderId="44" xfId="78" applyNumberFormat="1" applyFont="1" applyFill="1" applyBorder="1" applyAlignment="1">
      <alignment horizontal="center" vertical="center"/>
    </xf>
    <xf numFmtId="0" fontId="80" fillId="70" borderId="44" xfId="78" applyFont="1" applyFill="1" applyBorder="1" applyAlignment="1">
      <alignment horizontal="center" vertical="center"/>
    </xf>
    <xf numFmtId="0" fontId="6" fillId="70" borderId="44" xfId="78" applyFont="1" applyFill="1" applyBorder="1" applyAlignment="1">
      <alignment vertical="center"/>
    </xf>
    <xf numFmtId="2" fontId="66" fillId="70" borderId="44" xfId="78" applyNumberFormat="1" applyFont="1" applyFill="1" applyBorder="1" applyAlignment="1">
      <alignment vertical="center"/>
    </xf>
    <xf numFmtId="165" fontId="66" fillId="70" borderId="44" xfId="78" applyNumberFormat="1" applyFont="1" applyFill="1" applyBorder="1" applyAlignment="1">
      <alignment vertical="center"/>
    </xf>
    <xf numFmtId="0" fontId="217" fillId="70" borderId="44" xfId="78" applyFont="1" applyFill="1" applyBorder="1" applyAlignment="1">
      <alignment vertical="top" wrapText="1"/>
    </xf>
    <xf numFmtId="0" fontId="217" fillId="70" borderId="62" xfId="78" applyFont="1" applyFill="1" applyBorder="1" applyAlignment="1">
      <alignment vertical="top" wrapText="1"/>
    </xf>
    <xf numFmtId="2" fontId="89" fillId="76" borderId="138" xfId="78" applyNumberFormat="1" applyFont="1" applyFill="1" applyBorder="1" applyAlignment="1" applyProtection="1">
      <alignment horizontal="center" vertical="center"/>
      <protection locked="0"/>
    </xf>
    <xf numFmtId="166" fontId="89" fillId="0" borderId="138" xfId="78" applyNumberFormat="1" applyFont="1" applyBorder="1" applyAlignment="1">
      <alignment horizontal="center" vertical="center"/>
    </xf>
    <xf numFmtId="0" fontId="75" fillId="70" borderId="175" xfId="78" applyFont="1" applyFill="1" applyBorder="1" applyAlignment="1">
      <alignment vertical="center"/>
    </xf>
    <xf numFmtId="165" fontId="52" fillId="0" borderId="137" xfId="78" applyNumberFormat="1" applyFont="1" applyFill="1" applyBorder="1" applyAlignment="1">
      <alignment horizontal="centerContinuous" vertical="center"/>
    </xf>
    <xf numFmtId="165" fontId="52" fillId="0" borderId="138" xfId="78" applyNumberFormat="1" applyFont="1" applyFill="1" applyBorder="1" applyAlignment="1">
      <alignment horizontal="centerContinuous" vertical="center"/>
    </xf>
    <xf numFmtId="0" fontId="245" fillId="70" borderId="103" xfId="78" applyFont="1" applyFill="1" applyBorder="1" applyAlignment="1">
      <alignment horizontal="center" vertical="center"/>
    </xf>
    <xf numFmtId="1" fontId="66" fillId="70" borderId="175" xfId="78" applyNumberFormat="1" applyFont="1" applyFill="1" applyBorder="1" applyAlignment="1">
      <alignment horizontal="center" vertical="center"/>
    </xf>
    <xf numFmtId="0" fontId="80" fillId="70" borderId="175" xfId="78" applyFont="1" applyFill="1" applyBorder="1" applyAlignment="1">
      <alignment horizontal="center" vertical="center"/>
    </xf>
    <xf numFmtId="2" fontId="75" fillId="76" borderId="138" xfId="78" applyNumberFormat="1" applyFont="1" applyFill="1" applyBorder="1" applyAlignment="1" applyProtection="1">
      <alignment horizontal="center" vertical="center"/>
      <protection locked="0"/>
    </xf>
    <xf numFmtId="193" fontId="89" fillId="0" borderId="137" xfId="73" applyNumberFormat="1" applyFont="1" applyFill="1" applyBorder="1" applyAlignment="1" applyProtection="1">
      <alignment horizontal="right" vertical="center"/>
      <protection locked="0"/>
    </xf>
    <xf numFmtId="1" fontId="115" fillId="0" borderId="145" xfId="73" applyNumberFormat="1" applyFont="1" applyFill="1" applyBorder="1" applyAlignment="1" applyProtection="1">
      <alignment horizontal="left" vertical="center"/>
      <protection locked="0"/>
    </xf>
    <xf numFmtId="2" fontId="75" fillId="76" borderId="162" xfId="78" applyNumberFormat="1" applyFont="1" applyFill="1" applyBorder="1" applyAlignment="1" applyProtection="1">
      <alignment horizontal="center" vertical="center"/>
      <protection locked="0"/>
    </xf>
    <xf numFmtId="193" fontId="89" fillId="0" borderId="156" xfId="73" applyNumberFormat="1" applyFont="1" applyFill="1" applyBorder="1" applyAlignment="1" applyProtection="1">
      <alignment horizontal="right" vertical="center"/>
      <protection locked="0"/>
    </xf>
    <xf numFmtId="1" fontId="115" fillId="0" borderId="176" xfId="73" applyNumberFormat="1" applyFont="1" applyFill="1" applyBorder="1" applyAlignment="1" applyProtection="1">
      <alignment horizontal="left" vertical="center"/>
      <protection locked="0"/>
    </xf>
    <xf numFmtId="0" fontId="245" fillId="22" borderId="29" xfId="78" applyFont="1" applyFill="1" applyBorder="1" applyAlignment="1">
      <alignment horizontal="center" vertical="center"/>
    </xf>
    <xf numFmtId="1" fontId="66" fillId="22" borderId="0" xfId="78" applyNumberFormat="1" applyFont="1" applyFill="1" applyBorder="1" applyAlignment="1">
      <alignment horizontal="center" vertical="center"/>
    </xf>
    <xf numFmtId="0" fontId="75" fillId="22" borderId="0" xfId="78" applyFont="1" applyFill="1" applyBorder="1" applyAlignment="1">
      <alignment vertical="center"/>
    </xf>
    <xf numFmtId="166" fontId="66" fillId="22" borderId="0" xfId="78" applyNumberFormat="1" applyFont="1" applyFill="1" applyBorder="1" applyAlignment="1">
      <alignment horizontal="center" vertical="center"/>
    </xf>
    <xf numFmtId="193" fontId="66" fillId="22" borderId="0" xfId="73" applyNumberFormat="1" applyFont="1" applyFill="1" applyBorder="1" applyAlignment="1" applyProtection="1">
      <alignment horizontal="center" vertical="center"/>
      <protection locked="0"/>
    </xf>
    <xf numFmtId="188" fontId="66" fillId="22" borderId="0" xfId="78" applyNumberFormat="1" applyFont="1" applyFill="1" applyBorder="1" applyAlignment="1" applyProtection="1">
      <alignment horizontal="center" vertical="center"/>
    </xf>
    <xf numFmtId="1" fontId="66" fillId="22" borderId="0" xfId="73" applyNumberFormat="1" applyFont="1" applyFill="1" applyBorder="1" applyAlignment="1" applyProtection="1">
      <alignment horizontal="center" vertical="center"/>
      <protection locked="0"/>
    </xf>
    <xf numFmtId="1" fontId="214" fillId="22" borderId="30" xfId="73" applyNumberFormat="1" applyFont="1" applyFill="1" applyBorder="1" applyAlignment="1" applyProtection="1">
      <alignment horizontal="center" vertical="center"/>
      <protection locked="0"/>
    </xf>
    <xf numFmtId="0" fontId="218" fillId="92" borderId="31" xfId="78" applyFont="1" applyFill="1" applyBorder="1" applyAlignment="1">
      <alignment horizontal="center" vertical="center"/>
    </xf>
    <xf numFmtId="0" fontId="218" fillId="92" borderId="32" xfId="78" applyFont="1" applyFill="1" applyBorder="1" applyAlignment="1">
      <alignment horizontal="center" vertical="center"/>
    </xf>
    <xf numFmtId="0" fontId="218" fillId="93" borderId="192" xfId="78" applyFont="1" applyFill="1" applyBorder="1" applyAlignment="1">
      <alignment horizontal="center" vertical="center"/>
    </xf>
    <xf numFmtId="0" fontId="218" fillId="92" borderId="33" xfId="78" applyFont="1" applyFill="1" applyBorder="1" applyAlignment="1">
      <alignment horizontal="center" vertical="center"/>
    </xf>
    <xf numFmtId="0" fontId="74" fillId="22" borderId="0" xfId="78" applyFont="1" applyFill="1"/>
    <xf numFmtId="0" fontId="53" fillId="91" borderId="180" xfId="47" applyFont="1" applyFill="1" applyBorder="1" applyAlignment="1">
      <alignment vertical="center"/>
    </xf>
    <xf numFmtId="0" fontId="75" fillId="90" borderId="100" xfId="78" applyFont="1" applyFill="1" applyBorder="1" applyAlignment="1">
      <alignment horizontal="right" vertical="center"/>
    </xf>
    <xf numFmtId="14" fontId="6" fillId="0" borderId="136" xfId="78" applyNumberFormat="1" applyFont="1" applyBorder="1" applyAlignment="1">
      <alignment horizontal="center" vertical="center"/>
    </xf>
    <xf numFmtId="0" fontId="75" fillId="90" borderId="138" xfId="78" applyFont="1" applyFill="1" applyBorder="1" applyAlignment="1">
      <alignment horizontal="center" vertical="center"/>
    </xf>
    <xf numFmtId="0" fontId="211" fillId="76" borderId="137" xfId="78" applyFont="1" applyFill="1" applyBorder="1" applyAlignment="1">
      <alignment horizontal="center" vertical="center"/>
    </xf>
    <xf numFmtId="0" fontId="211" fillId="76" borderId="138" xfId="78" applyFont="1" applyFill="1" applyBorder="1" applyAlignment="1">
      <alignment horizontal="center" vertical="center"/>
    </xf>
    <xf numFmtId="0" fontId="6" fillId="76" borderId="0" xfId="78" applyFont="1" applyFill="1" applyAlignment="1">
      <alignment vertical="center"/>
    </xf>
    <xf numFmtId="0" fontId="218" fillId="92" borderId="26" xfId="78" applyFont="1" applyFill="1" applyBorder="1" applyAlignment="1">
      <alignment horizontal="center" vertical="center"/>
    </xf>
    <xf numFmtId="0" fontId="218" fillId="92" borderId="27" xfId="78" applyFont="1" applyFill="1" applyBorder="1" applyAlignment="1">
      <alignment horizontal="center" vertical="center"/>
    </xf>
    <xf numFmtId="0" fontId="218" fillId="92" borderId="28" xfId="78" applyFont="1" applyFill="1" applyBorder="1" applyAlignment="1">
      <alignment horizontal="center" vertical="center"/>
    </xf>
    <xf numFmtId="0" fontId="6" fillId="89" borderId="26" xfId="78" applyFont="1" applyFill="1" applyBorder="1" applyAlignment="1">
      <alignment vertical="center"/>
    </xf>
    <xf numFmtId="0" fontId="74" fillId="89" borderId="27" xfId="78" applyFont="1" applyFill="1" applyBorder="1"/>
    <xf numFmtId="0" fontId="6" fillId="89" borderId="27" xfId="78" applyFont="1" applyFill="1" applyBorder="1"/>
    <xf numFmtId="0" fontId="115" fillId="0" borderId="185" xfId="78" applyFont="1" applyFill="1" applyBorder="1" applyAlignment="1">
      <alignment horizontal="left" vertical="center"/>
    </xf>
    <xf numFmtId="0" fontId="6" fillId="0" borderId="184" xfId="78" applyFont="1" applyFill="1" applyBorder="1"/>
    <xf numFmtId="0" fontId="243" fillId="0" borderId="184" xfId="78" applyFont="1" applyFill="1" applyBorder="1" applyAlignment="1">
      <alignment horizontal="center" vertical="center" wrapText="1"/>
    </xf>
    <xf numFmtId="0" fontId="6" fillId="0" borderId="186" xfId="78" applyFont="1" applyFill="1" applyBorder="1"/>
    <xf numFmtId="0" fontId="56" fillId="22" borderId="0" xfId="78" applyFont="1" applyFill="1" applyAlignment="1">
      <alignment vertical="center"/>
    </xf>
    <xf numFmtId="0" fontId="6" fillId="70" borderId="0" xfId="78" applyFont="1" applyFill="1" applyAlignment="1">
      <alignment vertical="center"/>
    </xf>
    <xf numFmtId="0" fontId="6" fillId="70" borderId="0" xfId="78" applyFont="1" applyFill="1"/>
    <xf numFmtId="0" fontId="254" fillId="76" borderId="72" xfId="78" applyFont="1" applyFill="1" applyBorder="1" applyAlignment="1">
      <alignment horizontal="center" vertical="center"/>
    </xf>
    <xf numFmtId="0" fontId="255" fillId="76" borderId="72" xfId="78" applyFont="1" applyFill="1" applyBorder="1" applyAlignment="1">
      <alignment horizontal="center" vertical="center"/>
    </xf>
    <xf numFmtId="0" fontId="66" fillId="0" borderId="180" xfId="78" applyFont="1" applyBorder="1" applyAlignment="1">
      <alignment horizontal="center" vertical="center"/>
    </xf>
    <xf numFmtId="0" fontId="52" fillId="76" borderId="81" xfId="78" applyFont="1" applyFill="1" applyBorder="1" applyAlignment="1">
      <alignment vertical="center"/>
    </xf>
    <xf numFmtId="0" fontId="6" fillId="76" borderId="166" xfId="78" applyFont="1" applyFill="1" applyBorder="1" applyAlignment="1">
      <alignment vertical="center"/>
    </xf>
    <xf numFmtId="0" fontId="247" fillId="0" borderId="180" xfId="78" applyFont="1" applyBorder="1" applyAlignment="1">
      <alignment horizontal="center" vertical="center"/>
    </xf>
    <xf numFmtId="0" fontId="6" fillId="22" borderId="30" xfId="78" applyFont="1" applyFill="1" applyBorder="1" applyAlignment="1">
      <alignment horizontal="center"/>
    </xf>
    <xf numFmtId="0" fontId="115" fillId="76" borderId="29" xfId="78" applyFont="1" applyFill="1" applyBorder="1" applyAlignment="1">
      <alignment horizontal="left" vertical="center"/>
    </xf>
    <xf numFmtId="0" fontId="202" fillId="76" borderId="0" xfId="78" applyFont="1" applyFill="1" applyBorder="1" applyAlignment="1">
      <alignment horizontal="center" vertical="center"/>
    </xf>
    <xf numFmtId="0" fontId="214" fillId="76" borderId="188" xfId="78" applyFont="1" applyFill="1" applyBorder="1" applyAlignment="1">
      <alignment horizontal="right" vertical="center"/>
    </xf>
    <xf numFmtId="179" fontId="244" fillId="75" borderId="193" xfId="78" applyNumberFormat="1" applyFont="1" applyFill="1" applyBorder="1" applyAlignment="1" applyProtection="1">
      <alignment horizontal="center" vertical="center"/>
      <protection locked="0"/>
    </xf>
    <xf numFmtId="0" fontId="52" fillId="22" borderId="188" xfId="78" applyFont="1" applyFill="1" applyBorder="1" applyAlignment="1">
      <alignment horizontal="right" vertical="center"/>
    </xf>
    <xf numFmtId="165" fontId="88" fillId="22" borderId="137" xfId="78" applyNumberFormat="1" applyFont="1" applyFill="1" applyBorder="1" applyAlignment="1">
      <alignment horizontal="center" vertical="center"/>
    </xf>
    <xf numFmtId="165" fontId="89" fillId="22" borderId="100" xfId="78" applyNumberFormat="1" applyFont="1" applyFill="1" applyBorder="1" applyAlignment="1">
      <alignment horizontal="center" vertical="center"/>
    </xf>
    <xf numFmtId="165" fontId="88" fillId="22" borderId="100" xfId="78" applyNumberFormat="1" applyFont="1" applyFill="1" applyBorder="1" applyAlignment="1">
      <alignment horizontal="center" vertical="center"/>
    </xf>
    <xf numFmtId="0" fontId="6" fillId="22" borderId="62" xfId="78" applyFont="1" applyFill="1" applyBorder="1" applyAlignment="1">
      <alignment horizontal="center"/>
    </xf>
    <xf numFmtId="0" fontId="75" fillId="76" borderId="29" xfId="78" applyFont="1" applyFill="1" applyBorder="1" applyAlignment="1">
      <alignment horizontal="left" vertical="center"/>
    </xf>
    <xf numFmtId="0" fontId="224" fillId="22" borderId="136" xfId="78" applyFont="1" applyFill="1" applyBorder="1" applyAlignment="1">
      <alignment horizontal="left" vertical="center"/>
    </xf>
    <xf numFmtId="0" fontId="77" fillId="22" borderId="136" xfId="78" applyFont="1" applyFill="1" applyBorder="1" applyAlignment="1">
      <alignment horizontal="left" vertical="center"/>
    </xf>
    <xf numFmtId="0" fontId="6" fillId="22" borderId="138" xfId="78" applyFont="1" applyFill="1" applyBorder="1" applyAlignment="1">
      <alignment vertical="center"/>
    </xf>
    <xf numFmtId="0" fontId="52" fillId="22" borderId="0" xfId="78" applyFont="1" applyFill="1" applyBorder="1" applyAlignment="1">
      <alignment vertical="center"/>
    </xf>
    <xf numFmtId="0" fontId="66" fillId="22" borderId="188" xfId="78" applyFont="1" applyFill="1" applyBorder="1" applyAlignment="1">
      <alignment horizontal="right" vertical="center"/>
    </xf>
    <xf numFmtId="166" fontId="88" fillId="22" borderId="137" xfId="78" applyNumberFormat="1" applyFont="1" applyFill="1" applyBorder="1" applyAlignment="1">
      <alignment horizontal="center" vertical="center"/>
    </xf>
    <xf numFmtId="166" fontId="89" fillId="22" borderId="100" xfId="78" applyNumberFormat="1" applyFont="1" applyFill="1" applyBorder="1" applyAlignment="1">
      <alignment horizontal="center" vertical="center"/>
    </xf>
    <xf numFmtId="166" fontId="88" fillId="22" borderId="100" xfId="78" applyNumberFormat="1" applyFont="1" applyFill="1" applyBorder="1" applyAlignment="1">
      <alignment horizontal="center" vertical="center"/>
    </xf>
    <xf numFmtId="0" fontId="6" fillId="22" borderId="193" xfId="78" applyFont="1" applyFill="1" applyBorder="1" applyAlignment="1">
      <alignment horizontal="center" vertical="center"/>
    </xf>
    <xf numFmtId="0" fontId="115" fillId="76" borderId="29" xfId="78" applyFont="1" applyFill="1" applyBorder="1" applyAlignment="1">
      <alignment horizontal="right" vertical="center"/>
    </xf>
    <xf numFmtId="0" fontId="224" fillId="22" borderId="194" xfId="78" applyFont="1" applyFill="1" applyBorder="1" applyAlignment="1">
      <alignment horizontal="left" vertical="center"/>
    </xf>
    <xf numFmtId="0" fontId="77" fillId="22" borderId="194" xfId="78" applyFont="1" applyFill="1" applyBorder="1" applyAlignment="1">
      <alignment horizontal="left" vertical="center"/>
    </xf>
    <xf numFmtId="0" fontId="6" fillId="22" borderId="195" xfId="78" applyFont="1" applyFill="1" applyBorder="1" applyAlignment="1">
      <alignment vertical="center"/>
    </xf>
    <xf numFmtId="0" fontId="124" fillId="22" borderId="136" xfId="78" applyFont="1" applyFill="1" applyBorder="1" applyAlignment="1">
      <alignment horizontal="left" vertical="center"/>
    </xf>
    <xf numFmtId="0" fontId="222" fillId="22" borderId="136" xfId="78" applyFont="1" applyFill="1" applyBorder="1" applyAlignment="1">
      <alignment horizontal="left" vertical="center"/>
    </xf>
    <xf numFmtId="0" fontId="124" fillId="22" borderId="194" xfId="78" applyFont="1" applyFill="1" applyBorder="1" applyAlignment="1">
      <alignment horizontal="left" vertical="center"/>
    </xf>
    <xf numFmtId="0" fontId="222" fillId="22" borderId="194" xfId="78" applyFont="1" applyFill="1" applyBorder="1" applyAlignment="1">
      <alignment horizontal="left" vertical="center"/>
    </xf>
    <xf numFmtId="0" fontId="222" fillId="22" borderId="0" xfId="78" applyFont="1" applyFill="1" applyBorder="1" applyAlignment="1">
      <alignment horizontal="left" vertical="center"/>
    </xf>
    <xf numFmtId="0" fontId="222" fillId="22" borderId="0" xfId="78" applyFont="1" applyFill="1" applyBorder="1" applyAlignment="1">
      <alignment horizontal="right" vertical="center"/>
    </xf>
    <xf numFmtId="165" fontId="226" fillId="74" borderId="156" xfId="78" applyNumberFormat="1" applyFont="1" applyFill="1" applyBorder="1" applyAlignment="1">
      <alignment horizontal="center" vertical="center"/>
    </xf>
    <xf numFmtId="165" fontId="243" fillId="74" borderId="110" xfId="78" applyNumberFormat="1" applyFont="1" applyFill="1" applyBorder="1" applyAlignment="1">
      <alignment horizontal="center" vertical="center"/>
    </xf>
    <xf numFmtId="165" fontId="226" fillId="74" borderId="110" xfId="78" applyNumberFormat="1" applyFont="1" applyFill="1" applyBorder="1" applyAlignment="1">
      <alignment horizontal="center" vertical="center"/>
    </xf>
    <xf numFmtId="179" fontId="244" fillId="75" borderId="196" xfId="78" applyNumberFormat="1" applyFont="1" applyFill="1" applyBorder="1" applyAlignment="1" applyProtection="1">
      <alignment horizontal="center" vertical="center"/>
      <protection locked="0"/>
    </xf>
    <xf numFmtId="164" fontId="6" fillId="0" borderId="0" xfId="79" applyFont="1" applyAlignment="1">
      <alignment vertical="center"/>
    </xf>
    <xf numFmtId="164" fontId="6" fillId="76" borderId="29" xfId="79" applyFont="1" applyFill="1" applyBorder="1" applyAlignment="1">
      <alignment horizontal="left" vertical="center"/>
    </xf>
    <xf numFmtId="164" fontId="6" fillId="22" borderId="136" xfId="79" applyFont="1" applyFill="1" applyBorder="1" applyAlignment="1">
      <alignment horizontal="left" vertical="center"/>
    </xf>
    <xf numFmtId="164" fontId="6" fillId="22" borderId="138" xfId="79" applyFont="1" applyFill="1" applyBorder="1" applyAlignment="1">
      <alignment vertical="center"/>
    </xf>
    <xf numFmtId="165" fontId="6" fillId="74" borderId="45" xfId="79" applyNumberFormat="1" applyFont="1" applyFill="1" applyBorder="1" applyAlignment="1">
      <alignment horizontal="center" vertical="center"/>
    </xf>
    <xf numFmtId="165" fontId="6" fillId="74" borderId="55" xfId="79" applyNumberFormat="1" applyFont="1" applyFill="1" applyBorder="1" applyAlignment="1">
      <alignment horizontal="center" vertical="center"/>
    </xf>
    <xf numFmtId="165" fontId="6" fillId="78" borderId="55" xfId="79" applyNumberFormat="1" applyFont="1" applyFill="1" applyBorder="1" applyAlignment="1">
      <alignment horizontal="center" vertical="center"/>
    </xf>
    <xf numFmtId="179" fontId="6" fillId="75" borderId="197" xfId="79" applyNumberFormat="1" applyFont="1" applyFill="1" applyBorder="1" applyAlignment="1" applyProtection="1">
      <alignment horizontal="center" vertical="center"/>
      <protection locked="0"/>
    </xf>
    <xf numFmtId="164" fontId="6" fillId="22" borderId="0" xfId="79" applyFont="1" applyFill="1" applyAlignment="1">
      <alignment vertical="center"/>
    </xf>
    <xf numFmtId="0" fontId="75" fillId="22" borderId="0" xfId="78" applyFont="1" applyFill="1" applyBorder="1" applyAlignment="1">
      <alignment horizontal="right" vertical="center"/>
    </xf>
    <xf numFmtId="0" fontId="202" fillId="0" borderId="0" xfId="78" applyFont="1" applyFill="1" applyBorder="1" applyAlignment="1">
      <alignment horizontal="center" vertical="center"/>
    </xf>
    <xf numFmtId="0" fontId="75" fillId="0" borderId="0" xfId="78" applyFont="1" applyFill="1" applyBorder="1" applyAlignment="1">
      <alignment horizontal="right" vertical="center"/>
    </xf>
    <xf numFmtId="165" fontId="115" fillId="0" borderId="175" xfId="78" applyNumberFormat="1" applyFont="1" applyFill="1" applyBorder="1" applyAlignment="1">
      <alignment horizontal="center" vertical="center"/>
    </xf>
    <xf numFmtId="165" fontId="115" fillId="0" borderId="176" xfId="78" applyNumberFormat="1" applyFont="1" applyFill="1" applyBorder="1" applyAlignment="1">
      <alignment horizontal="center" vertical="center"/>
    </xf>
    <xf numFmtId="0" fontId="222" fillId="22" borderId="138" xfId="78" applyFont="1" applyFill="1" applyBorder="1" applyAlignment="1">
      <alignment horizontal="left" vertical="center"/>
    </xf>
    <xf numFmtId="0" fontId="222" fillId="22" borderId="195" xfId="78" applyFont="1" applyFill="1" applyBorder="1" applyAlignment="1">
      <alignment horizontal="left" vertical="center"/>
    </xf>
    <xf numFmtId="0" fontId="6" fillId="22" borderId="0" xfId="78" applyFont="1" applyFill="1" applyBorder="1" applyAlignment="1">
      <alignment vertical="center"/>
    </xf>
    <xf numFmtId="0" fontId="74" fillId="0" borderId="0" xfId="78" applyFont="1" applyAlignment="1">
      <alignment vertical="center"/>
    </xf>
    <xf numFmtId="0" fontId="115" fillId="76" borderId="31" xfId="78" applyFont="1" applyFill="1" applyBorder="1" applyAlignment="1">
      <alignment horizontal="left" vertical="center"/>
    </xf>
    <xf numFmtId="0" fontId="222" fillId="22" borderId="141" xfId="78" applyFont="1" applyFill="1" applyBorder="1" applyAlignment="1">
      <alignment horizontal="left" vertical="center"/>
    </xf>
    <xf numFmtId="0" fontId="222" fillId="22" borderId="142" xfId="78" applyFont="1" applyFill="1" applyBorder="1" applyAlignment="1">
      <alignment horizontal="left" vertical="center"/>
    </xf>
    <xf numFmtId="165" fontId="226" fillId="74" borderId="140" xfId="78" applyNumberFormat="1" applyFont="1" applyFill="1" applyBorder="1" applyAlignment="1">
      <alignment horizontal="center" vertical="center"/>
    </xf>
    <xf numFmtId="165" fontId="243" fillId="74" borderId="148" xfId="78" applyNumberFormat="1" applyFont="1" applyFill="1" applyBorder="1" applyAlignment="1">
      <alignment horizontal="center" vertical="center"/>
    </xf>
    <xf numFmtId="165" fontId="88" fillId="78" borderId="148" xfId="78" applyNumberFormat="1" applyFont="1" applyFill="1" applyBorder="1" applyAlignment="1">
      <alignment horizontal="center" vertical="center"/>
    </xf>
    <xf numFmtId="165" fontId="226" fillId="74" borderId="148" xfId="78" applyNumberFormat="1" applyFont="1" applyFill="1" applyBorder="1" applyAlignment="1">
      <alignment horizontal="center" vertical="center"/>
    </xf>
    <xf numFmtId="179" fontId="244" fillId="75" borderId="198" xfId="78" applyNumberFormat="1" applyFont="1" applyFill="1" applyBorder="1" applyAlignment="1" applyProtection="1">
      <alignment horizontal="center" vertical="center"/>
      <protection locked="0"/>
    </xf>
    <xf numFmtId="0" fontId="6" fillId="22" borderId="31" xfId="78" applyFont="1" applyFill="1" applyBorder="1" applyAlignment="1">
      <alignment vertical="center"/>
    </xf>
    <xf numFmtId="0" fontId="6" fillId="22" borderId="32" xfId="78" applyFont="1" applyFill="1" applyBorder="1" applyAlignment="1">
      <alignment vertical="center"/>
    </xf>
    <xf numFmtId="0" fontId="52" fillId="22" borderId="199" xfId="78" applyFont="1" applyFill="1" applyBorder="1" applyAlignment="1">
      <alignment horizontal="right" vertical="center"/>
    </xf>
    <xf numFmtId="165" fontId="88" fillId="22" borderId="148" xfId="78" applyNumberFormat="1" applyFont="1" applyFill="1" applyBorder="1" applyAlignment="1">
      <alignment horizontal="center" vertical="center"/>
    </xf>
    <xf numFmtId="165" fontId="88" fillId="22" borderId="140" xfId="78" applyNumberFormat="1" applyFont="1" applyFill="1" applyBorder="1" applyAlignment="1">
      <alignment horizontal="center" vertical="center"/>
    </xf>
    <xf numFmtId="165" fontId="89" fillId="22" borderId="148" xfId="78" applyNumberFormat="1" applyFont="1" applyFill="1" applyBorder="1" applyAlignment="1">
      <alignment horizontal="center" vertical="center"/>
    </xf>
    <xf numFmtId="0" fontId="74" fillId="0" borderId="0" xfId="0" applyFont="1"/>
    <xf numFmtId="0" fontId="265" fillId="0" borderId="0" xfId="0" applyFont="1" applyAlignment="1">
      <alignment vertical="center" wrapText="1"/>
    </xf>
    <xf numFmtId="0" fontId="235" fillId="0" borderId="0" xfId="0" applyFont="1"/>
    <xf numFmtId="0" fontId="266" fillId="0" borderId="0" xfId="64" applyFont="1" applyAlignment="1">
      <alignment vertical="center" wrapText="1"/>
    </xf>
    <xf numFmtId="0" fontId="194" fillId="0" borderId="0" xfId="0" applyFont="1"/>
    <xf numFmtId="0" fontId="267" fillId="0" borderId="0" xfId="64" applyFont="1" applyAlignment="1">
      <alignment vertical="center" wrapText="1"/>
    </xf>
    <xf numFmtId="0" fontId="268" fillId="0" borderId="0" xfId="0" applyFont="1" applyAlignment="1">
      <alignment vertical="center"/>
    </xf>
    <xf numFmtId="0" fontId="269" fillId="0" borderId="0" xfId="0" applyFont="1" applyAlignment="1">
      <alignment vertical="center"/>
    </xf>
    <xf numFmtId="0" fontId="74" fillId="0" borderId="0" xfId="0" applyFont="1" applyAlignment="1">
      <alignment horizontal="left" vertical="center"/>
    </xf>
    <xf numFmtId="0" fontId="269" fillId="0" borderId="0" xfId="0" applyFont="1" applyAlignment="1">
      <alignment horizontal="left" vertical="center"/>
    </xf>
    <xf numFmtId="0" fontId="74" fillId="0" borderId="0" xfId="0" applyFont="1" applyAlignment="1"/>
    <xf numFmtId="0" fontId="270" fillId="0" borderId="0" xfId="0" applyFont="1" applyAlignment="1">
      <alignment horizontal="left" vertical="center"/>
    </xf>
    <xf numFmtId="0" fontId="271" fillId="0" borderId="52" xfId="0" applyFont="1" applyBorder="1" applyAlignment="1">
      <alignment horizontal="justify" vertical="center"/>
    </xf>
    <xf numFmtId="0" fontId="272" fillId="0" borderId="0" xfId="0" applyFont="1" applyAlignment="1">
      <alignment horizontal="justify" vertical="center" wrapText="1"/>
    </xf>
    <xf numFmtId="0" fontId="274" fillId="0" borderId="0" xfId="0" applyFont="1" applyAlignment="1">
      <alignment horizontal="left" vertical="center" wrapText="1"/>
    </xf>
    <xf numFmtId="0" fontId="273" fillId="0" borderId="0" xfId="0" applyFont="1"/>
    <xf numFmtId="0" fontId="275" fillId="0" borderId="0" xfId="0" applyFont="1" applyAlignment="1">
      <alignment vertical="center" wrapText="1"/>
    </xf>
    <xf numFmtId="15" fontId="276" fillId="0" borderId="0" xfId="0" applyNumberFormat="1" applyFont="1" applyAlignment="1">
      <alignment vertical="center" wrapText="1"/>
    </xf>
    <xf numFmtId="0" fontId="277" fillId="0" borderId="0" xfId="0" applyFont="1" applyAlignment="1">
      <alignment horizontal="left" vertical="center" wrapText="1" indent="1"/>
    </xf>
    <xf numFmtId="0" fontId="278" fillId="0" borderId="0" xfId="0" applyFont="1" applyAlignment="1">
      <alignment vertical="center" wrapText="1"/>
    </xf>
    <xf numFmtId="0" fontId="279" fillId="0" borderId="0" xfId="0" applyFont="1" applyAlignment="1">
      <alignment vertical="center" wrapText="1"/>
    </xf>
    <xf numFmtId="0" fontId="280" fillId="0" borderId="0" xfId="0" applyFont="1" applyAlignment="1">
      <alignment vertical="center" wrapText="1"/>
    </xf>
    <xf numFmtId="0" fontId="279" fillId="0" borderId="0" xfId="0" applyFont="1"/>
    <xf numFmtId="0" fontId="74" fillId="0" borderId="0" xfId="82" applyFont="1"/>
    <xf numFmtId="0" fontId="0" fillId="162" borderId="0" xfId="0" applyFill="1" applyBorder="1"/>
    <xf numFmtId="0" fontId="0" fillId="162" borderId="30" xfId="0" applyFill="1" applyBorder="1"/>
    <xf numFmtId="0" fontId="36" fillId="162" borderId="0" xfId="0" applyFont="1" applyFill="1" applyBorder="1"/>
    <xf numFmtId="0" fontId="36" fillId="162" borderId="30" xfId="0" applyFont="1" applyFill="1" applyBorder="1"/>
    <xf numFmtId="165" fontId="56" fillId="162" borderId="29" xfId="47" applyNumberFormat="1" applyFont="1" applyFill="1" applyBorder="1" applyAlignment="1" applyProtection="1">
      <alignment horizontal="left" vertical="center"/>
    </xf>
    <xf numFmtId="165" fontId="56" fillId="162" borderId="0" xfId="47" applyNumberFormat="1" applyFont="1" applyFill="1" applyBorder="1" applyAlignment="1" applyProtection="1">
      <alignment horizontal="left" vertical="center"/>
    </xf>
    <xf numFmtId="0" fontId="43" fillId="23" borderId="0" xfId="88" applyFont="1" applyFill="1" applyAlignment="1">
      <alignment vertical="center"/>
    </xf>
    <xf numFmtId="0" fontId="282" fillId="70" borderId="0" xfId="47" applyFont="1" applyFill="1" applyAlignment="1">
      <alignment vertical="center"/>
    </xf>
    <xf numFmtId="0" fontId="74" fillId="0" borderId="73" xfId="82" applyFont="1" applyBorder="1"/>
    <xf numFmtId="0" fontId="74" fillId="0" borderId="74" xfId="82" applyFont="1" applyBorder="1"/>
    <xf numFmtId="0" fontId="74" fillId="22" borderId="29" xfId="82" applyFont="1" applyFill="1" applyBorder="1"/>
    <xf numFmtId="0" fontId="74" fillId="22" borderId="0" xfId="93" applyFont="1" applyFill="1" applyAlignment="1" applyProtection="1">
      <alignment vertical="center"/>
      <protection locked="0"/>
    </xf>
    <xf numFmtId="0" fontId="74" fillId="22" borderId="0" xfId="82" applyFont="1" applyFill="1"/>
    <xf numFmtId="0" fontId="74" fillId="22" borderId="30" xfId="82" applyFont="1" applyFill="1" applyBorder="1"/>
    <xf numFmtId="0" fontId="74" fillId="0" borderId="0" xfId="67" applyFont="1" applyProtection="1">
      <protection locked="0"/>
    </xf>
    <xf numFmtId="0" fontId="75" fillId="22" borderId="29" xfId="67" applyFont="1" applyFill="1" applyBorder="1" applyProtection="1">
      <protection locked="0"/>
    </xf>
    <xf numFmtId="0" fontId="75" fillId="22" borderId="0" xfId="67" applyFont="1" applyFill="1" applyProtection="1">
      <protection locked="0"/>
    </xf>
    <xf numFmtId="0" fontId="74" fillId="22" borderId="0" xfId="67" applyFont="1" applyFill="1" applyProtection="1">
      <protection locked="0"/>
    </xf>
    <xf numFmtId="0" fontId="74" fillId="22" borderId="30" xfId="67" applyFont="1" applyFill="1" applyBorder="1" applyProtection="1">
      <protection locked="0"/>
    </xf>
    <xf numFmtId="168" fontId="89" fillId="60" borderId="0" xfId="67" applyNumberFormat="1" applyFont="1" applyFill="1" applyAlignment="1" applyProtection="1">
      <alignment horizontal="left" vertical="center"/>
      <protection locked="0"/>
    </xf>
    <xf numFmtId="165" fontId="284" fillId="60" borderId="0" xfId="67" applyNumberFormat="1" applyFont="1" applyFill="1" applyAlignment="1" applyProtection="1">
      <alignment horizontal="center" vertical="center"/>
      <protection locked="0"/>
    </xf>
    <xf numFmtId="0" fontId="52" fillId="60" borderId="0" xfId="75" applyFont="1" applyFill="1" applyAlignment="1" applyProtection="1">
      <alignment vertical="center"/>
      <protection locked="0"/>
    </xf>
    <xf numFmtId="0" fontId="52" fillId="60" borderId="30" xfId="75" applyFont="1" applyFill="1" applyBorder="1" applyAlignment="1" applyProtection="1">
      <alignment vertical="center"/>
      <protection locked="0"/>
    </xf>
    <xf numFmtId="0" fontId="60" fillId="22" borderId="0" xfId="67" applyFont="1" applyFill="1" applyAlignment="1">
      <alignment horizontal="left"/>
    </xf>
    <xf numFmtId="0" fontId="74" fillId="22" borderId="29" xfId="67" applyFont="1" applyFill="1" applyBorder="1" applyProtection="1">
      <protection locked="0"/>
    </xf>
    <xf numFmtId="0" fontId="74" fillId="0" borderId="0" xfId="93" applyFont="1" applyProtection="1">
      <protection locked="0"/>
    </xf>
    <xf numFmtId="0" fontId="74" fillId="22" borderId="0" xfId="93" applyFont="1" applyFill="1" applyProtection="1">
      <protection locked="0"/>
    </xf>
    <xf numFmtId="0" fontId="52" fillId="22" borderId="0" xfId="75" applyFont="1" applyFill="1" applyAlignment="1" applyProtection="1">
      <alignment vertical="center"/>
      <protection locked="0"/>
    </xf>
    <xf numFmtId="0" fontId="52" fillId="22" borderId="30" xfId="75" applyFont="1" applyFill="1" applyBorder="1" applyAlignment="1" applyProtection="1">
      <alignment vertical="center"/>
      <protection locked="0"/>
    </xf>
    <xf numFmtId="0" fontId="285" fillId="22" borderId="0" xfId="67" applyFont="1" applyFill="1" applyAlignment="1" applyProtection="1">
      <alignment horizontal="center" vertical="center"/>
      <protection locked="0"/>
    </xf>
    <xf numFmtId="0" fontId="56" fillId="22" borderId="0" xfId="67" applyFont="1" applyFill="1" applyAlignment="1" applyProtection="1">
      <alignment horizontal="left" vertical="center"/>
      <protection locked="0"/>
    </xf>
    <xf numFmtId="0" fontId="56" fillId="22" borderId="0" xfId="94" applyFont="1" applyFill="1" applyAlignment="1" applyProtection="1">
      <alignment horizontal="left" vertical="center"/>
      <protection locked="0"/>
    </xf>
    <xf numFmtId="0" fontId="94" fillId="22" borderId="0" xfId="67" applyFont="1" applyFill="1" applyAlignment="1" applyProtection="1">
      <alignment horizontal="center" vertical="center"/>
      <protection locked="0"/>
    </xf>
    <xf numFmtId="0" fontId="56" fillId="22" borderId="207" xfId="67" applyFont="1" applyFill="1" applyBorder="1" applyAlignment="1">
      <alignment horizontal="center" vertical="center"/>
    </xf>
    <xf numFmtId="0" fontId="74" fillId="22" borderId="0" xfId="67" applyFont="1" applyFill="1" applyAlignment="1" applyProtection="1">
      <alignment vertical="center"/>
      <protection locked="0"/>
    </xf>
    <xf numFmtId="0" fontId="74" fillId="22" borderId="30" xfId="67" applyFont="1" applyFill="1" applyBorder="1" applyAlignment="1" applyProtection="1">
      <alignment vertical="center"/>
      <protection locked="0"/>
    </xf>
    <xf numFmtId="0" fontId="74" fillId="22" borderId="0" xfId="82" applyFont="1" applyFill="1" applyAlignment="1">
      <alignment horizontal="right" vertical="center"/>
    </xf>
    <xf numFmtId="1" fontId="74" fillId="22" borderId="0" xfId="67" applyNumberFormat="1" applyFont="1" applyFill="1" applyAlignment="1" applyProtection="1">
      <alignment horizontal="center"/>
      <protection locked="0"/>
    </xf>
    <xf numFmtId="0" fontId="53" fillId="22" borderId="0" xfId="67" applyFont="1" applyFill="1" applyAlignment="1" applyProtection="1">
      <alignment horizontal="left" vertical="center"/>
      <protection locked="0"/>
    </xf>
    <xf numFmtId="1" fontId="74" fillId="22" borderId="0" xfId="67" applyNumberFormat="1" applyFont="1" applyFill="1" applyAlignment="1" applyProtection="1">
      <alignment horizontal="center" vertical="center"/>
      <protection locked="0"/>
    </xf>
    <xf numFmtId="0" fontId="74" fillId="22" borderId="0" xfId="93" applyFont="1" applyFill="1" applyAlignment="1" applyProtection="1">
      <alignment horizontal="center" vertical="center"/>
      <protection hidden="1"/>
    </xf>
    <xf numFmtId="0" fontId="52" fillId="22" borderId="0" xfId="75" applyFont="1" applyFill="1" applyAlignment="1" applyProtection="1">
      <alignment horizontal="center" vertical="center"/>
      <protection locked="0"/>
    </xf>
    <xf numFmtId="0" fontId="56" fillId="22" borderId="30" xfId="94" applyFont="1" applyFill="1" applyBorder="1" applyAlignment="1" applyProtection="1">
      <alignment horizontal="left" vertical="center"/>
      <protection locked="0"/>
    </xf>
    <xf numFmtId="0" fontId="74" fillId="22" borderId="0" xfId="93" applyFont="1" applyFill="1" applyAlignment="1" applyProtection="1">
      <alignment horizontal="left" vertical="center"/>
      <protection locked="0"/>
    </xf>
    <xf numFmtId="0" fontId="86" fillId="22" borderId="0" xfId="67" applyFont="1" applyFill="1" applyAlignment="1" applyProtection="1">
      <alignment horizontal="center"/>
      <protection locked="0"/>
    </xf>
    <xf numFmtId="0" fontId="74" fillId="22" borderId="29" xfId="82" applyFont="1" applyFill="1" applyBorder="1" applyAlignment="1">
      <alignment horizontal="right" vertical="center"/>
    </xf>
    <xf numFmtId="0" fontId="289" fillId="22" borderId="0" xfId="67" applyFont="1" applyFill="1" applyAlignment="1" applyProtection="1">
      <alignment horizontal="center"/>
      <protection locked="0"/>
    </xf>
    <xf numFmtId="1" fontId="141" fillId="22" borderId="0" xfId="93" applyNumberFormat="1" applyFont="1" applyFill="1" applyAlignment="1" applyProtection="1">
      <alignment horizontal="center" vertical="center"/>
      <protection hidden="1"/>
    </xf>
    <xf numFmtId="0" fontId="74" fillId="0" borderId="0" xfId="94" applyFont="1"/>
    <xf numFmtId="0" fontId="74" fillId="22" borderId="30" xfId="93" applyFont="1" applyFill="1" applyBorder="1" applyProtection="1">
      <protection locked="0"/>
    </xf>
    <xf numFmtId="0" fontId="287" fillId="22" borderId="0" xfId="93" applyFont="1" applyFill="1" applyAlignment="1" applyProtection="1">
      <alignment vertical="top"/>
      <protection hidden="1"/>
    </xf>
    <xf numFmtId="1" fontId="290" fillId="22" borderId="211" xfId="93" applyNumberFormat="1" applyFont="1" applyFill="1" applyBorder="1" applyAlignment="1" applyProtection="1">
      <alignment horizontal="center" vertical="center"/>
      <protection hidden="1"/>
    </xf>
    <xf numFmtId="0" fontId="285" fillId="22" borderId="0" xfId="94" applyFont="1" applyFill="1" applyAlignment="1" applyProtection="1">
      <alignment horizontal="left" vertical="center"/>
      <protection locked="0"/>
    </xf>
    <xf numFmtId="0" fontId="291" fillId="22" borderId="0" xfId="93" applyFont="1" applyFill="1" applyProtection="1">
      <protection locked="0"/>
    </xf>
    <xf numFmtId="0" fontId="74" fillId="22" borderId="204" xfId="67" applyFont="1" applyFill="1" applyBorder="1" applyProtection="1">
      <protection locked="0"/>
    </xf>
    <xf numFmtId="0" fontId="74" fillId="22" borderId="205" xfId="67" applyFont="1" applyFill="1" applyBorder="1" applyProtection="1">
      <protection locked="0"/>
    </xf>
    <xf numFmtId="0" fontId="287" fillId="22" borderId="204" xfId="93" applyFont="1" applyFill="1" applyBorder="1" applyAlignment="1" applyProtection="1">
      <alignment vertical="top"/>
      <protection hidden="1"/>
    </xf>
    <xf numFmtId="0" fontId="74" fillId="22" borderId="204" xfId="93" applyFont="1" applyFill="1" applyBorder="1" applyProtection="1">
      <protection locked="0"/>
    </xf>
    <xf numFmtId="0" fontId="74" fillId="22" borderId="205" xfId="93" applyFont="1" applyFill="1" applyBorder="1" applyProtection="1">
      <protection locked="0"/>
    </xf>
    <xf numFmtId="0" fontId="74" fillId="22" borderId="73" xfId="82" applyFont="1" applyFill="1" applyBorder="1"/>
    <xf numFmtId="0" fontId="74" fillId="22" borderId="74" xfId="82" applyFont="1" applyFill="1" applyBorder="1"/>
    <xf numFmtId="0" fontId="74" fillId="22" borderId="29" xfId="82" applyFont="1" applyFill="1" applyBorder="1" applyAlignment="1">
      <alignment vertical="center"/>
    </xf>
    <xf numFmtId="0" fontId="97" fillId="22" borderId="0" xfId="93" applyFont="1" applyFill="1" applyAlignment="1" applyProtection="1">
      <alignment vertical="center"/>
      <protection locked="0"/>
    </xf>
    <xf numFmtId="0" fontId="74" fillId="22" borderId="0" xfId="82" applyFont="1" applyFill="1" applyAlignment="1">
      <alignment vertical="center"/>
    </xf>
    <xf numFmtId="0" fontId="74" fillId="22" borderId="30" xfId="82" applyFont="1" applyFill="1" applyBorder="1" applyAlignment="1">
      <alignment vertical="center"/>
    </xf>
    <xf numFmtId="0" fontId="75" fillId="22" borderId="29" xfId="67" applyFont="1" applyFill="1" applyBorder="1" applyAlignment="1" applyProtection="1">
      <alignment vertical="center"/>
      <protection locked="0"/>
    </xf>
    <xf numFmtId="0" fontId="75" fillId="22" borderId="0" xfId="67" applyFont="1" applyFill="1" applyAlignment="1" applyProtection="1">
      <alignment vertical="center"/>
      <protection locked="0"/>
    </xf>
    <xf numFmtId="0" fontId="74" fillId="22" borderId="0" xfId="67" applyFont="1" applyFill="1" applyAlignment="1" applyProtection="1">
      <alignment horizontal="right" vertical="center"/>
      <protection locked="0"/>
    </xf>
    <xf numFmtId="165" fontId="75" fillId="22" borderId="0" xfId="67" applyNumberFormat="1" applyFont="1" applyFill="1" applyAlignment="1" applyProtection="1">
      <alignment horizontal="left" vertical="center"/>
      <protection locked="0"/>
    </xf>
    <xf numFmtId="165" fontId="74" fillId="22" borderId="0" xfId="67" applyNumberFormat="1" applyFont="1" applyFill="1" applyAlignment="1" applyProtection="1">
      <alignment horizontal="left" vertical="center"/>
      <protection locked="0"/>
    </xf>
    <xf numFmtId="0" fontId="74" fillId="22" borderId="204" xfId="67" applyFont="1" applyFill="1" applyBorder="1" applyAlignment="1" applyProtection="1">
      <alignment vertical="center"/>
      <protection locked="0"/>
    </xf>
    <xf numFmtId="0" fontId="74" fillId="22" borderId="205" xfId="67" applyFont="1" applyFill="1" applyBorder="1" applyAlignment="1" applyProtection="1">
      <alignment vertical="center"/>
      <protection locked="0"/>
    </xf>
    <xf numFmtId="0" fontId="295" fillId="0" borderId="0" xfId="82" applyFont="1"/>
    <xf numFmtId="0" fontId="296" fillId="0" borderId="0" xfId="82" applyFont="1"/>
    <xf numFmtId="0" fontId="6" fillId="0" borderId="0" xfId="78"/>
    <xf numFmtId="49" fontId="295" fillId="0" borderId="0" xfId="82" applyNumberFormat="1" applyFont="1"/>
    <xf numFmtId="0" fontId="6" fillId="22" borderId="0" xfId="78" applyFill="1"/>
    <xf numFmtId="49" fontId="295" fillId="22" borderId="0" xfId="82" applyNumberFormat="1" applyFont="1" applyFill="1"/>
    <xf numFmtId="49" fontId="295" fillId="22" borderId="30" xfId="82" applyNumberFormat="1" applyFont="1" applyFill="1" applyBorder="1"/>
    <xf numFmtId="0" fontId="298" fillId="22" borderId="0" xfId="80" applyFont="1" applyFill="1" applyAlignment="1">
      <alignment vertical="top"/>
    </xf>
    <xf numFmtId="0" fontId="98" fillId="22" borderId="0" xfId="82" applyFont="1" applyFill="1" applyAlignment="1">
      <alignment wrapText="1"/>
    </xf>
    <xf numFmtId="0" fontId="299" fillId="22" borderId="0" xfId="82" applyFont="1" applyFill="1" applyAlignment="1">
      <alignment horizontal="center" vertical="center"/>
    </xf>
    <xf numFmtId="0" fontId="295" fillId="22" borderId="0" xfId="82" applyFont="1" applyFill="1"/>
    <xf numFmtId="49" fontId="301" fillId="20" borderId="0" xfId="82" applyNumberFormat="1" applyFont="1" applyFill="1"/>
    <xf numFmtId="49" fontId="295" fillId="20" borderId="0" xfId="82" applyNumberFormat="1" applyFont="1" applyFill="1"/>
    <xf numFmtId="0" fontId="302" fillId="22" borderId="0" xfId="82" applyFont="1" applyFill="1" applyAlignment="1">
      <alignment horizontal="center"/>
    </xf>
    <xf numFmtId="0" fontId="303" fillId="22" borderId="0" xfId="82" applyFont="1" applyFill="1" applyAlignment="1">
      <alignment vertical="center" wrapText="1"/>
    </xf>
    <xf numFmtId="0" fontId="299" fillId="22" borderId="218" xfId="82" applyFont="1" applyFill="1" applyBorder="1" applyAlignment="1">
      <alignment horizontal="center" vertical="center"/>
    </xf>
    <xf numFmtId="0" fontId="304" fillId="22" borderId="0" xfId="88" applyFont="1" applyFill="1" applyAlignment="1">
      <alignment horizontal="center" vertical="center"/>
    </xf>
    <xf numFmtId="0" fontId="305" fillId="67" borderId="219" xfId="82" applyFont="1" applyFill="1" applyBorder="1" applyAlignment="1">
      <alignment horizontal="center" vertical="center"/>
    </xf>
    <xf numFmtId="0" fontId="295" fillId="22" borderId="220" xfId="82" applyFont="1" applyFill="1" applyBorder="1"/>
    <xf numFmtId="0" fontId="303" fillId="22" borderId="220" xfId="82" applyFont="1" applyFill="1" applyBorder="1" applyAlignment="1">
      <alignment vertical="center" wrapText="1"/>
    </xf>
    <xf numFmtId="0" fontId="304" fillId="22" borderId="221" xfId="88" applyFont="1" applyFill="1" applyBorder="1" applyAlignment="1">
      <alignment horizontal="center" vertical="center"/>
    </xf>
    <xf numFmtId="49" fontId="306" fillId="22" borderId="0" xfId="82" applyNumberFormat="1" applyFont="1" applyFill="1" applyAlignment="1">
      <alignment horizontal="center" vertical="center"/>
    </xf>
    <xf numFmtId="0" fontId="304" fillId="22" borderId="30" xfId="88" applyFont="1" applyFill="1" applyBorder="1" applyAlignment="1">
      <alignment horizontal="center" vertical="center"/>
    </xf>
    <xf numFmtId="49" fontId="127" fillId="165" borderId="30" xfId="82" applyNumberFormat="1" applyFont="1" applyFill="1" applyBorder="1" applyAlignment="1">
      <alignment horizontal="center" vertical="center" wrapText="1"/>
    </xf>
    <xf numFmtId="49" fontId="53" fillId="70" borderId="222" xfId="82" applyNumberFormat="1" applyFont="1" applyFill="1" applyBorder="1" applyAlignment="1">
      <alignment horizontal="center" vertical="center" wrapText="1"/>
    </xf>
    <xf numFmtId="49" fontId="53" fillId="70" borderId="224" xfId="82" applyNumberFormat="1" applyFont="1" applyFill="1" applyBorder="1" applyAlignment="1">
      <alignment horizontal="centerContinuous" vertical="center" wrapText="1"/>
    </xf>
    <xf numFmtId="49" fontId="307" fillId="21" borderId="0" xfId="82" applyNumberFormat="1" applyFont="1" applyFill="1" applyAlignment="1">
      <alignment horizontal="center" vertical="center" wrapText="1"/>
    </xf>
    <xf numFmtId="49" fontId="295" fillId="21" borderId="0" xfId="82" applyNumberFormat="1" applyFont="1" applyFill="1"/>
    <xf numFmtId="49" fontId="295" fillId="168" borderId="0" xfId="82" applyNumberFormat="1" applyFont="1" applyFill="1"/>
    <xf numFmtId="49" fontId="312" fillId="73" borderId="30" xfId="82" applyNumberFormat="1" applyFont="1" applyFill="1" applyBorder="1" applyAlignment="1">
      <alignment horizontal="left" vertical="center" wrapText="1"/>
    </xf>
    <xf numFmtId="49" fontId="53" fillId="70" borderId="29" xfId="82" applyNumberFormat="1" applyFont="1" applyFill="1" applyBorder="1" applyAlignment="1">
      <alignment horizontal="center" vertical="center" wrapText="1"/>
    </xf>
    <xf numFmtId="49" fontId="53" fillId="70" borderId="30" xfId="82" applyNumberFormat="1" applyFont="1" applyFill="1" applyBorder="1" applyAlignment="1">
      <alignment horizontal="centerContinuous" vertical="center" wrapText="1"/>
    </xf>
    <xf numFmtId="0" fontId="312" fillId="73" borderId="30" xfId="82" applyFont="1" applyFill="1" applyBorder="1" applyAlignment="1">
      <alignment horizontal="left" vertical="center" wrapText="1"/>
    </xf>
    <xf numFmtId="49" fontId="53" fillId="70" borderId="29" xfId="82" applyNumberFormat="1" applyFont="1" applyFill="1" applyBorder="1" applyAlignment="1">
      <alignment horizontal="center" vertical="top" wrapText="1"/>
    </xf>
    <xf numFmtId="49" fontId="53" fillId="70" borderId="0" xfId="82" applyNumberFormat="1" applyFont="1" applyFill="1" applyAlignment="1">
      <alignment vertical="top" wrapText="1"/>
    </xf>
    <xf numFmtId="49" fontId="53" fillId="70" borderId="0" xfId="82" applyNumberFormat="1" applyFont="1" applyFill="1" applyAlignment="1">
      <alignment horizontal="center" vertical="top" wrapText="1"/>
    </xf>
    <xf numFmtId="49" fontId="53" fillId="70" borderId="0" xfId="82" applyNumberFormat="1" applyFont="1" applyFill="1" applyAlignment="1">
      <alignment horizontal="centerContinuous" vertical="top" wrapText="1"/>
    </xf>
    <xf numFmtId="49" fontId="53" fillId="70" borderId="30" xfId="82" applyNumberFormat="1" applyFont="1" applyFill="1" applyBorder="1" applyAlignment="1">
      <alignment horizontal="centerContinuous" vertical="top" wrapText="1"/>
    </xf>
    <xf numFmtId="49" fontId="146" fillId="169" borderId="30" xfId="82" applyNumberFormat="1" applyFont="1" applyFill="1" applyBorder="1" applyAlignment="1">
      <alignment horizontal="center" vertical="center" wrapText="1"/>
    </xf>
    <xf numFmtId="49" fontId="314" fillId="21" borderId="221" xfId="82" applyNumberFormat="1" applyFont="1" applyFill="1" applyBorder="1" applyAlignment="1">
      <alignment horizontal="center" vertical="center" wrapText="1"/>
    </xf>
    <xf numFmtId="49" fontId="314" fillId="21" borderId="0" xfId="82" applyNumberFormat="1" applyFont="1" applyFill="1" applyAlignment="1">
      <alignment horizontal="center" vertical="center" wrapText="1"/>
    </xf>
    <xf numFmtId="49" fontId="55" fillId="168" borderId="0" xfId="82" applyNumberFormat="1" applyFont="1" applyFill="1" applyAlignment="1">
      <alignment horizontal="right" wrapText="1"/>
    </xf>
    <xf numFmtId="0" fontId="55" fillId="168" borderId="30" xfId="82" applyFont="1" applyFill="1" applyBorder="1" applyAlignment="1">
      <alignment wrapText="1"/>
    </xf>
    <xf numFmtId="49" fontId="144" fillId="168" borderId="29" xfId="82" applyNumberFormat="1" applyFont="1" applyFill="1" applyBorder="1" applyAlignment="1">
      <alignment vertical="center" wrapText="1"/>
    </xf>
    <xf numFmtId="49" fontId="144" fillId="168" borderId="0" xfId="82" applyNumberFormat="1" applyFont="1" applyFill="1" applyAlignment="1">
      <alignment vertical="center" wrapText="1"/>
    </xf>
    <xf numFmtId="49" fontId="315" fillId="168" borderId="29" xfId="82" applyNumberFormat="1" applyFont="1" applyFill="1" applyBorder="1" applyAlignment="1">
      <alignment horizontal="center" vertical="center" wrapText="1"/>
    </xf>
    <xf numFmtId="0" fontId="55" fillId="168" borderId="0" xfId="82" applyFont="1" applyFill="1" applyAlignment="1">
      <alignment wrapText="1"/>
    </xf>
    <xf numFmtId="0" fontId="316" fillId="0" borderId="229" xfId="82" applyFont="1" applyBorder="1"/>
    <xf numFmtId="0" fontId="317" fillId="67" borderId="25" xfId="82" applyFont="1" applyFill="1" applyBorder="1" applyAlignment="1">
      <alignment horizontal="center" vertical="center"/>
    </xf>
    <xf numFmtId="0" fontId="116" fillId="67" borderId="230" xfId="82" applyFont="1" applyFill="1" applyBorder="1" applyAlignment="1">
      <alignment horizontal="center" vertical="center"/>
    </xf>
    <xf numFmtId="0" fontId="318" fillId="154" borderId="29" xfId="82" applyFont="1" applyFill="1" applyBorder="1" applyAlignment="1">
      <alignment horizontal="left" vertical="center"/>
    </xf>
    <xf numFmtId="0" fontId="318" fillId="154" borderId="0" xfId="82" applyFont="1" applyFill="1" applyAlignment="1">
      <alignment horizontal="right" vertical="center"/>
    </xf>
    <xf numFmtId="0" fontId="319" fillId="154" borderId="0" xfId="82" applyFont="1" applyFill="1" applyAlignment="1">
      <alignment horizontal="right" vertical="center"/>
    </xf>
    <xf numFmtId="0" fontId="318" fillId="154" borderId="30" xfId="82" applyFont="1" applyFill="1" applyBorder="1"/>
    <xf numFmtId="49" fontId="320" fillId="0" borderId="221" xfId="75" applyNumberFormat="1" applyFont="1" applyBorder="1" applyAlignment="1" applyProtection="1">
      <alignment horizontal="left" vertical="center"/>
      <protection locked="0"/>
    </xf>
    <xf numFmtId="49" fontId="320" fillId="0" borderId="0" xfId="75" applyNumberFormat="1" applyFont="1" applyAlignment="1" applyProtection="1">
      <alignment horizontal="left" vertical="center"/>
      <protection locked="0"/>
    </xf>
    <xf numFmtId="0" fontId="39" fillId="21" borderId="0" xfId="47" applyFont="1" applyFill="1" applyAlignment="1">
      <alignment horizontal="center" vertical="center"/>
    </xf>
    <xf numFmtId="0" fontId="38" fillId="21" borderId="0" xfId="47" applyFont="1" applyFill="1" applyAlignment="1">
      <alignment horizontal="left" vertical="center"/>
    </xf>
    <xf numFmtId="0" fontId="71" fillId="166" borderId="0" xfId="47" applyFont="1" applyFill="1" applyAlignment="1">
      <alignment horizontal="center" vertical="center"/>
    </xf>
    <xf numFmtId="0" fontId="38" fillId="166" borderId="0" xfId="47" applyFont="1" applyFill="1" applyAlignment="1">
      <alignment horizontal="left" vertical="center"/>
    </xf>
    <xf numFmtId="0" fontId="321" fillId="22" borderId="0" xfId="47" applyFont="1" applyFill="1" applyAlignment="1">
      <alignment horizontal="center" vertical="center"/>
    </xf>
    <xf numFmtId="0" fontId="39" fillId="168" borderId="0" xfId="47" applyFont="1" applyFill="1" applyAlignment="1">
      <alignment horizontal="right" vertical="center"/>
    </xf>
    <xf numFmtId="0" fontId="39" fillId="168" borderId="0" xfId="47" applyFont="1" applyFill="1" applyAlignment="1">
      <alignment horizontal="center" vertical="center"/>
    </xf>
    <xf numFmtId="196" fontId="39" fillId="168" borderId="30" xfId="47" applyNumberFormat="1" applyFont="1" applyFill="1" applyBorder="1" applyAlignment="1">
      <alignment horizontal="center" vertical="center"/>
    </xf>
    <xf numFmtId="0" fontId="322" fillId="0" borderId="29" xfId="82" applyFont="1" applyBorder="1"/>
    <xf numFmtId="0" fontId="321" fillId="22" borderId="161" xfId="47" applyFont="1" applyFill="1" applyBorder="1" applyAlignment="1">
      <alignment horizontal="center" vertical="center"/>
    </xf>
    <xf numFmtId="0" fontId="71" fillId="154" borderId="0" xfId="47" applyFont="1" applyFill="1" applyAlignment="1">
      <alignment horizontal="center" vertical="center"/>
    </xf>
    <xf numFmtId="0" fontId="38" fillId="154" borderId="30" xfId="47" applyFont="1" applyFill="1" applyBorder="1" applyAlignment="1">
      <alignment horizontal="left" vertical="center"/>
    </xf>
    <xf numFmtId="0" fontId="321" fillId="22" borderId="152" xfId="47" applyFont="1" applyFill="1" applyBorder="1" applyAlignment="1">
      <alignment horizontal="center" vertical="center"/>
    </xf>
    <xf numFmtId="0" fontId="295" fillId="168" borderId="29" xfId="82" applyFont="1" applyFill="1" applyBorder="1"/>
    <xf numFmtId="0" fontId="38" fillId="154" borderId="0" xfId="47" applyFont="1" applyFill="1" applyAlignment="1">
      <alignment horizontal="left" vertical="center"/>
    </xf>
    <xf numFmtId="0" fontId="71" fillId="154" borderId="152" xfId="47" applyFont="1" applyFill="1" applyBorder="1" applyAlignment="1">
      <alignment horizontal="center" vertical="center"/>
    </xf>
    <xf numFmtId="49" fontId="295" fillId="168" borderId="29" xfId="82" applyNumberFormat="1" applyFont="1" applyFill="1" applyBorder="1"/>
    <xf numFmtId="0" fontId="12" fillId="0" borderId="0" xfId="82"/>
    <xf numFmtId="0" fontId="295" fillId="0" borderId="0" xfId="82" applyFont="1" applyAlignment="1">
      <alignment horizontal="left" vertical="center"/>
    </xf>
    <xf numFmtId="49" fontId="295" fillId="22" borderId="29" xfId="82" applyNumberFormat="1" applyFont="1" applyFill="1" applyBorder="1"/>
    <xf numFmtId="0" fontId="71" fillId="22" borderId="0" xfId="47" applyFont="1" applyFill="1" applyAlignment="1">
      <alignment horizontal="center" vertical="center"/>
    </xf>
    <xf numFmtId="0" fontId="38" fillId="22" borderId="0" xfId="47" applyFont="1" applyFill="1" applyAlignment="1">
      <alignment horizontal="left" vertical="center"/>
    </xf>
    <xf numFmtId="49" fontId="80" fillId="22" borderId="29" xfId="82" applyNumberFormat="1" applyFont="1" applyFill="1" applyBorder="1"/>
    <xf numFmtId="49" fontId="194" fillId="22" borderId="29" xfId="82" applyNumberFormat="1" applyFont="1" applyFill="1" applyBorder="1"/>
    <xf numFmtId="0" fontId="321" fillId="22" borderId="0" xfId="47" applyFont="1" applyFill="1" applyAlignment="1">
      <alignment horizontal="left" vertical="center"/>
    </xf>
    <xf numFmtId="0" fontId="71" fillId="22" borderId="0" xfId="47" applyFont="1" applyFill="1" applyAlignment="1">
      <alignment horizontal="left" vertical="center"/>
    </xf>
    <xf numFmtId="49" fontId="295" fillId="34" borderId="0" xfId="82" applyNumberFormat="1" applyFont="1" applyFill="1"/>
    <xf numFmtId="0" fontId="295" fillId="34" borderId="0" xfId="82" applyFont="1" applyFill="1"/>
    <xf numFmtId="0" fontId="296" fillId="34" borderId="0" xfId="82" applyFont="1" applyFill="1"/>
    <xf numFmtId="49" fontId="295" fillId="21" borderId="231" xfId="82" applyNumberFormat="1" applyFont="1" applyFill="1" applyBorder="1" applyAlignment="1">
      <alignment horizontal="center" vertical="center"/>
    </xf>
    <xf numFmtId="49" fontId="295" fillId="163" borderId="231" xfId="82" applyNumberFormat="1" applyFont="1" applyFill="1" applyBorder="1" applyAlignment="1">
      <alignment horizontal="center" vertical="center"/>
    </xf>
    <xf numFmtId="49" fontId="295" fillId="21" borderId="229" xfId="82" applyNumberFormat="1" applyFont="1" applyFill="1" applyBorder="1" applyAlignment="1">
      <alignment horizontal="center" vertical="center"/>
    </xf>
    <xf numFmtId="49" fontId="295" fillId="163" borderId="229" xfId="82" applyNumberFormat="1" applyFont="1" applyFill="1" applyBorder="1" applyAlignment="1">
      <alignment horizontal="center" vertical="center"/>
    </xf>
    <xf numFmtId="0" fontId="295" fillId="21" borderId="232" xfId="82" applyFont="1" applyFill="1" applyBorder="1"/>
    <xf numFmtId="49" fontId="324" fillId="0" borderId="232" xfId="95" applyNumberFormat="1" applyFont="1" applyBorder="1" applyAlignment="1">
      <alignment horizontal="center" vertical="center"/>
    </xf>
    <xf numFmtId="49" fontId="296" fillId="0" borderId="0" xfId="82" applyNumberFormat="1" applyFont="1"/>
    <xf numFmtId="0" fontId="12" fillId="23" borderId="0" xfId="67" applyFill="1" applyAlignment="1" applyProtection="1">
      <alignment vertical="center"/>
      <protection hidden="1"/>
    </xf>
    <xf numFmtId="0" fontId="325" fillId="23" borderId="0" xfId="78" applyFont="1" applyFill="1" applyAlignment="1">
      <alignment vertical="center"/>
    </xf>
    <xf numFmtId="0" fontId="12" fillId="23" borderId="0" xfId="67" applyFill="1" applyAlignment="1">
      <alignment vertical="center"/>
    </xf>
    <xf numFmtId="0" fontId="12" fillId="0" borderId="0" xfId="67"/>
    <xf numFmtId="0" fontId="148" fillId="23" borderId="0" xfId="67" applyFont="1" applyFill="1" applyAlignment="1">
      <alignment vertical="center"/>
    </xf>
    <xf numFmtId="0" fontId="46" fillId="23" borderId="0" xfId="67" applyFont="1" applyFill="1" applyAlignment="1">
      <alignment vertical="center"/>
    </xf>
    <xf numFmtId="0" fontId="328" fillId="23" borderId="0" xfId="67" applyFont="1" applyFill="1" applyAlignment="1">
      <alignment vertical="center"/>
    </xf>
    <xf numFmtId="0" fontId="329" fillId="23" borderId="0" xfId="67" applyFont="1" applyFill="1" applyAlignment="1">
      <alignment vertical="center"/>
    </xf>
    <xf numFmtId="0" fontId="330" fillId="23" borderId="0" xfId="67" applyFont="1" applyFill="1" applyAlignment="1">
      <alignment vertical="center"/>
    </xf>
    <xf numFmtId="0" fontId="69" fillId="23" borderId="0" xfId="67" applyFont="1" applyFill="1" applyAlignment="1">
      <alignment vertical="center"/>
    </xf>
    <xf numFmtId="0" fontId="12" fillId="0" borderId="0" xfId="67" applyAlignment="1">
      <alignment vertical="center"/>
    </xf>
    <xf numFmtId="0" fontId="334" fillId="23" borderId="0" xfId="67" applyFont="1" applyFill="1" applyAlignment="1">
      <alignment vertical="center"/>
    </xf>
    <xf numFmtId="0" fontId="335" fillId="23" borderId="0" xfId="86" applyFont="1" applyFill="1" applyAlignment="1" applyProtection="1">
      <alignment horizontal="center" vertical="center"/>
    </xf>
    <xf numFmtId="0" fontId="330" fillId="23" borderId="0" xfId="67" applyFont="1" applyFill="1" applyAlignment="1" applyProtection="1">
      <alignment vertical="center"/>
      <protection hidden="1"/>
    </xf>
    <xf numFmtId="0" fontId="328" fillId="23" borderId="0" xfId="67" applyFont="1" applyFill="1" applyAlignment="1" applyProtection="1">
      <alignment vertical="center"/>
      <protection hidden="1"/>
    </xf>
    <xf numFmtId="0" fontId="337" fillId="70" borderId="0" xfId="47" applyFont="1" applyFill="1" applyAlignment="1">
      <alignment horizontal="center" vertical="center"/>
    </xf>
    <xf numFmtId="0" fontId="309" fillId="0" borderId="0" xfId="88" applyFont="1" applyAlignment="1">
      <alignment horizontal="center" vertical="center"/>
    </xf>
    <xf numFmtId="0" fontId="340" fillId="71" borderId="0" xfId="82" applyFont="1" applyFill="1" applyAlignment="1">
      <alignment horizontal="left"/>
    </xf>
    <xf numFmtId="0" fontId="341" fillId="71" borderId="152" xfId="78" applyFont="1" applyFill="1" applyBorder="1" applyAlignment="1">
      <alignment vertical="center"/>
    </xf>
    <xf numFmtId="0" fontId="303" fillId="67" borderId="228" xfId="47" applyFont="1" applyFill="1" applyBorder="1" applyAlignment="1">
      <alignment horizontal="center" vertical="center"/>
    </xf>
    <xf numFmtId="0" fontId="144" fillId="0" borderId="0" xfId="88" applyFont="1" applyAlignment="1">
      <alignment horizontal="center" vertical="center"/>
    </xf>
    <xf numFmtId="2" fontId="338" fillId="0" borderId="233" xfId="78" applyNumberFormat="1" applyFont="1" applyBorder="1" applyAlignment="1">
      <alignment horizontal="center" textRotation="90"/>
    </xf>
    <xf numFmtId="0" fontId="341" fillId="71" borderId="152" xfId="78" applyFont="1" applyFill="1" applyBorder="1" applyAlignment="1">
      <alignment horizontal="right" vertical="center"/>
    </xf>
    <xf numFmtId="0" fontId="332" fillId="23" borderId="0" xfId="88" applyFont="1" applyFill="1" applyAlignment="1" applyProtection="1">
      <alignment vertical="center"/>
      <protection hidden="1"/>
    </xf>
    <xf numFmtId="170" fontId="56" fillId="22" borderId="0" xfId="35" applyNumberFormat="1" applyFont="1" applyFill="1" applyBorder="1" applyAlignment="1">
      <alignment vertical="center"/>
    </xf>
    <xf numFmtId="0" fontId="49" fillId="22" borderId="0" xfId="47" applyFont="1" applyFill="1" applyBorder="1" applyAlignment="1" applyProtection="1">
      <alignment horizontal="center" vertical="center"/>
      <protection hidden="1"/>
    </xf>
    <xf numFmtId="0" fontId="56" fillId="22" borderId="0" xfId="47" applyFont="1" applyFill="1" applyBorder="1" applyAlignment="1">
      <alignment horizontal="right" vertical="center"/>
    </xf>
    <xf numFmtId="165" fontId="74" fillId="22" borderId="207" xfId="47" applyNumberFormat="1" applyFont="1" applyFill="1" applyBorder="1" applyAlignment="1" applyProtection="1">
      <alignment horizontal="left" vertical="center"/>
    </xf>
    <xf numFmtId="165" fontId="93" fillId="22" borderId="0" xfId="47" applyNumberFormat="1" applyFont="1" applyFill="1" applyBorder="1" applyAlignment="1" applyProtection="1">
      <alignment horizontal="centerContinuous" vertical="center"/>
    </xf>
    <xf numFmtId="0" fontId="346" fillId="22" borderId="0" xfId="47" applyFont="1" applyFill="1" applyBorder="1" applyAlignment="1" applyProtection="1">
      <alignment horizontal="right" vertical="center"/>
      <protection hidden="1"/>
    </xf>
    <xf numFmtId="0" fontId="34" fillId="22" borderId="0" xfId="35" applyFont="1" applyFill="1" applyAlignment="1">
      <alignment vertical="center"/>
    </xf>
    <xf numFmtId="0" fontId="99" fillId="63" borderId="0" xfId="47" applyNumberFormat="1" applyFont="1" applyFill="1" applyBorder="1" applyAlignment="1" applyProtection="1">
      <alignment horizontal="center" vertical="center"/>
      <protection locked="0"/>
    </xf>
    <xf numFmtId="0" fontId="99" fillId="63" borderId="0" xfId="47" applyNumberFormat="1" applyFont="1" applyFill="1" applyBorder="1" applyAlignment="1" applyProtection="1">
      <alignment horizontal="right" vertical="center"/>
      <protection locked="0"/>
    </xf>
    <xf numFmtId="170" fontId="347" fillId="25" borderId="207" xfId="35" applyNumberFormat="1" applyFont="1" applyFill="1" applyBorder="1" applyAlignment="1">
      <alignment horizontal="left" vertical="center"/>
    </xf>
    <xf numFmtId="0" fontId="79" fillId="25" borderId="207" xfId="47" applyFont="1" applyFill="1" applyBorder="1" applyAlignment="1" applyProtection="1">
      <alignment horizontal="center" vertical="center"/>
      <protection hidden="1"/>
    </xf>
    <xf numFmtId="0" fontId="87" fillId="25" borderId="207" xfId="0" applyFont="1" applyFill="1" applyBorder="1" applyAlignment="1">
      <alignment horizontal="right" vertical="top"/>
    </xf>
    <xf numFmtId="0" fontId="87" fillId="25" borderId="207" xfId="0" applyFont="1" applyFill="1" applyBorder="1" applyAlignment="1">
      <alignment horizontal="left" vertical="top"/>
    </xf>
    <xf numFmtId="0" fontId="53" fillId="162" borderId="29" xfId="0" applyFont="1" applyFill="1" applyBorder="1"/>
    <xf numFmtId="0" fontId="89" fillId="57" borderId="0" xfId="47" applyNumberFormat="1" applyFont="1" applyFill="1" applyBorder="1" applyAlignment="1" applyProtection="1">
      <alignment horizontal="left"/>
      <protection locked="0"/>
    </xf>
    <xf numFmtId="0" fontId="139" fillId="22" borderId="44" xfId="0" applyFont="1" applyFill="1" applyBorder="1" applyAlignment="1">
      <alignment horizontal="right"/>
    </xf>
    <xf numFmtId="0" fontId="349" fillId="67" borderId="242" xfId="82" applyFont="1" applyFill="1" applyBorder="1" applyAlignment="1">
      <alignment horizontal="center" vertical="center"/>
    </xf>
    <xf numFmtId="0" fontId="93" fillId="67" borderId="243" xfId="82" applyFont="1" applyFill="1" applyBorder="1" applyAlignment="1">
      <alignment horizontal="center" vertical="center"/>
    </xf>
    <xf numFmtId="0" fontId="349" fillId="67" borderId="244" xfId="82" applyFont="1" applyFill="1" applyBorder="1" applyAlignment="1">
      <alignment horizontal="center" vertical="center"/>
    </xf>
    <xf numFmtId="0" fontId="93" fillId="67" borderId="245" xfId="82" applyFont="1" applyFill="1" applyBorder="1" applyAlignment="1">
      <alignment horizontal="center" vertical="center"/>
    </xf>
    <xf numFmtId="0" fontId="349" fillId="67" borderId="246" xfId="82" applyFont="1" applyFill="1" applyBorder="1" applyAlignment="1">
      <alignment horizontal="center" vertical="center"/>
    </xf>
    <xf numFmtId="0" fontId="93" fillId="67" borderId="145" xfId="82" applyFont="1" applyFill="1" applyBorder="1" applyAlignment="1">
      <alignment horizontal="center" vertical="center"/>
    </xf>
    <xf numFmtId="0" fontId="93" fillId="67" borderId="247" xfId="82" applyFont="1" applyFill="1" applyBorder="1" applyAlignment="1">
      <alignment horizontal="center" vertical="center"/>
    </xf>
    <xf numFmtId="165" fontId="52" fillId="70" borderId="0" xfId="47" applyNumberFormat="1" applyFont="1" applyFill="1" applyBorder="1" applyAlignment="1" applyProtection="1">
      <alignment horizontal="center" vertical="center"/>
      <protection hidden="1"/>
    </xf>
    <xf numFmtId="165" fontId="74" fillId="70" borderId="210" xfId="47" applyNumberFormat="1" applyFont="1" applyFill="1" applyBorder="1" applyAlignment="1" applyProtection="1">
      <alignment horizontal="center" vertical="center" wrapText="1"/>
      <protection hidden="1"/>
    </xf>
    <xf numFmtId="1" fontId="75" fillId="22" borderId="0" xfId="0" applyNumberFormat="1" applyFont="1" applyFill="1" applyBorder="1" applyAlignment="1">
      <alignment horizontal="left" vertical="center"/>
    </xf>
    <xf numFmtId="0" fontId="139" fillId="22" borderId="0" xfId="0" applyFont="1" applyFill="1" applyBorder="1" applyAlignment="1">
      <alignment horizontal="right"/>
    </xf>
    <xf numFmtId="0" fontId="351" fillId="22" borderId="185" xfId="47" applyFont="1" applyFill="1" applyBorder="1" applyAlignment="1" applyProtection="1">
      <alignment horizontal="center" vertical="center" wrapText="1"/>
      <protection hidden="1"/>
    </xf>
    <xf numFmtId="1" fontId="88" fillId="67" borderId="249" xfId="47" applyNumberFormat="1" applyFont="1" applyFill="1" applyBorder="1" applyAlignment="1" applyProtection="1">
      <alignment horizontal="center" vertical="center"/>
      <protection hidden="1"/>
    </xf>
    <xf numFmtId="0" fontId="341" fillId="71" borderId="0" xfId="78" applyFont="1" applyFill="1" applyBorder="1" applyAlignment="1">
      <alignment vertical="center"/>
    </xf>
    <xf numFmtId="0" fontId="93" fillId="0" borderId="153" xfId="0" applyFont="1" applyFill="1" applyBorder="1" applyAlignment="1"/>
    <xf numFmtId="0" fontId="55" fillId="57" borderId="153" xfId="47" applyNumberFormat="1" applyFont="1" applyFill="1" applyBorder="1" applyAlignment="1" applyProtection="1">
      <alignment horizontal="center" vertical="center"/>
      <protection locked="0"/>
    </xf>
    <xf numFmtId="0" fontId="93" fillId="22" borderId="153" xfId="0" applyFont="1" applyFill="1" applyBorder="1" applyAlignment="1"/>
    <xf numFmtId="0" fontId="199" fillId="23" borderId="0" xfId="92" applyFont="1" applyFill="1" applyAlignment="1" applyProtection="1">
      <alignment horizontal="left" vertical="center"/>
    </xf>
    <xf numFmtId="0" fontId="335" fillId="23" borderId="0" xfId="86" applyFont="1" applyFill="1" applyAlignment="1" applyProtection="1">
      <alignment horizontal="left" vertical="center"/>
    </xf>
    <xf numFmtId="49" fontId="53" fillId="70" borderId="223" xfId="82" applyNumberFormat="1" applyFont="1" applyFill="1" applyBorder="1" applyAlignment="1">
      <alignment horizontal="center" vertical="center" wrapText="1"/>
    </xf>
    <xf numFmtId="49" fontId="53" fillId="70" borderId="0" xfId="82" applyNumberFormat="1" applyFont="1" applyFill="1" applyAlignment="1">
      <alignment horizontal="center" vertical="center" wrapText="1"/>
    </xf>
    <xf numFmtId="49" fontId="311" fillId="168" borderId="0" xfId="82" applyNumberFormat="1" applyFont="1" applyFill="1" applyAlignment="1">
      <alignment horizontal="center" vertical="center" wrapText="1"/>
    </xf>
    <xf numFmtId="0" fontId="340" fillId="23" borderId="0" xfId="78" applyFont="1" applyFill="1" applyAlignment="1">
      <alignment vertical="center"/>
    </xf>
    <xf numFmtId="0" fontId="6" fillId="0" borderId="0" xfId="97"/>
    <xf numFmtId="0" fontId="6" fillId="22" borderId="0" xfId="97" applyFill="1"/>
    <xf numFmtId="49" fontId="235" fillId="168" borderId="250" xfId="82" applyNumberFormat="1" applyFont="1" applyFill="1" applyBorder="1" applyAlignment="1">
      <alignment vertical="center" wrapText="1"/>
    </xf>
    <xf numFmtId="49" fontId="194" fillId="168" borderId="251" xfId="82" applyNumberFormat="1" applyFont="1" applyFill="1" applyBorder="1" applyAlignment="1">
      <alignment vertical="center" wrapText="1"/>
    </xf>
    <xf numFmtId="49" fontId="194" fillId="168" borderId="46" xfId="82" applyNumberFormat="1" applyFont="1" applyFill="1" applyBorder="1" applyAlignment="1">
      <alignment vertical="center" wrapText="1"/>
    </xf>
    <xf numFmtId="0" fontId="354" fillId="23" borderId="0" xfId="67" applyFont="1" applyFill="1" applyAlignment="1" applyProtection="1">
      <alignment vertical="center"/>
      <protection hidden="1"/>
    </xf>
    <xf numFmtId="0" fontId="325" fillId="0" borderId="0" xfId="78" applyFont="1" applyAlignment="1">
      <alignment vertical="center"/>
    </xf>
    <xf numFmtId="0" fontId="355" fillId="23" borderId="0" xfId="67" applyFont="1" applyFill="1" applyAlignment="1">
      <alignment vertical="center"/>
    </xf>
    <xf numFmtId="0" fontId="326" fillId="0" borderId="0" xfId="67" applyFont="1" applyAlignment="1">
      <alignment vertical="center"/>
    </xf>
    <xf numFmtId="0" fontId="150" fillId="0" borderId="0" xfId="47" applyFont="1" applyAlignment="1">
      <alignment vertical="center"/>
    </xf>
    <xf numFmtId="0" fontId="355" fillId="23" borderId="0" xfId="67" applyFont="1" applyFill="1" applyAlignment="1">
      <alignment horizontal="left" vertical="center"/>
    </xf>
    <xf numFmtId="0" fontId="331" fillId="22" borderId="0" xfId="95" applyFont="1" applyFill="1" applyAlignment="1">
      <alignment horizontal="left" vertical="center"/>
    </xf>
    <xf numFmtId="0" fontId="355" fillId="23" borderId="0" xfId="78" applyFont="1" applyFill="1" applyAlignment="1">
      <alignment vertical="center"/>
    </xf>
    <xf numFmtId="0" fontId="332" fillId="23" borderId="0" xfId="78" applyFont="1" applyFill="1" applyAlignment="1">
      <alignment vertical="center"/>
    </xf>
    <xf numFmtId="0" fontId="356" fillId="23" borderId="0" xfId="86" applyFont="1" applyFill="1" applyBorder="1" applyAlignment="1">
      <alignment vertical="center"/>
    </xf>
    <xf numFmtId="0" fontId="333" fillId="23" borderId="0" xfId="86" applyFont="1" applyFill="1" applyBorder="1" applyAlignment="1">
      <alignment vertical="center"/>
    </xf>
    <xf numFmtId="0" fontId="357" fillId="23" borderId="0" xfId="67" applyFont="1" applyFill="1" applyAlignment="1">
      <alignment vertical="center"/>
    </xf>
    <xf numFmtId="0" fontId="358" fillId="23" borderId="0" xfId="67" applyFont="1" applyFill="1" applyAlignment="1">
      <alignment vertical="center"/>
    </xf>
    <xf numFmtId="0" fontId="336" fillId="23" borderId="0" xfId="67" applyFont="1" applyFill="1" applyAlignment="1" applyProtection="1">
      <alignment vertical="center"/>
      <protection hidden="1"/>
    </xf>
    <xf numFmtId="0" fontId="335" fillId="23" borderId="0" xfId="86" applyFont="1" applyFill="1" applyAlignment="1" applyProtection="1">
      <alignment vertical="center"/>
    </xf>
    <xf numFmtId="0" fontId="335" fillId="23" borderId="0" xfId="95" applyFont="1" applyFill="1" applyAlignment="1"/>
    <xf numFmtId="0" fontId="327" fillId="0" borderId="0" xfId="47" applyFont="1" applyAlignment="1">
      <alignment horizontal="center" vertical="center"/>
    </xf>
    <xf numFmtId="0" fontId="153" fillId="23" borderId="0" xfId="65" applyFont="1" applyFill="1" applyAlignment="1">
      <alignment horizontal="left" vertical="center"/>
    </xf>
    <xf numFmtId="174" fontId="155" fillId="23" borderId="71" xfId="75" applyNumberFormat="1" applyFont="1" applyFill="1" applyBorder="1" applyAlignment="1">
      <alignment horizontal="center" vertical="center"/>
    </xf>
    <xf numFmtId="0" fontId="154" fillId="23" borderId="0" xfId="88" applyFont="1" applyFill="1"/>
    <xf numFmtId="0" fontId="359" fillId="23" borderId="0" xfId="47" applyFont="1" applyFill="1" applyAlignment="1" applyProtection="1">
      <alignment horizontal="left" vertical="center"/>
      <protection hidden="1"/>
    </xf>
    <xf numFmtId="0" fontId="36" fillId="23" borderId="0" xfId="88" applyFont="1" applyFill="1" applyProtection="1">
      <protection hidden="1"/>
    </xf>
    <xf numFmtId="0" fontId="152" fillId="23" borderId="0" xfId="78" applyFont="1" applyFill="1" applyAlignment="1">
      <alignment vertical="center"/>
    </xf>
    <xf numFmtId="0" fontId="359" fillId="23" borderId="0" xfId="88" applyFont="1" applyFill="1" applyAlignment="1" applyProtection="1">
      <alignment vertical="center"/>
      <protection hidden="1"/>
    </xf>
    <xf numFmtId="0" fontId="359" fillId="23" borderId="0" xfId="0" applyFont="1" applyFill="1" applyAlignment="1">
      <alignment horizontal="left" vertical="center"/>
    </xf>
    <xf numFmtId="0" fontId="154" fillId="23" borderId="0" xfId="88" applyFont="1" applyFill="1" applyAlignment="1">
      <alignment vertical="center"/>
    </xf>
    <xf numFmtId="0" fontId="99" fillId="155" borderId="29" xfId="88" applyFont="1" applyFill="1" applyBorder="1" applyAlignment="1" applyProtection="1">
      <alignment horizontal="right" vertical="center"/>
      <protection hidden="1"/>
    </xf>
    <xf numFmtId="0" fontId="341" fillId="23" borderId="0" xfId="78" applyFont="1" applyFill="1"/>
    <xf numFmtId="0" fontId="74" fillId="23" borderId="0" xfId="88" applyFont="1" applyFill="1" applyProtection="1">
      <protection hidden="1"/>
    </xf>
    <xf numFmtId="0" fontId="371" fillId="23" borderId="0" xfId="88" applyFont="1" applyFill="1" applyAlignment="1">
      <alignment vertical="center"/>
    </xf>
    <xf numFmtId="0" fontId="152" fillId="23" borderId="0" xfId="88" applyFont="1" applyFill="1" applyAlignment="1">
      <alignment vertical="center"/>
    </xf>
    <xf numFmtId="0" fontId="74" fillId="23" borderId="0" xfId="88" applyFont="1" applyFill="1" applyAlignment="1">
      <alignment vertical="center"/>
    </xf>
    <xf numFmtId="0" fontId="74" fillId="0" borderId="0" xfId="88" applyFont="1" applyAlignment="1">
      <alignment vertical="center"/>
    </xf>
    <xf numFmtId="0" fontId="80" fillId="20" borderId="0" xfId="98" applyFont="1" applyFill="1"/>
    <xf numFmtId="0" fontId="348" fillId="155" borderId="0" xfId="88" applyFont="1" applyFill="1" applyAlignment="1" applyProtection="1">
      <alignment horizontal="center" vertical="center"/>
      <protection hidden="1"/>
    </xf>
    <xf numFmtId="0" fontId="146" fillId="155" borderId="0" xfId="88" applyFont="1" applyFill="1" applyAlignment="1" applyProtection="1">
      <alignment horizontal="center" vertical="center"/>
      <protection hidden="1"/>
    </xf>
    <xf numFmtId="190" fontId="156" fillId="156" borderId="201" xfId="0" applyNumberFormat="1" applyFont="1" applyFill="1" applyBorder="1" applyAlignment="1" applyProtection="1">
      <alignment horizontal="center" vertical="center"/>
      <protection locked="0"/>
    </xf>
    <xf numFmtId="0" fontId="159" fillId="23" borderId="0" xfId="0" applyFont="1" applyFill="1" applyAlignment="1">
      <alignment horizontal="left" vertical="center"/>
    </xf>
    <xf numFmtId="0" fontId="160" fillId="23" borderId="0" xfId="0" applyFont="1" applyFill="1" applyAlignment="1">
      <alignment horizontal="left" vertical="center"/>
    </xf>
    <xf numFmtId="0" fontId="161" fillId="23" borderId="0" xfId="0" applyFont="1" applyFill="1" applyAlignment="1">
      <alignment horizontal="left" vertical="center"/>
    </xf>
    <xf numFmtId="0" fontId="162" fillId="23" borderId="0" xfId="0" applyFont="1" applyFill="1" applyAlignment="1">
      <alignment horizontal="left" vertical="center"/>
    </xf>
    <xf numFmtId="0" fontId="163" fillId="23" borderId="0" xfId="0" applyFont="1" applyFill="1" applyAlignment="1">
      <alignment horizontal="left" vertical="center"/>
    </xf>
    <xf numFmtId="0" fontId="164" fillId="23" borderId="0" xfId="0" applyFont="1" applyFill="1" applyAlignment="1">
      <alignment horizontal="left" vertical="center"/>
    </xf>
    <xf numFmtId="0" fontId="165" fillId="23" borderId="0" xfId="0" applyFont="1" applyFill="1" applyAlignment="1">
      <alignment horizontal="left" vertical="center"/>
    </xf>
    <xf numFmtId="0" fontId="166" fillId="23" borderId="0" xfId="0" applyFont="1" applyFill="1" applyAlignment="1">
      <alignment horizontal="left" vertical="center"/>
    </xf>
    <xf numFmtId="0" fontId="167" fillId="23" borderId="0" xfId="0" applyFont="1" applyFill="1" applyAlignment="1">
      <alignment horizontal="left" vertical="center"/>
    </xf>
    <xf numFmtId="0" fontId="4" fillId="23" borderId="0" xfId="78" applyFont="1" applyFill="1"/>
    <xf numFmtId="0" fontId="348" fillId="23" borderId="0" xfId="0" applyFont="1" applyFill="1" applyAlignment="1">
      <alignment horizontal="left" vertical="top"/>
    </xf>
    <xf numFmtId="0" fontId="12" fillId="22" borderId="0" xfId="88" applyFill="1"/>
    <xf numFmtId="0" fontId="69" fillId="22" borderId="0" xfId="88" applyFont="1" applyFill="1"/>
    <xf numFmtId="0" fontId="150" fillId="22" borderId="0" xfId="88" applyFont="1" applyFill="1"/>
    <xf numFmtId="0" fontId="361" fillId="22" borderId="0" xfId="90" applyFont="1" applyFill="1" applyAlignment="1">
      <alignment horizontal="right" vertical="center"/>
    </xf>
    <xf numFmtId="0" fontId="150" fillId="22" borderId="0" xfId="90" applyFont="1" applyFill="1" applyAlignment="1">
      <alignment horizontal="right" vertical="center"/>
    </xf>
    <xf numFmtId="0" fontId="150" fillId="22" borderId="0" xfId="88" applyFont="1" applyFill="1" applyAlignment="1">
      <alignment vertical="center"/>
    </xf>
    <xf numFmtId="0" fontId="199" fillId="23" borderId="0" xfId="99" applyFont="1" applyFill="1" applyAlignment="1" applyProtection="1">
      <alignment vertical="center"/>
    </xf>
    <xf numFmtId="0" fontId="147" fillId="22" borderId="0" xfId="86" applyFont="1" applyFill="1" applyAlignment="1" applyProtection="1">
      <alignment vertical="center"/>
      <protection hidden="1"/>
    </xf>
    <xf numFmtId="0" fontId="373" fillId="23" borderId="0" xfId="88" applyFont="1" applyFill="1" applyAlignment="1">
      <alignment vertical="center"/>
    </xf>
    <xf numFmtId="0" fontId="150" fillId="154" borderId="0" xfId="90" applyFont="1" applyFill="1" applyAlignment="1">
      <alignment horizontal="left" vertical="center"/>
    </xf>
    <xf numFmtId="0" fontId="12" fillId="23" borderId="0" xfId="88" applyFill="1"/>
    <xf numFmtId="0" fontId="69" fillId="23" borderId="0" xfId="88" applyFont="1" applyFill="1"/>
    <xf numFmtId="0" fontId="150" fillId="23" borderId="0" xfId="88" applyFont="1" applyFill="1"/>
    <xf numFmtId="0" fontId="361" fillId="154" borderId="0" xfId="88" applyFont="1" applyFill="1"/>
    <xf numFmtId="0" fontId="150" fillId="23" borderId="0" xfId="90" applyFont="1" applyFill="1" applyAlignment="1">
      <alignment horizontal="left" vertical="center"/>
    </xf>
    <xf numFmtId="0" fontId="150" fillId="154" borderId="0" xfId="88" applyFont="1" applyFill="1"/>
    <xf numFmtId="0" fontId="148" fillId="23" borderId="0" xfId="88" applyFont="1" applyFill="1" applyAlignment="1">
      <alignment vertical="center"/>
    </xf>
    <xf numFmtId="0" fontId="148" fillId="23" borderId="0" xfId="88" applyFont="1" applyFill="1" applyProtection="1">
      <protection hidden="1"/>
    </xf>
    <xf numFmtId="0" fontId="149" fillId="23" borderId="0" xfId="88" applyFont="1" applyFill="1" applyAlignment="1">
      <alignment vertical="center"/>
    </xf>
    <xf numFmtId="0" fontId="44" fillId="23" borderId="0" xfId="88" applyFont="1" applyFill="1" applyAlignment="1">
      <alignment vertical="center"/>
    </xf>
    <xf numFmtId="0" fontId="150" fillId="23" borderId="0" xfId="88" applyFont="1" applyFill="1" applyAlignment="1">
      <alignment vertical="center"/>
    </xf>
    <xf numFmtId="0" fontId="46" fillId="23" borderId="0" xfId="88" applyFont="1" applyFill="1" applyAlignment="1">
      <alignment horizontal="center" vertical="center"/>
    </xf>
    <xf numFmtId="0" fontId="332" fillId="23" borderId="0" xfId="67" applyFont="1" applyFill="1" applyAlignment="1">
      <alignment horizontal="left" vertical="center"/>
    </xf>
    <xf numFmtId="0" fontId="330" fillId="23" borderId="0" xfId="80" applyFont="1" applyFill="1" applyAlignment="1">
      <alignment vertical="center"/>
    </xf>
    <xf numFmtId="0" fontId="375" fillId="23" borderId="0" xfId="88" applyFont="1" applyFill="1" applyAlignment="1">
      <alignment horizontal="center"/>
    </xf>
    <xf numFmtId="0" fontId="340" fillId="23" borderId="0" xfId="88" applyFont="1" applyFill="1" applyAlignment="1">
      <alignment horizontal="center"/>
    </xf>
    <xf numFmtId="0" fontId="374" fillId="23" borderId="0" xfId="88" applyFont="1" applyFill="1" applyAlignment="1">
      <alignment vertical="center"/>
    </xf>
    <xf numFmtId="0" fontId="377" fillId="23" borderId="0" xfId="90" applyFont="1" applyFill="1" applyAlignment="1">
      <alignment horizontal="left" vertical="center"/>
    </xf>
    <xf numFmtId="0" fontId="198" fillId="20" borderId="0" xfId="88" applyFont="1" applyFill="1" applyAlignment="1">
      <alignment horizontal="left" vertical="center"/>
    </xf>
    <xf numFmtId="0" fontId="12" fillId="154" borderId="0" xfId="88" applyFill="1" applyProtection="1">
      <protection hidden="1"/>
    </xf>
    <xf numFmtId="0" fontId="340" fillId="23" borderId="0" xfId="88" applyFont="1" applyFill="1" applyAlignment="1">
      <alignment horizontal="center" vertical="top"/>
    </xf>
    <xf numFmtId="0" fontId="69" fillId="23" borderId="0" xfId="90" applyFont="1" applyFill="1" applyAlignment="1">
      <alignment horizontal="right" vertical="center"/>
    </xf>
    <xf numFmtId="0" fontId="194" fillId="23" borderId="0" xfId="90" applyFont="1" applyFill="1" applyAlignment="1">
      <alignment horizontal="right" vertical="center"/>
    </xf>
    <xf numFmtId="0" fontId="362" fillId="23" borderId="0" xfId="88" applyFont="1" applyFill="1" applyAlignment="1">
      <alignment vertical="center"/>
    </xf>
    <xf numFmtId="0" fontId="69" fillId="22" borderId="0" xfId="90" applyFont="1" applyFill="1" applyAlignment="1">
      <alignment horizontal="right" vertical="center"/>
    </xf>
    <xf numFmtId="0" fontId="365" fillId="23" borderId="0" xfId="88" applyFont="1" applyFill="1" applyAlignment="1">
      <alignment horizontal="center" vertical="center"/>
    </xf>
    <xf numFmtId="0" fontId="82" fillId="23" borderId="252" xfId="88" applyFont="1" applyFill="1" applyBorder="1"/>
    <xf numFmtId="0" fontId="220" fillId="23" borderId="253" xfId="88" applyFont="1" applyFill="1" applyBorder="1"/>
    <xf numFmtId="0" fontId="220" fillId="23" borderId="253" xfId="90" applyFont="1" applyFill="1" applyBorder="1" applyAlignment="1">
      <alignment horizontal="right" vertical="center"/>
    </xf>
    <xf numFmtId="0" fontId="220" fillId="23" borderId="253" xfId="88" applyFont="1" applyFill="1" applyBorder="1" applyAlignment="1">
      <alignment vertical="center"/>
    </xf>
    <xf numFmtId="0" fontId="220" fillId="23" borderId="254" xfId="88" applyFont="1" applyFill="1" applyBorder="1"/>
    <xf numFmtId="0" fontId="220" fillId="23" borderId="255" xfId="90" applyFont="1" applyFill="1" applyBorder="1" applyAlignment="1">
      <alignment horizontal="center" vertical="center"/>
    </xf>
    <xf numFmtId="0" fontId="378" fillId="23" borderId="0" xfId="90" applyFont="1" applyFill="1" applyAlignment="1">
      <alignment horizontal="left" vertical="center"/>
    </xf>
    <xf numFmtId="0" fontId="220" fillId="23" borderId="0" xfId="90" applyFont="1" applyFill="1" applyAlignment="1">
      <alignment horizontal="right" vertical="center"/>
    </xf>
    <xf numFmtId="0" fontId="220" fillId="23" borderId="0" xfId="88" applyFont="1" applyFill="1" applyAlignment="1">
      <alignment vertical="center"/>
    </xf>
    <xf numFmtId="0" fontId="220" fillId="23" borderId="0" xfId="88" applyFont="1" applyFill="1"/>
    <xf numFmtId="0" fontId="220" fillId="23" borderId="256" xfId="88" applyFont="1" applyFill="1" applyBorder="1"/>
    <xf numFmtId="0" fontId="348" fillId="23" borderId="0" xfId="88" applyFont="1" applyFill="1" applyAlignment="1">
      <alignment horizontal="right" vertical="center"/>
    </xf>
    <xf numFmtId="0" fontId="379" fillId="23" borderId="0" xfId="88" applyFont="1" applyFill="1"/>
    <xf numFmtId="0" fontId="379" fillId="23" borderId="256" xfId="88" applyFont="1" applyFill="1" applyBorder="1"/>
    <xf numFmtId="0" fontId="82" fillId="23" borderId="257" xfId="88" applyFont="1" applyFill="1" applyBorder="1"/>
    <xf numFmtId="0" fontId="380" fillId="23" borderId="258" xfId="88" applyFont="1" applyFill="1" applyBorder="1"/>
    <xf numFmtId="0" fontId="220" fillId="23" borderId="258" xfId="90" applyFont="1" applyFill="1" applyBorder="1" applyAlignment="1">
      <alignment horizontal="right" vertical="center"/>
    </xf>
    <xf numFmtId="0" fontId="220" fillId="23" borderId="258" xfId="88" applyFont="1" applyFill="1" applyBorder="1" applyAlignment="1">
      <alignment vertical="center"/>
    </xf>
    <xf numFmtId="0" fontId="220" fillId="23" borderId="258" xfId="88" applyFont="1" applyFill="1" applyBorder="1"/>
    <xf numFmtId="0" fontId="220" fillId="23" borderId="259" xfId="88" applyFont="1" applyFill="1" applyBorder="1"/>
    <xf numFmtId="0" fontId="361" fillId="23" borderId="0" xfId="90" applyFont="1" applyFill="1" applyAlignment="1">
      <alignment horizontal="right" vertical="center"/>
    </xf>
    <xf numFmtId="0" fontId="150" fillId="23" borderId="0" xfId="90" applyFont="1" applyFill="1" applyAlignment="1">
      <alignment horizontal="right" vertical="center"/>
    </xf>
    <xf numFmtId="0" fontId="69" fillId="23" borderId="252" xfId="88" applyFont="1" applyFill="1" applyBorder="1"/>
    <xf numFmtId="0" fontId="150" fillId="23" borderId="253" xfId="88" applyFont="1" applyFill="1" applyBorder="1"/>
    <xf numFmtId="0" fontId="361" fillId="23" borderId="253" xfId="90" applyFont="1" applyFill="1" applyBorder="1" applyAlignment="1">
      <alignment horizontal="right" vertical="center"/>
    </xf>
    <xf numFmtId="0" fontId="150" fillId="23" borderId="253" xfId="90" applyFont="1" applyFill="1" applyBorder="1" applyAlignment="1">
      <alignment horizontal="right" vertical="center"/>
    </xf>
    <xf numFmtId="0" fontId="150" fillId="23" borderId="253" xfId="88" applyFont="1" applyFill="1" applyBorder="1" applyAlignment="1">
      <alignment vertical="center"/>
    </xf>
    <xf numFmtId="0" fontId="150" fillId="23" borderId="254" xfId="88" applyFont="1" applyFill="1" applyBorder="1"/>
    <xf numFmtId="0" fontId="364" fillId="23" borderId="0" xfId="90" applyFont="1" applyFill="1" applyAlignment="1">
      <alignment horizontal="left" vertical="center"/>
    </xf>
    <xf numFmtId="0" fontId="69" fillId="23" borderId="257" xfId="88" applyFont="1" applyFill="1" applyBorder="1"/>
    <xf numFmtId="0" fontId="82" fillId="23" borderId="258" xfId="88" applyFont="1" applyFill="1" applyBorder="1"/>
    <xf numFmtId="0" fontId="82" fillId="23" borderId="259" xfId="88" applyFont="1" applyFill="1" applyBorder="1"/>
    <xf numFmtId="0" fontId="220" fillId="23" borderId="254" xfId="88" applyFont="1" applyFill="1" applyBorder="1" applyAlignment="1">
      <alignment vertical="center"/>
    </xf>
    <xf numFmtId="0" fontId="381" fillId="23" borderId="0" xfId="90" applyFont="1" applyFill="1" applyAlignment="1">
      <alignment horizontal="left" vertical="center"/>
    </xf>
    <xf numFmtId="0" fontId="220" fillId="23" borderId="0" xfId="90" applyFont="1" applyFill="1" applyAlignment="1">
      <alignment horizontal="left" vertical="center"/>
    </xf>
    <xf numFmtId="0" fontId="348" fillId="22" borderId="0" xfId="88" applyFont="1" applyFill="1" applyAlignment="1">
      <alignment horizontal="right" vertical="center"/>
    </xf>
    <xf numFmtId="0" fontId="220" fillId="22" borderId="256" xfId="88" applyFont="1" applyFill="1" applyBorder="1"/>
    <xf numFmtId="0" fontId="150" fillId="23" borderId="254" xfId="90" applyFont="1" applyFill="1" applyBorder="1" applyAlignment="1">
      <alignment horizontal="right" vertical="center"/>
    </xf>
    <xf numFmtId="0" fontId="150" fillId="23" borderId="256" xfId="90" applyFont="1" applyFill="1" applyBorder="1" applyAlignment="1">
      <alignment horizontal="right" vertical="center"/>
    </xf>
    <xf numFmtId="0" fontId="150" fillId="22" borderId="0" xfId="90" applyFont="1" applyFill="1" applyAlignment="1">
      <alignment horizontal="left" vertical="center"/>
    </xf>
    <xf numFmtId="0" fontId="150" fillId="23" borderId="258" xfId="88" applyFont="1" applyFill="1" applyBorder="1"/>
    <xf numFmtId="0" fontId="361" fillId="23" borderId="258" xfId="90" applyFont="1" applyFill="1" applyBorder="1" applyAlignment="1">
      <alignment horizontal="right" vertical="center"/>
    </xf>
    <xf numFmtId="0" fontId="150" fillId="23" borderId="258" xfId="90" applyFont="1" applyFill="1" applyBorder="1" applyAlignment="1">
      <alignment horizontal="right" vertical="center"/>
    </xf>
    <xf numFmtId="0" fontId="150" fillId="23" borderId="259" xfId="90" applyFont="1" applyFill="1" applyBorder="1" applyAlignment="1">
      <alignment horizontal="right" vertical="center"/>
    </xf>
    <xf numFmtId="0" fontId="348" fillId="154" borderId="0" xfId="88" applyFont="1" applyFill="1" applyAlignment="1">
      <alignment horizontal="right" vertical="center"/>
    </xf>
    <xf numFmtId="0" fontId="379" fillId="154" borderId="0" xfId="88" applyFont="1" applyFill="1"/>
    <xf numFmtId="0" fontId="220" fillId="154" borderId="256" xfId="88" applyFont="1" applyFill="1" applyBorder="1"/>
    <xf numFmtId="0" fontId="82" fillId="23" borderId="255" xfId="88" applyFont="1" applyFill="1" applyBorder="1"/>
    <xf numFmtId="0" fontId="127" fillId="23" borderId="258" xfId="88" applyFont="1" applyFill="1" applyBorder="1"/>
    <xf numFmtId="0" fontId="82" fillId="154" borderId="0" xfId="90" applyFont="1" applyFill="1" applyAlignment="1">
      <alignment horizontal="right" vertical="center"/>
    </xf>
    <xf numFmtId="0" fontId="379" fillId="23" borderId="260" xfId="88" applyFont="1" applyFill="1" applyBorder="1"/>
    <xf numFmtId="0" fontId="150" fillId="23" borderId="258" xfId="88" applyFont="1" applyFill="1" applyBorder="1" applyAlignment="1">
      <alignment vertical="center"/>
    </xf>
    <xf numFmtId="0" fontId="150" fillId="23" borderId="259" xfId="88" applyFont="1" applyFill="1" applyBorder="1"/>
    <xf numFmtId="0" fontId="40" fillId="23" borderId="261" xfId="88" applyFont="1" applyFill="1" applyBorder="1"/>
    <xf numFmtId="0" fontId="379" fillId="23" borderId="262" xfId="88" applyFont="1" applyFill="1" applyBorder="1"/>
    <xf numFmtId="0" fontId="220" fillId="23" borderId="262" xfId="90" applyFont="1" applyFill="1" applyBorder="1" applyAlignment="1">
      <alignment horizontal="right" vertical="center"/>
    </xf>
    <xf numFmtId="0" fontId="379" fillId="23" borderId="262" xfId="90" applyFont="1" applyFill="1" applyBorder="1" applyAlignment="1">
      <alignment horizontal="right" vertical="center"/>
    </xf>
    <xf numFmtId="0" fontId="379" fillId="23" borderId="262" xfId="88" applyFont="1" applyFill="1" applyBorder="1" applyAlignment="1">
      <alignment vertical="center"/>
    </xf>
    <xf numFmtId="0" fontId="379" fillId="23" borderId="263" xfId="88" applyFont="1" applyFill="1" applyBorder="1"/>
    <xf numFmtId="0" fontId="379" fillId="23" borderId="0" xfId="90" applyFont="1" applyFill="1" applyAlignment="1">
      <alignment horizontal="right" vertical="center"/>
    </xf>
    <xf numFmtId="0" fontId="379" fillId="23" borderId="0" xfId="88" applyFont="1" applyFill="1" applyAlignment="1">
      <alignment vertical="center"/>
    </xf>
    <xf numFmtId="0" fontId="40" fillId="23" borderId="264" xfId="88" applyFont="1" applyFill="1" applyBorder="1"/>
    <xf numFmtId="0" fontId="98" fillId="154" borderId="258" xfId="88" applyFont="1" applyFill="1" applyBorder="1"/>
    <xf numFmtId="0" fontId="116" fillId="154" borderId="265" xfId="90" applyFont="1" applyFill="1" applyBorder="1" applyAlignment="1">
      <alignment horizontal="right" vertical="center"/>
    </xf>
    <xf numFmtId="0" fontId="382" fillId="154" borderId="265" xfId="90" applyFont="1" applyFill="1" applyBorder="1" applyAlignment="1">
      <alignment horizontal="right" vertical="center"/>
    </xf>
    <xf numFmtId="0" fontId="379" fillId="23" borderId="265" xfId="88" applyFont="1" applyFill="1" applyBorder="1"/>
    <xf numFmtId="0" fontId="379" fillId="23" borderId="266" xfId="88" applyFont="1" applyFill="1" applyBorder="1"/>
    <xf numFmtId="0" fontId="383" fillId="23" borderId="0" xfId="88" applyFont="1" applyFill="1" applyAlignment="1">
      <alignment horizontal="center" vertical="center"/>
    </xf>
    <xf numFmtId="0" fontId="348" fillId="23" borderId="0" xfId="88" applyFont="1" applyFill="1" applyAlignment="1">
      <alignment horizontal="left" vertical="center"/>
    </xf>
    <xf numFmtId="0" fontId="150" fillId="23" borderId="256" xfId="88" applyFont="1" applyFill="1" applyBorder="1"/>
    <xf numFmtId="0" fontId="82" fillId="154" borderId="0" xfId="88" applyFont="1" applyFill="1" applyAlignment="1">
      <alignment horizontal="center" vertical="center"/>
    </xf>
    <xf numFmtId="0" fontId="383" fillId="23" borderId="0" xfId="88" applyFont="1" applyFill="1" applyAlignment="1">
      <alignment horizontal="left" vertical="center"/>
    </xf>
    <xf numFmtId="0" fontId="220" fillId="23" borderId="257" xfId="88" applyFont="1" applyFill="1" applyBorder="1"/>
    <xf numFmtId="0" fontId="348" fillId="23" borderId="258" xfId="88" applyFont="1" applyFill="1" applyBorder="1" applyAlignment="1">
      <alignment horizontal="left" vertical="center"/>
    </xf>
    <xf numFmtId="0" fontId="82" fillId="23" borderId="0" xfId="88" applyFont="1" applyFill="1"/>
    <xf numFmtId="0" fontId="82" fillId="23" borderId="261" xfId="88" applyFont="1" applyFill="1" applyBorder="1"/>
    <xf numFmtId="0" fontId="220" fillId="23" borderId="262" xfId="88" applyFont="1" applyFill="1" applyBorder="1"/>
    <xf numFmtId="0" fontId="220" fillId="23" borderId="270" xfId="90" applyFont="1" applyFill="1" applyBorder="1" applyAlignment="1">
      <alignment horizontal="right" vertical="center"/>
    </xf>
    <xf numFmtId="0" fontId="82" fillId="23" borderId="271" xfId="88" applyFont="1" applyFill="1" applyBorder="1"/>
    <xf numFmtId="0" fontId="220" fillId="23" borderId="272" xfId="90" applyFont="1" applyFill="1" applyBorder="1" applyAlignment="1">
      <alignment horizontal="right" vertical="center"/>
    </xf>
    <xf numFmtId="0" fontId="381" fillId="23" borderId="0" xfId="88" applyFont="1" applyFill="1"/>
    <xf numFmtId="0" fontId="220" fillId="23" borderId="272" xfId="88" applyFont="1" applyFill="1" applyBorder="1"/>
    <xf numFmtId="0" fontId="220" fillId="23" borderId="271" xfId="90" applyFont="1" applyFill="1" applyBorder="1" applyAlignment="1">
      <alignment horizontal="center" vertical="center"/>
    </xf>
    <xf numFmtId="0" fontId="383" fillId="23" borderId="0" xfId="88" applyFont="1" applyFill="1" applyAlignment="1">
      <alignment horizontal="right" vertical="center"/>
    </xf>
    <xf numFmtId="0" fontId="220" fillId="23" borderId="0" xfId="88" applyFont="1" applyFill="1" applyAlignment="1">
      <alignment horizontal="left" vertical="center"/>
    </xf>
    <xf numFmtId="0" fontId="82" fillId="23" borderId="272" xfId="88" applyFont="1" applyFill="1" applyBorder="1"/>
    <xf numFmtId="0" fontId="220" fillId="23" borderId="272" xfId="88" applyFont="1" applyFill="1" applyBorder="1" applyAlignment="1">
      <alignment vertical="center"/>
    </xf>
    <xf numFmtId="0" fontId="82" fillId="23" borderId="264" xfId="88" applyFont="1" applyFill="1" applyBorder="1"/>
    <xf numFmtId="0" fontId="383" fillId="23" borderId="265" xfId="88" applyFont="1" applyFill="1" applyBorder="1" applyAlignment="1">
      <alignment horizontal="left" vertical="center"/>
    </xf>
    <xf numFmtId="0" fontId="220" fillId="23" borderId="265" xfId="88" applyFont="1" applyFill="1" applyBorder="1" applyAlignment="1">
      <alignment vertical="center"/>
    </xf>
    <xf numFmtId="0" fontId="220" fillId="23" borderId="273" xfId="88" applyFont="1" applyFill="1" applyBorder="1" applyAlignment="1">
      <alignment vertical="center"/>
    </xf>
    <xf numFmtId="0" fontId="381" fillId="23" borderId="0" xfId="90" applyFont="1" applyFill="1" applyAlignment="1">
      <alignment horizontal="right" vertical="center"/>
    </xf>
    <xf numFmtId="0" fontId="220" fillId="23" borderId="256" xfId="88" applyFont="1" applyFill="1" applyBorder="1" applyAlignment="1">
      <alignment vertical="center"/>
    </xf>
    <xf numFmtId="0" fontId="74" fillId="23" borderId="256" xfId="88" applyFont="1" applyFill="1" applyBorder="1" applyAlignment="1">
      <alignment vertical="center"/>
    </xf>
    <xf numFmtId="14" fontId="312" fillId="23" borderId="0" xfId="88" applyNumberFormat="1" applyFont="1" applyFill="1"/>
    <xf numFmtId="0" fontId="367" fillId="23" borderId="0" xfId="88" applyFont="1" applyFill="1" applyAlignment="1">
      <alignment horizontal="center" vertical="center"/>
    </xf>
    <xf numFmtId="0" fontId="127" fillId="23" borderId="0" xfId="88" applyFont="1" applyFill="1" applyAlignment="1">
      <alignment horizontal="left" vertical="center"/>
    </xf>
    <xf numFmtId="0" fontId="368" fillId="23" borderId="0" xfId="90" applyFont="1" applyFill="1" applyAlignment="1">
      <alignment horizontal="right" vertical="center"/>
    </xf>
    <xf numFmtId="0" fontId="368" fillId="23" borderId="0" xfId="88" applyFont="1" applyFill="1" applyAlignment="1">
      <alignment vertical="center"/>
    </xf>
    <xf numFmtId="0" fontId="368" fillId="23" borderId="0" xfId="88" applyFont="1" applyFill="1"/>
    <xf numFmtId="0" fontId="68" fillId="23" borderId="0" xfId="88" applyFont="1" applyFill="1"/>
    <xf numFmtId="0" fontId="108" fillId="23" borderId="0" xfId="88" applyFont="1" applyFill="1" applyAlignment="1">
      <alignment horizontal="left" vertical="center"/>
    </xf>
    <xf numFmtId="0" fontId="370" fillId="23" borderId="0" xfId="88" applyFont="1" applyFill="1" applyAlignment="1">
      <alignment horizontal="center" vertical="center"/>
    </xf>
    <xf numFmtId="0" fontId="74" fillId="154" borderId="0" xfId="98" applyFont="1" applyFill="1"/>
    <xf numFmtId="0" fontId="154" fillId="154" borderId="0" xfId="88" applyFont="1" applyFill="1"/>
    <xf numFmtId="0" fontId="372" fillId="154" borderId="0" xfId="68" applyFont="1" applyFill="1" applyAlignment="1" applyProtection="1"/>
    <xf numFmtId="0" fontId="68" fillId="154" borderId="0" xfId="88" applyFont="1" applyFill="1"/>
    <xf numFmtId="165" fontId="82" fillId="162" borderId="29" xfId="47" applyNumberFormat="1" applyFont="1" applyFill="1" applyBorder="1" applyAlignment="1" applyProtection="1">
      <alignment horizontal="left" vertical="center"/>
    </xf>
    <xf numFmtId="165" fontId="82" fillId="162" borderId="0" xfId="47" applyNumberFormat="1" applyFont="1" applyFill="1" applyBorder="1" applyAlignment="1" applyProtection="1">
      <alignment horizontal="left" vertical="center"/>
    </xf>
    <xf numFmtId="0" fontId="40" fillId="162" borderId="0" xfId="0" applyFont="1" applyFill="1" applyBorder="1"/>
    <xf numFmtId="0" fontId="40" fillId="162" borderId="30" xfId="0" applyFont="1" applyFill="1" applyBorder="1"/>
    <xf numFmtId="0" fontId="339" fillId="67" borderId="212" xfId="47" applyFont="1" applyFill="1" applyBorder="1" applyAlignment="1">
      <alignment horizontal="center"/>
    </xf>
    <xf numFmtId="0" fontId="49" fillId="22" borderId="274" xfId="47" applyFont="1" applyFill="1" applyBorder="1" applyAlignment="1" applyProtection="1">
      <alignment horizontal="center" vertical="center"/>
      <protection hidden="1"/>
    </xf>
    <xf numFmtId="0" fontId="127" fillId="35" borderId="152" xfId="67" applyFont="1" applyFill="1" applyBorder="1" applyAlignment="1" applyProtection="1">
      <alignment horizontal="center" vertical="center"/>
      <protection locked="0"/>
    </xf>
    <xf numFmtId="0" fontId="388" fillId="22" borderId="0" xfId="47" applyFont="1" applyFill="1" applyAlignment="1">
      <alignment horizontal="center" vertical="center"/>
    </xf>
    <xf numFmtId="0" fontId="56" fillId="22" borderId="0" xfId="67" applyFont="1" applyFill="1" applyAlignment="1" applyProtection="1">
      <alignment horizontal="right" vertical="center"/>
      <protection hidden="1"/>
    </xf>
    <xf numFmtId="0" fontId="125" fillId="0" borderId="0" xfId="100" applyFont="1" applyAlignment="1">
      <alignment horizontal="center" vertical="center"/>
    </xf>
    <xf numFmtId="0" fontId="74" fillId="22" borderId="275" xfId="67" applyFont="1" applyFill="1" applyBorder="1" applyProtection="1">
      <protection locked="0"/>
    </xf>
    <xf numFmtId="0" fontId="3" fillId="34" borderId="280" xfId="100" applyFill="1" applyBorder="1"/>
    <xf numFmtId="0" fontId="3" fillId="34" borderId="276" xfId="100" applyFill="1" applyBorder="1"/>
    <xf numFmtId="0" fontId="3" fillId="34" borderId="281" xfId="100" applyFill="1" applyBorder="1"/>
    <xf numFmtId="0" fontId="391" fillId="76" borderId="152" xfId="100" applyFont="1" applyFill="1" applyBorder="1" applyAlignment="1">
      <alignment vertical="center"/>
    </xf>
    <xf numFmtId="0" fontId="391" fillId="76" borderId="0" xfId="100" applyFont="1" applyFill="1" applyAlignment="1">
      <alignment vertical="center"/>
    </xf>
    <xf numFmtId="0" fontId="391" fillId="76" borderId="153" xfId="100" applyFont="1" applyFill="1" applyBorder="1" applyAlignment="1">
      <alignment vertical="center"/>
    </xf>
    <xf numFmtId="0" fontId="392" fillId="76" borderId="152" xfId="100" applyFont="1" applyFill="1" applyBorder="1" applyAlignment="1">
      <alignment vertical="center"/>
    </xf>
    <xf numFmtId="0" fontId="392" fillId="76" borderId="0" xfId="100" applyFont="1" applyFill="1" applyAlignment="1">
      <alignment vertical="center"/>
    </xf>
    <xf numFmtId="0" fontId="392" fillId="76" borderId="153" xfId="100" applyFont="1" applyFill="1" applyBorder="1" applyAlignment="1">
      <alignment vertical="center"/>
    </xf>
    <xf numFmtId="0" fontId="393" fillId="171" borderId="0" xfId="100" applyFont="1" applyFill="1" applyAlignment="1">
      <alignment horizontal="right" vertical="center"/>
    </xf>
    <xf numFmtId="0" fontId="394" fillId="76" borderId="0" xfId="86" applyFont="1" applyFill="1" applyBorder="1" applyAlignment="1">
      <alignment vertical="center"/>
    </xf>
    <xf numFmtId="0" fontId="395" fillId="76" borderId="152" xfId="100" applyFont="1" applyFill="1" applyBorder="1" applyAlignment="1">
      <alignment vertical="center"/>
    </xf>
    <xf numFmtId="0" fontId="395" fillId="76" borderId="0" xfId="100" applyFont="1" applyFill="1" applyAlignment="1">
      <alignment vertical="center"/>
    </xf>
    <xf numFmtId="0" fontId="396" fillId="76" borderId="152" xfId="100" applyFont="1" applyFill="1" applyBorder="1" applyAlignment="1">
      <alignment vertical="center"/>
    </xf>
    <xf numFmtId="0" fontId="396" fillId="76" borderId="0" xfId="100" applyFont="1" applyFill="1" applyAlignment="1">
      <alignment vertical="center"/>
    </xf>
    <xf numFmtId="0" fontId="392" fillId="76" borderId="0" xfId="100" applyFont="1" applyFill="1" applyAlignment="1">
      <alignment vertical="center" wrapText="1"/>
    </xf>
    <xf numFmtId="0" fontId="392" fillId="76" borderId="153" xfId="100" applyFont="1" applyFill="1" applyBorder="1" applyAlignment="1">
      <alignment vertical="center" wrapText="1"/>
    </xf>
    <xf numFmtId="0" fontId="397" fillId="76" borderId="152" xfId="100" applyFont="1" applyFill="1" applyBorder="1" applyAlignment="1">
      <alignment vertical="center"/>
    </xf>
    <xf numFmtId="0" fontId="397" fillId="76" borderId="0" xfId="100" applyFont="1" applyFill="1" applyAlignment="1">
      <alignment vertical="center"/>
    </xf>
    <xf numFmtId="0" fontId="398" fillId="76" borderId="0" xfId="100" applyFont="1" applyFill="1" applyAlignment="1">
      <alignment vertical="center"/>
    </xf>
    <xf numFmtId="0" fontId="398" fillId="76" borderId="153" xfId="100" applyFont="1" applyFill="1" applyBorder="1" applyAlignment="1">
      <alignment vertical="center"/>
    </xf>
    <xf numFmtId="0" fontId="398" fillId="76" borderId="0" xfId="100" applyFont="1" applyFill="1" applyAlignment="1">
      <alignment vertical="center" wrapText="1"/>
    </xf>
    <xf numFmtId="0" fontId="398" fillId="76" borderId="153" xfId="100" applyFont="1" applyFill="1" applyBorder="1" applyAlignment="1">
      <alignment vertical="center" wrapText="1"/>
    </xf>
    <xf numFmtId="0" fontId="399" fillId="76" borderId="152" xfId="100" applyFont="1" applyFill="1" applyBorder="1" applyAlignment="1">
      <alignment vertical="center"/>
    </xf>
    <xf numFmtId="0" fontId="399" fillId="76" borderId="0" xfId="100" applyFont="1" applyFill="1" applyAlignment="1">
      <alignment vertical="center"/>
    </xf>
    <xf numFmtId="0" fontId="400" fillId="76" borderId="0" xfId="100" applyFont="1" applyFill="1" applyAlignment="1">
      <alignment vertical="center"/>
    </xf>
    <xf numFmtId="0" fontId="400" fillId="76" borderId="153" xfId="100" applyFont="1" applyFill="1" applyBorder="1" applyAlignment="1">
      <alignment vertical="center"/>
    </xf>
    <xf numFmtId="0" fontId="400" fillId="76" borderId="0" xfId="100" applyFont="1" applyFill="1" applyAlignment="1">
      <alignment vertical="center" wrapText="1"/>
    </xf>
    <xf numFmtId="0" fontId="400" fillId="76" borderId="153" xfId="100" applyFont="1" applyFill="1" applyBorder="1" applyAlignment="1">
      <alignment vertical="center" wrapText="1"/>
    </xf>
    <xf numFmtId="0" fontId="401" fillId="122" borderId="0" xfId="100" applyFont="1" applyFill="1" applyAlignment="1">
      <alignment horizontal="left" vertical="center"/>
    </xf>
    <xf numFmtId="0" fontId="401" fillId="122" borderId="0" xfId="100" applyFont="1" applyFill="1" applyAlignment="1">
      <alignment vertical="center"/>
    </xf>
    <xf numFmtId="0" fontId="401" fillId="122" borderId="0" xfId="100" applyFont="1" applyFill="1" applyAlignment="1">
      <alignment vertical="center" wrapText="1"/>
    </xf>
    <xf numFmtId="0" fontId="401" fillId="122" borderId="153" xfId="100" applyFont="1" applyFill="1" applyBorder="1" applyAlignment="1">
      <alignment vertical="center" wrapText="1"/>
    </xf>
    <xf numFmtId="0" fontId="74" fillId="22" borderId="275" xfId="82" applyFont="1" applyFill="1" applyBorder="1" applyAlignment="1">
      <alignment vertical="center"/>
    </xf>
    <xf numFmtId="0" fontId="12" fillId="22" borderId="0" xfId="47" applyFill="1" applyAlignment="1">
      <alignment vertical="center"/>
    </xf>
    <xf numFmtId="0" fontId="53" fillId="0" borderId="0" xfId="47" applyFont="1" applyAlignment="1">
      <alignment horizontal="right" vertical="center"/>
    </xf>
    <xf numFmtId="0" fontId="154" fillId="160" borderId="0" xfId="47" applyFont="1" applyFill="1" applyAlignment="1">
      <alignment horizontal="center" vertical="center"/>
    </xf>
    <xf numFmtId="0" fontId="75" fillId="163" borderId="0" xfId="67" applyFont="1" applyFill="1" applyAlignment="1" applyProtection="1">
      <alignment horizontal="center" vertical="center" textRotation="90"/>
      <protection locked="0"/>
    </xf>
    <xf numFmtId="0" fontId="369" fillId="76" borderId="0" xfId="100" applyFont="1" applyFill="1"/>
    <xf numFmtId="0" fontId="400" fillId="76" borderId="0" xfId="36" applyFont="1" applyFill="1" applyAlignment="1">
      <alignment horizontal="right" vertical="center"/>
    </xf>
    <xf numFmtId="0" fontId="68" fillId="76" borderId="153" xfId="36" applyFont="1" applyFill="1" applyBorder="1" applyAlignment="1">
      <alignment horizontal="left" vertical="center" wrapText="1"/>
    </xf>
    <xf numFmtId="0" fontId="74" fillId="0" borderId="0" xfId="82" applyFont="1" applyAlignment="1">
      <alignment horizontal="center" vertical="center"/>
    </xf>
    <xf numFmtId="0" fontId="398" fillId="76" borderId="152" xfId="100" applyFont="1" applyFill="1" applyBorder="1"/>
    <xf numFmtId="0" fontId="398" fillId="76" borderId="0" xfId="100" applyFont="1" applyFill="1"/>
    <xf numFmtId="0" fontId="402" fillId="34" borderId="206" xfId="100" applyFont="1" applyFill="1" applyBorder="1" applyAlignment="1">
      <alignment vertical="center"/>
    </xf>
    <xf numFmtId="0" fontId="402" fillId="34" borderId="207" xfId="100" applyFont="1" applyFill="1" applyBorder="1" applyAlignment="1">
      <alignment vertical="center"/>
    </xf>
    <xf numFmtId="0" fontId="402" fillId="34" borderId="208" xfId="100" applyFont="1" applyFill="1" applyBorder="1" applyAlignment="1">
      <alignment vertical="center"/>
    </xf>
    <xf numFmtId="0" fontId="403" fillId="70" borderId="0" xfId="47" applyFont="1" applyFill="1" applyAlignment="1">
      <alignment vertical="center"/>
    </xf>
    <xf numFmtId="0" fontId="55" fillId="70" borderId="0" xfId="47" applyFont="1" applyFill="1" applyAlignment="1">
      <alignment vertical="center"/>
    </xf>
    <xf numFmtId="0" fontId="2" fillId="23" borderId="0" xfId="101" applyFill="1"/>
    <xf numFmtId="0" fontId="376" fillId="23" borderId="0" xfId="101" applyFont="1" applyFill="1" applyAlignment="1">
      <alignment vertical="center"/>
    </xf>
    <xf numFmtId="0" fontId="88" fillId="20" borderId="0" xfId="101" applyFont="1" applyFill="1"/>
    <xf numFmtId="0" fontId="197" fillId="20" borderId="0" xfId="101" applyFont="1" applyFill="1" applyAlignment="1">
      <alignment horizontal="right" vertical="center"/>
    </xf>
    <xf numFmtId="0" fontId="2" fillId="154" borderId="0" xfId="101" applyFill="1"/>
    <xf numFmtId="0" fontId="2" fillId="23" borderId="0" xfId="102" applyFill="1"/>
    <xf numFmtId="0" fontId="364" fillId="23" borderId="0" xfId="101" applyFont="1" applyFill="1" applyAlignment="1">
      <alignment vertical="center"/>
    </xf>
    <xf numFmtId="0" fontId="365" fillId="23" borderId="0" xfId="102" applyFont="1" applyFill="1" applyAlignment="1">
      <alignment vertical="center"/>
    </xf>
    <xf numFmtId="0" fontId="363" fillId="20" borderId="0" xfId="103" applyFont="1" applyFill="1" applyBorder="1" applyAlignment="1">
      <alignment horizontal="left" vertical="center"/>
    </xf>
    <xf numFmtId="0" fontId="80" fillId="20" borderId="0" xfId="101" applyFont="1" applyFill="1" applyAlignment="1">
      <alignment vertical="center"/>
    </xf>
    <xf numFmtId="0" fontId="220" fillId="23" borderId="0" xfId="101" applyFont="1" applyFill="1" applyAlignment="1">
      <alignment vertical="center"/>
    </xf>
    <xf numFmtId="49" fontId="369" fillId="22" borderId="29" xfId="101" applyNumberFormat="1" applyFont="1" applyFill="1" applyBorder="1" applyAlignment="1">
      <alignment horizontal="center" vertical="center"/>
    </xf>
    <xf numFmtId="49" fontId="369" fillId="22" borderId="0" xfId="101" applyNumberFormat="1" applyFont="1" applyFill="1" applyAlignment="1">
      <alignment horizontal="center" vertical="center"/>
    </xf>
    <xf numFmtId="0" fontId="348" fillId="23" borderId="0" xfId="101" applyFont="1" applyFill="1" applyAlignment="1">
      <alignment vertical="center"/>
    </xf>
    <xf numFmtId="0" fontId="348" fillId="23" borderId="256" xfId="101" applyFont="1" applyFill="1" applyBorder="1" applyAlignment="1">
      <alignment vertical="center"/>
    </xf>
    <xf numFmtId="49" fontId="406" fillId="22" borderId="29" xfId="101" applyNumberFormat="1" applyFont="1" applyFill="1" applyBorder="1" applyAlignment="1">
      <alignment horizontal="center" vertical="center" wrapText="1"/>
    </xf>
    <xf numFmtId="49" fontId="406" fillId="22" borderId="0" xfId="101" applyNumberFormat="1" applyFont="1" applyFill="1" applyAlignment="1">
      <alignment horizontal="center" vertical="center" wrapText="1"/>
    </xf>
    <xf numFmtId="0" fontId="220" fillId="154" borderId="0" xfId="101" applyFont="1" applyFill="1" applyAlignment="1">
      <alignment vertical="center"/>
    </xf>
    <xf numFmtId="0" fontId="68" fillId="76" borderId="301" xfId="47" applyFont="1" applyFill="1" applyBorder="1" applyProtection="1">
      <protection hidden="1"/>
    </xf>
    <xf numFmtId="0" fontId="68" fillId="76" borderId="141" xfId="47" applyFont="1" applyFill="1" applyBorder="1" applyProtection="1">
      <protection hidden="1"/>
    </xf>
    <xf numFmtId="0" fontId="68" fillId="0" borderId="149" xfId="47" applyFont="1" applyBorder="1" applyProtection="1">
      <protection hidden="1"/>
    </xf>
    <xf numFmtId="0" fontId="220" fillId="22" borderId="0" xfId="101" applyFont="1" applyFill="1" applyAlignment="1">
      <alignment vertical="center"/>
    </xf>
    <xf numFmtId="0" fontId="135" fillId="20" borderId="0" xfId="101" applyFont="1" applyFill="1" applyAlignment="1">
      <alignment vertical="center"/>
    </xf>
    <xf numFmtId="0" fontId="135" fillId="167" borderId="0" xfId="101" applyFont="1" applyFill="1" applyAlignment="1">
      <alignment vertical="center"/>
    </xf>
    <xf numFmtId="0" fontId="348" fillId="23" borderId="260" xfId="101" applyFont="1" applyFill="1" applyBorder="1" applyAlignment="1">
      <alignment vertical="center"/>
    </xf>
    <xf numFmtId="0" fontId="348" fillId="23" borderId="258" xfId="101" applyFont="1" applyFill="1" applyBorder="1" applyAlignment="1">
      <alignment vertical="center"/>
    </xf>
    <xf numFmtId="0" fontId="383" fillId="23" borderId="0" xfId="102" applyFont="1" applyFill="1" applyAlignment="1">
      <alignment vertical="center"/>
    </xf>
    <xf numFmtId="0" fontId="220" fillId="23" borderId="267" xfId="102" applyFont="1" applyFill="1" applyBorder="1" applyAlignment="1">
      <alignment vertical="center"/>
    </xf>
    <xf numFmtId="0" fontId="220" fillId="23" borderId="268" xfId="102" applyFont="1" applyFill="1" applyBorder="1"/>
    <xf numFmtId="0" fontId="80" fillId="20" borderId="268" xfId="101" applyFont="1" applyFill="1" applyBorder="1" applyAlignment="1">
      <alignment vertical="center"/>
    </xf>
    <xf numFmtId="0" fontId="220" fillId="154" borderId="269" xfId="101" applyFont="1" applyFill="1" applyBorder="1" applyAlignment="1">
      <alignment vertical="center"/>
    </xf>
    <xf numFmtId="0" fontId="384" fillId="20" borderId="0" xfId="101" applyFont="1" applyFill="1" applyAlignment="1">
      <alignment horizontal="center" vertical="center"/>
    </xf>
    <xf numFmtId="0" fontId="348" fillId="23" borderId="0" xfId="102" applyFont="1" applyFill="1" applyAlignment="1">
      <alignment vertical="center"/>
    </xf>
    <xf numFmtId="0" fontId="116" fillId="154" borderId="0" xfId="102" applyFont="1" applyFill="1" applyAlignment="1">
      <alignment vertical="center"/>
    </xf>
    <xf numFmtId="201" fontId="366" fillId="167" borderId="0" xfId="101" applyNumberFormat="1" applyFont="1" applyFill="1" applyAlignment="1">
      <alignment horizontal="center" vertical="center"/>
    </xf>
    <xf numFmtId="0" fontId="220" fillId="23" borderId="0" xfId="102" applyFont="1" applyFill="1"/>
    <xf numFmtId="0" fontId="381" fillId="23" borderId="0" xfId="101" applyFont="1" applyFill="1" applyAlignment="1">
      <alignment vertical="center"/>
    </xf>
    <xf numFmtId="0" fontId="385" fillId="69" borderId="0" xfId="101" applyFont="1" applyFill="1" applyAlignment="1">
      <alignment horizontal="center" vertical="center"/>
    </xf>
    <xf numFmtId="0" fontId="348" fillId="23" borderId="0" xfId="101" applyFont="1" applyFill="1" applyAlignment="1">
      <alignment horizontal="left" vertical="center"/>
    </xf>
    <xf numFmtId="14" fontId="348" fillId="23" borderId="0" xfId="102" applyNumberFormat="1" applyFont="1" applyFill="1" applyAlignment="1">
      <alignment horizontal="center" vertical="center"/>
    </xf>
    <xf numFmtId="0" fontId="381" fillId="23" borderId="258" xfId="101" applyFont="1" applyFill="1" applyBorder="1" applyAlignment="1">
      <alignment vertical="center"/>
    </xf>
    <xf numFmtId="0" fontId="127" fillId="23" borderId="0" xfId="102" applyFont="1" applyFill="1" applyAlignment="1">
      <alignment vertical="center"/>
    </xf>
    <xf numFmtId="201" fontId="369" fillId="23" borderId="0" xfId="101" applyNumberFormat="1" applyFont="1" applyFill="1" applyAlignment="1">
      <alignment horizontal="center" vertical="center"/>
    </xf>
    <xf numFmtId="0" fontId="2" fillId="0" borderId="0" xfId="102" applyAlignment="1">
      <alignment horizontal="center" vertical="center"/>
    </xf>
    <xf numFmtId="0" fontId="2" fillId="0" borderId="0" xfId="102"/>
    <xf numFmtId="0" fontId="12" fillId="22" borderId="0" xfId="47" applyFill="1" applyProtection="1">
      <protection hidden="1"/>
    </xf>
    <xf numFmtId="0" fontId="87" fillId="155" borderId="275" xfId="67" applyFont="1" applyFill="1" applyBorder="1" applyAlignment="1" applyProtection="1">
      <alignment horizontal="center" vertical="center"/>
      <protection hidden="1"/>
    </xf>
    <xf numFmtId="0" fontId="2" fillId="22" borderId="0" xfId="102" applyFill="1"/>
    <xf numFmtId="0" fontId="39" fillId="22" borderId="0" xfId="47" applyFont="1" applyFill="1" applyAlignment="1" applyProtection="1">
      <alignment horizontal="left"/>
      <protection hidden="1"/>
    </xf>
    <xf numFmtId="0" fontId="38" fillId="22" borderId="0" xfId="47" applyFont="1" applyFill="1" applyAlignment="1" applyProtection="1">
      <alignment horizontal="left"/>
      <protection hidden="1"/>
    </xf>
    <xf numFmtId="0" fontId="414" fillId="22" borderId="0" xfId="47" applyFont="1" applyFill="1" applyProtection="1">
      <protection hidden="1"/>
    </xf>
    <xf numFmtId="0" fontId="38" fillId="22" borderId="0" xfId="47" applyFont="1" applyFill="1" applyProtection="1">
      <protection hidden="1"/>
    </xf>
    <xf numFmtId="0" fontId="415" fillId="172" borderId="150" xfId="47" applyFont="1" applyFill="1" applyBorder="1" applyAlignment="1" applyProtection="1">
      <alignment horizontal="center" vertical="center"/>
      <protection hidden="1"/>
    </xf>
    <xf numFmtId="0" fontId="415" fillId="172" borderId="184" xfId="47" applyFont="1" applyFill="1" applyBorder="1" applyAlignment="1" applyProtection="1">
      <alignment horizontal="center" vertical="center" wrapText="1"/>
      <protection hidden="1"/>
    </xf>
    <xf numFmtId="0" fontId="416" fillId="172" borderId="184" xfId="47" applyFont="1" applyFill="1" applyBorder="1" applyAlignment="1" applyProtection="1">
      <alignment horizontal="center" vertical="center"/>
      <protection hidden="1"/>
    </xf>
    <xf numFmtId="0" fontId="126" fillId="22" borderId="0" xfId="102" applyFont="1" applyFill="1"/>
    <xf numFmtId="0" fontId="417" fillId="22" borderId="0" xfId="102" applyFont="1" applyFill="1"/>
    <xf numFmtId="0" fontId="37" fillId="22" borderId="0" xfId="47" applyFont="1" applyFill="1" applyProtection="1">
      <protection hidden="1"/>
    </xf>
    <xf numFmtId="0" fontId="418" fillId="76" borderId="54" xfId="47" applyFont="1" applyFill="1" applyBorder="1" applyAlignment="1">
      <alignment horizontal="left" vertical="center"/>
    </xf>
    <xf numFmtId="0" fontId="399" fillId="87" borderId="190" xfId="102" applyFont="1" applyFill="1" applyBorder="1" applyAlignment="1" applyProtection="1">
      <alignment horizontal="center" vertical="center"/>
      <protection locked="0"/>
    </xf>
    <xf numFmtId="165" fontId="419" fillId="87" borderId="71" xfId="102" applyNumberFormat="1" applyFont="1" applyFill="1" applyBorder="1" applyAlignment="1">
      <alignment horizontal="center" vertical="center" wrapText="1"/>
    </xf>
    <xf numFmtId="203" fontId="399" fillId="87" borderId="71" xfId="90" applyNumberFormat="1" applyFont="1" applyFill="1" applyBorder="1" applyAlignment="1">
      <alignment horizontal="center" vertical="center"/>
    </xf>
    <xf numFmtId="0" fontId="420" fillId="22" borderId="0" xfId="102" applyFont="1" applyFill="1" applyAlignment="1">
      <alignment horizontal="left" vertical="center"/>
    </xf>
    <xf numFmtId="0" fontId="0" fillId="22" borderId="0" xfId="102" applyFont="1" applyFill="1"/>
    <xf numFmtId="0" fontId="421" fillId="22" borderId="0" xfId="102" applyFont="1" applyFill="1"/>
    <xf numFmtId="0" fontId="37" fillId="22" borderId="0" xfId="47" applyFont="1" applyFill="1" applyAlignment="1" applyProtection="1">
      <alignment vertical="center"/>
      <protection hidden="1"/>
    </xf>
    <xf numFmtId="0" fontId="12" fillId="22" borderId="0" xfId="47" applyFill="1" applyAlignment="1" applyProtection="1">
      <alignment vertical="center"/>
      <protection hidden="1"/>
    </xf>
    <xf numFmtId="165" fontId="419" fillId="173" borderId="71" xfId="102" applyNumberFormat="1" applyFont="1" applyFill="1" applyBorder="1" applyAlignment="1">
      <alignment horizontal="center" vertical="center" wrapText="1"/>
    </xf>
    <xf numFmtId="0" fontId="420" fillId="76" borderId="0" xfId="102" applyFont="1" applyFill="1" applyAlignment="1">
      <alignment horizontal="left" vertical="center"/>
    </xf>
    <xf numFmtId="0" fontId="38" fillId="22" borderId="0" xfId="47" applyFont="1" applyFill="1" applyAlignment="1" applyProtection="1">
      <alignment vertical="center"/>
      <protection hidden="1"/>
    </xf>
    <xf numFmtId="0" fontId="144" fillId="22" borderId="0" xfId="47" applyFont="1" applyFill="1" applyProtection="1">
      <protection hidden="1"/>
    </xf>
    <xf numFmtId="0" fontId="422" fillId="174" borderId="190" xfId="102" applyFont="1" applyFill="1" applyBorder="1" applyAlignment="1" applyProtection="1">
      <alignment horizontal="center" vertical="center"/>
      <protection locked="0"/>
    </xf>
    <xf numFmtId="165" fontId="423" fillId="174" borderId="71" xfId="102" applyNumberFormat="1" applyFont="1" applyFill="1" applyBorder="1" applyAlignment="1">
      <alignment horizontal="left" vertical="center" wrapText="1"/>
    </xf>
    <xf numFmtId="174" fontId="422" fillId="174" borderId="71" xfId="90" applyNumberFormat="1" applyFont="1" applyFill="1" applyBorder="1" applyAlignment="1">
      <alignment horizontal="center" vertical="center"/>
    </xf>
    <xf numFmtId="0" fontId="4" fillId="71" borderId="29" xfId="102" applyFont="1" applyFill="1" applyBorder="1" applyAlignment="1" applyProtection="1">
      <alignment horizontal="center" vertical="center"/>
      <protection locked="0"/>
    </xf>
    <xf numFmtId="0" fontId="4" fillId="71" borderId="0" xfId="102" applyFont="1" applyFill="1" applyAlignment="1" applyProtection="1">
      <alignment horizontal="left" vertical="center"/>
      <protection locked="0"/>
    </xf>
    <xf numFmtId="174" fontId="117" fillId="72" borderId="0" xfId="90" applyNumberFormat="1" applyFont="1" applyFill="1" applyAlignment="1">
      <alignment horizontal="center" vertical="center"/>
    </xf>
    <xf numFmtId="0" fontId="53" fillId="22" borderId="0" xfId="47" applyFont="1" applyFill="1" applyAlignment="1" applyProtection="1">
      <alignment vertical="center"/>
      <protection hidden="1"/>
    </xf>
    <xf numFmtId="0" fontId="399" fillId="87" borderId="150" xfId="102" applyFont="1" applyFill="1" applyBorder="1" applyAlignment="1" applyProtection="1">
      <alignment horizontal="center" vertical="center"/>
      <protection locked="0"/>
    </xf>
    <xf numFmtId="165" fontId="419" fillId="87" borderId="184" xfId="102" applyNumberFormat="1" applyFont="1" applyFill="1" applyBorder="1" applyAlignment="1">
      <alignment horizontal="center" vertical="center" wrapText="1"/>
    </xf>
    <xf numFmtId="203" fontId="399" fillId="87" borderId="184" xfId="90" applyNumberFormat="1" applyFont="1" applyFill="1" applyBorder="1" applyAlignment="1">
      <alignment horizontal="center" vertical="center"/>
    </xf>
    <xf numFmtId="2" fontId="424" fillId="22" borderId="0" xfId="102" applyNumberFormat="1" applyFont="1" applyFill="1" applyAlignment="1">
      <alignment horizontal="right" vertical="center"/>
    </xf>
    <xf numFmtId="2" fontId="424" fillId="22" borderId="0" xfId="102" applyNumberFormat="1" applyFont="1" applyFill="1" applyAlignment="1">
      <alignment horizontal="center" vertical="center"/>
    </xf>
    <xf numFmtId="0" fontId="425" fillId="22" borderId="0" xfId="47" applyFont="1" applyFill="1" applyAlignment="1" applyProtection="1">
      <alignment horizontal="center"/>
      <protection hidden="1"/>
    </xf>
    <xf numFmtId="0" fontId="425" fillId="22" borderId="0" xfId="102" applyFont="1" applyFill="1" applyAlignment="1">
      <alignment horizontal="center"/>
    </xf>
    <xf numFmtId="0" fontId="2" fillId="60" borderId="0" xfId="102" applyFill="1"/>
    <xf numFmtId="0" fontId="12" fillId="60" borderId="0" xfId="47" applyFill="1" applyProtection="1">
      <protection hidden="1"/>
    </xf>
    <xf numFmtId="0" fontId="37" fillId="60" borderId="0" xfId="47" applyFont="1" applyFill="1" applyAlignment="1" applyProtection="1">
      <alignment vertical="center"/>
      <protection hidden="1"/>
    </xf>
    <xf numFmtId="0" fontId="82" fillId="22" borderId="0" xfId="47" applyFont="1" applyFill="1" applyAlignment="1" applyProtection="1">
      <alignment vertical="center"/>
      <protection hidden="1"/>
    </xf>
    <xf numFmtId="0" fontId="80" fillId="22" borderId="0" xfId="47" applyFont="1" applyFill="1" applyAlignment="1" applyProtection="1">
      <alignment vertical="center"/>
      <protection hidden="1"/>
    </xf>
    <xf numFmtId="0" fontId="87" fillId="155" borderId="0" xfId="67" applyFont="1" applyFill="1" applyAlignment="1" applyProtection="1">
      <alignment horizontal="center" vertical="center"/>
      <protection hidden="1"/>
    </xf>
    <xf numFmtId="0" fontId="426" fillId="22" borderId="0" xfId="104" applyFont="1" applyFill="1" applyAlignment="1" applyProtection="1">
      <alignment vertical="center"/>
      <protection hidden="1"/>
    </xf>
    <xf numFmtId="0" fontId="427" fillId="22" borderId="0" xfId="104" applyFont="1" applyFill="1" applyAlignment="1" applyProtection="1">
      <alignment vertical="center"/>
      <protection hidden="1"/>
    </xf>
    <xf numFmtId="0" fontId="120" fillId="22" borderId="0" xfId="104" applyFont="1" applyFill="1" applyAlignment="1" applyProtection="1">
      <alignment vertical="center"/>
      <protection hidden="1"/>
    </xf>
    <xf numFmtId="0" fontId="135" fillId="0" borderId="0" xfId="102" applyFont="1"/>
    <xf numFmtId="0" fontId="135" fillId="22" borderId="0" xfId="47" applyFont="1" applyFill="1" applyAlignment="1" applyProtection="1">
      <alignment horizontal="left" vertical="center"/>
      <protection locked="0"/>
    </xf>
    <xf numFmtId="0" fontId="429" fillId="22" borderId="0" xfId="47" applyFont="1" applyFill="1" applyAlignment="1" applyProtection="1">
      <alignment horizontal="left" vertical="center"/>
      <protection locked="0"/>
    </xf>
    <xf numFmtId="0" fontId="40" fillId="0" borderId="0" xfId="47" applyFont="1" applyAlignment="1">
      <alignment vertical="center"/>
    </xf>
    <xf numFmtId="0" fontId="429" fillId="22" borderId="302" xfId="47" applyFont="1" applyFill="1" applyBorder="1" applyAlignment="1" applyProtection="1">
      <alignment horizontal="left" vertical="center"/>
      <protection locked="0"/>
    </xf>
    <xf numFmtId="0" fontId="430" fillId="22" borderId="29" xfId="47" applyFont="1" applyFill="1" applyBorder="1" applyAlignment="1">
      <alignment horizontal="center" vertical="center"/>
    </xf>
    <xf numFmtId="0" fontId="430" fillId="22" borderId="0" xfId="47" applyFont="1" applyFill="1" applyAlignment="1">
      <alignment horizontal="center" vertical="center"/>
    </xf>
    <xf numFmtId="0" fontId="430" fillId="22" borderId="30" xfId="47" applyFont="1" applyFill="1" applyBorder="1" applyAlignment="1">
      <alignment horizontal="center" vertical="center"/>
    </xf>
    <xf numFmtId="0" fontId="431" fillId="22" borderId="29" xfId="47" applyFont="1" applyFill="1" applyBorder="1" applyAlignment="1">
      <alignment vertical="center"/>
    </xf>
    <xf numFmtId="194" fontId="432" fillId="20" borderId="0" xfId="47" applyNumberFormat="1" applyFont="1" applyFill="1" applyAlignment="1">
      <alignment vertical="center"/>
    </xf>
    <xf numFmtId="0" fontId="12" fillId="22" borderId="0" xfId="47" applyFill="1"/>
    <xf numFmtId="194" fontId="432" fillId="22" borderId="0" xfId="47" applyNumberFormat="1" applyFont="1" applyFill="1" applyAlignment="1">
      <alignment vertical="center"/>
    </xf>
    <xf numFmtId="0" fontId="40" fillId="22" borderId="0" xfId="47" applyFont="1" applyFill="1"/>
    <xf numFmtId="0" fontId="433" fillId="22" borderId="0" xfId="47" applyFont="1" applyFill="1" applyAlignment="1">
      <alignment horizontal="center" vertical="center" wrapText="1"/>
    </xf>
    <xf numFmtId="0" fontId="433" fillId="22" borderId="30" xfId="47" applyFont="1" applyFill="1" applyBorder="1" applyAlignment="1">
      <alignment horizontal="center" vertical="center" wrapText="1"/>
    </xf>
    <xf numFmtId="0" fontId="434" fillId="22" borderId="29" xfId="47" applyFont="1" applyFill="1" applyBorder="1"/>
    <xf numFmtId="0" fontId="433" fillId="22" borderId="0" xfId="47" applyFont="1" applyFill="1" applyAlignment="1">
      <alignment vertical="center" wrapText="1"/>
    </xf>
    <xf numFmtId="0" fontId="431" fillId="22" borderId="0" xfId="47" applyFont="1" applyFill="1" applyAlignment="1">
      <alignment horizontal="right" vertical="center"/>
    </xf>
    <xf numFmtId="0" fontId="80" fillId="22" borderId="0" xfId="47" applyFont="1" applyFill="1" applyAlignment="1">
      <alignment horizontal="center" vertical="center"/>
    </xf>
    <xf numFmtId="0" fontId="80" fillId="22" borderId="30" xfId="47" applyFont="1" applyFill="1" applyBorder="1" applyAlignment="1">
      <alignment horizontal="center" vertical="center"/>
    </xf>
    <xf numFmtId="0" fontId="435" fillId="22" borderId="0" xfId="47" applyFont="1" applyFill="1" applyAlignment="1">
      <alignment horizontal="center" vertical="center"/>
    </xf>
    <xf numFmtId="0" fontId="106" fillId="86" borderId="0" xfId="47" applyFont="1" applyFill="1" applyAlignment="1">
      <alignment horizontal="center" vertical="center"/>
    </xf>
    <xf numFmtId="0" fontId="436" fillId="34" borderId="30" xfId="47" applyFont="1" applyFill="1" applyBorder="1" applyAlignment="1">
      <alignment horizontal="center" vertical="center"/>
    </xf>
    <xf numFmtId="0" fontId="437" fillId="22" borderId="0" xfId="47" applyFont="1" applyFill="1" applyAlignment="1">
      <alignment horizontal="center" vertical="center"/>
    </xf>
    <xf numFmtId="0" fontId="106" fillId="22" borderId="0" xfId="47" applyFont="1" applyFill="1" applyAlignment="1">
      <alignment horizontal="center" vertical="center"/>
    </xf>
    <xf numFmtId="0" fontId="436" fillId="22" borderId="30" xfId="47" applyFont="1" applyFill="1" applyBorder="1" applyAlignment="1">
      <alignment horizontal="center" vertical="center"/>
    </xf>
    <xf numFmtId="0" fontId="435" fillId="22" borderId="29" xfId="47" applyFont="1" applyFill="1" applyBorder="1" applyAlignment="1">
      <alignment horizontal="center" vertical="center"/>
    </xf>
    <xf numFmtId="0" fontId="437" fillId="22" borderId="29" xfId="47" applyFont="1" applyFill="1" applyBorder="1" applyAlignment="1">
      <alignment horizontal="center" vertical="center"/>
    </xf>
    <xf numFmtId="0" fontId="12" fillId="22" borderId="29" xfId="47" applyFill="1" applyBorder="1"/>
    <xf numFmtId="0" fontId="68" fillId="22" borderId="0" xfId="47" applyFont="1" applyFill="1"/>
    <xf numFmtId="0" fontId="68" fillId="22" borderId="0" xfId="90" applyFont="1" applyFill="1" applyAlignment="1">
      <alignment horizontal="right" vertical="center"/>
    </xf>
    <xf numFmtId="195" fontId="343" fillId="24" borderId="0" xfId="90" applyNumberFormat="1" applyFont="1" applyFill="1" applyAlignment="1">
      <alignment horizontal="center" vertical="center"/>
    </xf>
    <xf numFmtId="0" fontId="127" fillId="160" borderId="0" xfId="102" applyFont="1" applyFill="1" applyAlignment="1">
      <alignment horizontal="center" vertical="center"/>
    </xf>
    <xf numFmtId="0" fontId="436" fillId="34" borderId="0" xfId="47" applyFont="1" applyFill="1" applyAlignment="1">
      <alignment horizontal="center" vertical="center"/>
    </xf>
    <xf numFmtId="195" fontId="343" fillId="22" borderId="0" xfId="90" applyNumberFormat="1" applyFont="1" applyFill="1" applyAlignment="1">
      <alignment horizontal="center" vertical="center"/>
    </xf>
    <xf numFmtId="0" fontId="436" fillId="22" borderId="0" xfId="47" applyFont="1" applyFill="1" applyAlignment="1">
      <alignment horizontal="center" vertical="center"/>
    </xf>
    <xf numFmtId="0" fontId="407" fillId="20" borderId="0" xfId="102" applyFont="1" applyFill="1" applyAlignment="1">
      <alignment horizontal="center" vertical="center"/>
    </xf>
    <xf numFmtId="0" fontId="127" fillId="155" borderId="0" xfId="102" applyFont="1" applyFill="1" applyAlignment="1">
      <alignment horizontal="center" vertical="center"/>
    </xf>
    <xf numFmtId="0" fontId="438" fillId="22" borderId="0" xfId="47" applyFont="1" applyFill="1" applyAlignment="1">
      <alignment vertical="center"/>
    </xf>
    <xf numFmtId="0" fontId="68" fillId="22" borderId="30" xfId="47" applyFont="1" applyFill="1" applyBorder="1"/>
    <xf numFmtId="0" fontId="108" fillId="22" borderId="0" xfId="47" applyFont="1" applyFill="1" applyAlignment="1">
      <alignment horizontal="right" vertical="center"/>
    </xf>
    <xf numFmtId="0" fontId="108" fillId="175" borderId="0" xfId="47" applyFont="1" applyFill="1" applyAlignment="1">
      <alignment horizontal="left" vertical="center"/>
    </xf>
    <xf numFmtId="0" fontId="12" fillId="22" borderId="275" xfId="47" applyFill="1" applyBorder="1"/>
    <xf numFmtId="0" fontId="12" fillId="22" borderId="204" xfId="47" applyFill="1" applyBorder="1"/>
    <xf numFmtId="0" fontId="12" fillId="22" borderId="205" xfId="47" applyFill="1" applyBorder="1"/>
    <xf numFmtId="0" fontId="439" fillId="34" borderId="203" xfId="47" applyFont="1" applyFill="1" applyBorder="1" applyAlignment="1">
      <alignment horizontal="center" vertical="center"/>
    </xf>
    <xf numFmtId="0" fontId="440" fillId="70" borderId="29" xfId="47" applyFont="1" applyFill="1" applyBorder="1" applyAlignment="1">
      <alignment horizontal="center" vertical="center"/>
    </xf>
    <xf numFmtId="0" fontId="441" fillId="70" borderId="29" xfId="47" applyFont="1" applyFill="1" applyBorder="1" applyAlignment="1">
      <alignment horizontal="center" vertical="center"/>
    </xf>
    <xf numFmtId="0" fontId="73" fillId="70" borderId="29" xfId="47" applyFont="1" applyFill="1" applyBorder="1" applyAlignment="1">
      <alignment horizontal="center" vertical="center"/>
    </xf>
    <xf numFmtId="0" fontId="40" fillId="22" borderId="0" xfId="47" applyFont="1" applyFill="1" applyAlignment="1">
      <alignment vertical="center"/>
    </xf>
    <xf numFmtId="0" fontId="135" fillId="22" borderId="0" xfId="47" applyFont="1" applyFill="1" applyAlignment="1">
      <alignment vertical="center"/>
    </xf>
    <xf numFmtId="0" fontId="91" fillId="22" borderId="0" xfId="47" applyFont="1" applyFill="1" applyAlignment="1">
      <alignment vertical="center"/>
    </xf>
    <xf numFmtId="0" fontId="372" fillId="22" borderId="0" xfId="71" applyFont="1" applyFill="1" applyAlignment="1">
      <alignment horizontal="left" vertical="center"/>
    </xf>
    <xf numFmtId="0" fontId="348" fillId="155" borderId="0" xfId="67" applyFont="1" applyFill="1" applyAlignment="1" applyProtection="1">
      <alignment horizontal="center" vertical="center"/>
      <protection hidden="1"/>
    </xf>
    <xf numFmtId="0" fontId="447" fillId="22" borderId="0" xfId="47" applyFont="1" applyFill="1" applyAlignment="1">
      <alignment vertical="center"/>
    </xf>
    <xf numFmtId="0" fontId="407" fillId="22" borderId="0" xfId="102" applyFont="1" applyFill="1"/>
    <xf numFmtId="0" fontId="12" fillId="22" borderId="0" xfId="47" applyFill="1" applyAlignment="1">
      <alignment horizontal="center" vertical="center" wrapText="1"/>
    </xf>
    <xf numFmtId="0" fontId="12" fillId="22" borderId="0" xfId="47" applyFill="1" applyAlignment="1">
      <alignment horizontal="center" vertical="center"/>
    </xf>
    <xf numFmtId="0" fontId="448" fillId="22" borderId="0" xfId="102" applyFont="1" applyFill="1"/>
    <xf numFmtId="0" fontId="12" fillId="22" borderId="0" xfId="47" applyFill="1" applyAlignment="1">
      <alignment horizontal="centerContinuous" vertical="center"/>
    </xf>
    <xf numFmtId="0" fontId="394" fillId="0" borderId="0" xfId="86" applyFont="1"/>
    <xf numFmtId="0" fontId="71" fillId="22" borderId="0" xfId="47" applyFont="1" applyFill="1" applyAlignment="1">
      <alignment horizontal="center" vertical="center" wrapText="1"/>
    </xf>
    <xf numFmtId="0" fontId="394" fillId="22" borderId="0" xfId="86" applyFont="1" applyFill="1" applyBorder="1" applyAlignment="1">
      <alignment horizontal="left" vertical="center"/>
    </xf>
    <xf numFmtId="0" fontId="67" fillId="20" borderId="0" xfId="102" applyFont="1" applyFill="1" applyAlignment="1">
      <alignment horizontal="centerContinuous" vertical="center"/>
    </xf>
    <xf numFmtId="0" fontId="2" fillId="20" borderId="0" xfId="102" applyFill="1" applyAlignment="1">
      <alignment horizontal="centerContinuous" vertical="center"/>
    </xf>
    <xf numFmtId="0" fontId="449" fillId="20" borderId="0" xfId="102" applyFont="1" applyFill="1" applyAlignment="1">
      <alignment horizontal="centerContinuous" vertical="center"/>
    </xf>
    <xf numFmtId="0" fontId="39" fillId="20" borderId="0" xfId="102" applyFont="1" applyFill="1" applyAlignment="1">
      <alignment horizontal="left" vertical="center"/>
    </xf>
    <xf numFmtId="0" fontId="413" fillId="20" borderId="0" xfId="102" applyFont="1" applyFill="1" applyAlignment="1">
      <alignment horizontal="left" vertical="center"/>
    </xf>
    <xf numFmtId="49" fontId="68" fillId="20" borderId="0" xfId="102" applyNumberFormat="1" applyFont="1" applyFill="1" applyAlignment="1">
      <alignment horizontal="left" vertical="center"/>
    </xf>
    <xf numFmtId="0" fontId="71" fillId="20" borderId="0" xfId="102" applyFont="1" applyFill="1" applyAlignment="1">
      <alignment horizontal="left" vertical="center"/>
    </xf>
    <xf numFmtId="0" fontId="71" fillId="94" borderId="0" xfId="80" applyFont="1" applyFill="1" applyAlignment="1">
      <alignment vertical="top"/>
    </xf>
    <xf numFmtId="0" fontId="2" fillId="94" borderId="0" xfId="102" applyFill="1"/>
    <xf numFmtId="0" fontId="449" fillId="94" borderId="0" xfId="102" applyFont="1" applyFill="1" applyAlignment="1">
      <alignment horizontal="left" vertical="center"/>
    </xf>
    <xf numFmtId="0" fontId="2" fillId="94" borderId="304" xfId="102" applyFill="1" applyBorder="1"/>
    <xf numFmtId="0" fontId="71" fillId="94" borderId="0" xfId="80" applyFont="1" applyFill="1" applyAlignment="1">
      <alignment horizontal="right" vertical="top"/>
    </xf>
    <xf numFmtId="0" fontId="450" fillId="95" borderId="0" xfId="81" applyFont="1" applyFill="1" applyAlignment="1">
      <alignment horizontal="right" vertical="center"/>
    </xf>
    <xf numFmtId="0" fontId="451" fillId="95" borderId="0" xfId="81" applyFont="1" applyFill="1" applyAlignment="1">
      <alignment horizontal="left" vertical="center" wrapText="1"/>
    </xf>
    <xf numFmtId="49" fontId="68" fillId="22" borderId="289" xfId="102" applyNumberFormat="1" applyFont="1" applyFill="1" applyBorder="1" applyAlignment="1">
      <alignment horizontal="left" vertical="center"/>
    </xf>
    <xf numFmtId="0" fontId="2" fillId="94" borderId="305" xfId="102" applyFill="1" applyBorder="1"/>
    <xf numFmtId="0" fontId="38" fillId="83" borderId="0" xfId="80" applyFont="1" applyFill="1" applyAlignment="1">
      <alignment vertical="center" wrapText="1"/>
    </xf>
    <xf numFmtId="0" fontId="452" fillId="96" borderId="0" xfId="102" applyFont="1" applyFill="1" applyAlignment="1">
      <alignment horizontal="left" vertical="center"/>
    </xf>
    <xf numFmtId="0" fontId="38" fillId="83" borderId="0" xfId="80" applyFont="1" applyFill="1" applyAlignment="1">
      <alignment vertical="center"/>
    </xf>
    <xf numFmtId="0" fontId="39" fillId="94" borderId="0" xfId="80" applyFont="1" applyFill="1" applyAlignment="1">
      <alignment horizontal="right" vertical="top"/>
    </xf>
    <xf numFmtId="0" fontId="39" fillId="94" borderId="0" xfId="80" applyFont="1" applyFill="1" applyAlignment="1">
      <alignment vertical="top"/>
    </xf>
    <xf numFmtId="0" fontId="407" fillId="0" borderId="0" xfId="102" applyFont="1"/>
    <xf numFmtId="0" fontId="119" fillId="22" borderId="0" xfId="86" applyFill="1"/>
    <xf numFmtId="0" fontId="126" fillId="22" borderId="0" xfId="102" applyFont="1" applyFill="1" applyAlignment="1">
      <alignment horizontal="left" vertical="center"/>
    </xf>
    <xf numFmtId="0" fontId="126" fillId="0" borderId="0" xfId="102" applyFont="1" applyAlignment="1">
      <alignment horizontal="center" vertical="center"/>
    </xf>
    <xf numFmtId="0" fontId="119" fillId="22" borderId="0" xfId="86" applyFill="1" applyAlignment="1">
      <alignment horizontal="left" vertical="center"/>
    </xf>
    <xf numFmtId="14" fontId="2" fillId="22" borderId="0" xfId="102" applyNumberFormat="1" applyFill="1" applyAlignment="1">
      <alignment horizontal="center" vertical="center"/>
    </xf>
    <xf numFmtId="0" fontId="2" fillId="22" borderId="0" xfId="102" applyFill="1" applyAlignment="1">
      <alignment horizontal="right" vertical="center"/>
    </xf>
    <xf numFmtId="0" fontId="2" fillId="22" borderId="0" xfId="102" applyFill="1" applyAlignment="1">
      <alignment horizontal="left" vertical="center"/>
    </xf>
    <xf numFmtId="0" fontId="407" fillId="22" borderId="0" xfId="102" applyFont="1" applyFill="1" applyAlignment="1">
      <alignment vertical="center"/>
    </xf>
    <xf numFmtId="1" fontId="361" fillId="177" borderId="0" xfId="47" applyNumberFormat="1" applyFont="1" applyFill="1" applyAlignment="1" applyProtection="1">
      <alignment horizontal="center" vertical="center"/>
      <protection locked="0"/>
    </xf>
    <xf numFmtId="0" fontId="34" fillId="0" borderId="0" xfId="90" applyFont="1" applyAlignment="1">
      <alignment vertical="center"/>
    </xf>
    <xf numFmtId="0" fontId="154" fillId="60" borderId="0" xfId="47" applyFont="1" applyFill="1"/>
    <xf numFmtId="0" fontId="454" fillId="70" borderId="0" xfId="47" applyFont="1" applyFill="1" applyAlignment="1">
      <alignment vertical="center"/>
    </xf>
    <xf numFmtId="0" fontId="453" fillId="70" borderId="0" xfId="104" applyFont="1" applyFill="1" applyAlignment="1">
      <alignment vertical="center"/>
    </xf>
    <xf numFmtId="0" fontId="37" fillId="22" borderId="0" xfId="90" applyFont="1" applyFill="1" applyAlignment="1">
      <alignment vertical="center"/>
    </xf>
    <xf numFmtId="0" fontId="348" fillId="22" borderId="0" xfId="102" applyFont="1" applyFill="1" applyAlignment="1">
      <alignment horizontal="center" vertical="center"/>
    </xf>
    <xf numFmtId="0" fontId="37" fillId="70" borderId="0" xfId="90" applyFont="1" applyFill="1" applyAlignment="1">
      <alignment vertical="center"/>
    </xf>
    <xf numFmtId="0" fontId="108" fillId="60" borderId="0" xfId="90" applyFont="1" applyFill="1" applyAlignment="1">
      <alignment horizontal="center" vertical="center"/>
    </xf>
    <xf numFmtId="0" fontId="108" fillId="60" borderId="0" xfId="90" applyFont="1" applyFill="1" applyAlignment="1">
      <alignment vertical="center" wrapText="1"/>
    </xf>
    <xf numFmtId="0" fontId="455" fillId="60" borderId="0" xfId="104" applyFont="1" applyFill="1" applyAlignment="1">
      <alignment vertical="center"/>
    </xf>
    <xf numFmtId="0" fontId="37" fillId="60" borderId="0" xfId="90" applyFont="1" applyFill="1" applyAlignment="1">
      <alignment vertical="center"/>
    </xf>
    <xf numFmtId="0" fontId="127" fillId="22" borderId="0" xfId="90" applyFont="1" applyFill="1" applyAlignment="1">
      <alignment horizontal="center" vertical="center" wrapText="1"/>
    </xf>
    <xf numFmtId="0" fontId="453" fillId="22" borderId="0" xfId="104" applyFont="1" applyFill="1" applyAlignment="1">
      <alignment vertical="center"/>
    </xf>
    <xf numFmtId="0" fontId="457" fillId="22" borderId="0" xfId="102" applyFont="1" applyFill="1" applyAlignment="1">
      <alignment vertical="center" wrapText="1"/>
    </xf>
    <xf numFmtId="0" fontId="348" fillId="60" borderId="0" xfId="102" applyFont="1" applyFill="1" applyAlignment="1">
      <alignment horizontal="center" vertical="center"/>
    </xf>
    <xf numFmtId="0" fontId="394" fillId="22" borderId="0" xfId="86" applyFont="1" applyFill="1" applyAlignment="1">
      <alignment vertical="center"/>
    </xf>
    <xf numFmtId="0" fontId="53" fillId="22" borderId="0" xfId="102" applyFont="1" applyFill="1" applyAlignment="1">
      <alignment vertical="center"/>
    </xf>
    <xf numFmtId="0" fontId="53" fillId="22" borderId="0" xfId="102" applyFont="1" applyFill="1"/>
    <xf numFmtId="0" fontId="458" fillId="0" borderId="0" xfId="86" applyFont="1" applyAlignment="1">
      <alignment vertical="center"/>
    </xf>
    <xf numFmtId="0" fontId="50" fillId="35" borderId="280" xfId="47" applyFont="1" applyFill="1" applyBorder="1" applyAlignment="1">
      <alignment horizontal="center" vertical="center"/>
    </xf>
    <xf numFmtId="0" fontId="460" fillId="22" borderId="29" xfId="102" applyFont="1" applyFill="1" applyBorder="1"/>
    <xf numFmtId="0" fontId="460" fillId="22" borderId="0" xfId="102" applyFont="1" applyFill="1"/>
    <xf numFmtId="0" fontId="12" fillId="22" borderId="30" xfId="47" applyFill="1" applyBorder="1"/>
    <xf numFmtId="0" fontId="87" fillId="22" borderId="29" xfId="90" applyFont="1" applyFill="1" applyBorder="1" applyAlignment="1">
      <alignment horizontal="center" vertical="center" wrapText="1"/>
    </xf>
    <xf numFmtId="0" fontId="87" fillId="22" borderId="0" xfId="90" applyFont="1" applyFill="1" applyAlignment="1">
      <alignment horizontal="center" vertical="center" wrapText="1"/>
    </xf>
    <xf numFmtId="0" fontId="87" fillId="22" borderId="30" xfId="90" applyFont="1" applyFill="1" applyBorder="1" applyAlignment="1">
      <alignment horizontal="center" vertical="center" wrapText="1"/>
    </xf>
    <xf numFmtId="0" fontId="291" fillId="22" borderId="29" xfId="90" applyFont="1" applyFill="1" applyBorder="1" applyAlignment="1">
      <alignment horizontal="center" vertical="center"/>
    </xf>
    <xf numFmtId="0" fontId="53" fillId="22" borderId="0" xfId="47" applyFont="1" applyFill="1" applyAlignment="1">
      <alignment vertical="center"/>
    </xf>
    <xf numFmtId="0" fontId="461" fillId="22" borderId="29" xfId="90" applyFont="1" applyFill="1" applyBorder="1" applyAlignment="1">
      <alignment horizontal="center" vertical="center"/>
    </xf>
    <xf numFmtId="0" fontId="462" fillId="22" borderId="29" xfId="47" applyFont="1" applyFill="1" applyBorder="1" applyAlignment="1">
      <alignment horizontal="center" vertical="center"/>
    </xf>
    <xf numFmtId="0" fontId="12" fillId="22" borderId="86" xfId="47" applyFill="1" applyBorder="1"/>
    <xf numFmtId="0" fontId="12" fillId="0" borderId="18" xfId="47" applyBorder="1"/>
    <xf numFmtId="0" fontId="12" fillId="22" borderId="18" xfId="47" applyFill="1" applyBorder="1"/>
    <xf numFmtId="0" fontId="12" fillId="22" borderId="87" xfId="47" applyFill="1" applyBorder="1"/>
    <xf numFmtId="0" fontId="53" fillId="22" borderId="29" xfId="47" applyFont="1" applyFill="1" applyBorder="1" applyAlignment="1">
      <alignment vertical="center" wrapText="1"/>
    </xf>
    <xf numFmtId="0" fontId="53" fillId="22" borderId="0" xfId="47" applyFont="1" applyFill="1" applyAlignment="1">
      <alignment vertical="center" wrapText="1"/>
    </xf>
    <xf numFmtId="0" fontId="53" fillId="22" borderId="30" xfId="47" applyFont="1" applyFill="1" applyBorder="1" applyAlignment="1">
      <alignment vertical="center" wrapText="1"/>
    </xf>
    <xf numFmtId="204" fontId="115" fillId="60" borderId="0" xfId="47" applyNumberFormat="1" applyFont="1" applyFill="1" applyAlignment="1">
      <alignment horizontal="center" vertical="center"/>
    </xf>
    <xf numFmtId="204" fontId="115" fillId="70" borderId="0" xfId="47" applyNumberFormat="1" applyFont="1" applyFill="1" applyAlignment="1">
      <alignment horizontal="center" vertical="center"/>
    </xf>
    <xf numFmtId="194" fontId="115" fillId="60" borderId="0" xfId="47" applyNumberFormat="1" applyFont="1" applyFill="1" applyAlignment="1">
      <alignment vertical="center"/>
    </xf>
    <xf numFmtId="194" fontId="115" fillId="70" borderId="30" xfId="47" applyNumberFormat="1" applyFont="1" applyFill="1" applyBorder="1" applyAlignment="1">
      <alignment vertical="center"/>
    </xf>
    <xf numFmtId="0" fontId="88" fillId="22" borderId="303" xfId="47" applyFont="1" applyFill="1" applyBorder="1" applyAlignment="1">
      <alignment vertical="center"/>
    </xf>
    <xf numFmtId="0" fontId="12" fillId="0" borderId="276" xfId="47" applyBorder="1"/>
    <xf numFmtId="0" fontId="115" fillId="22" borderId="276" xfId="47" applyFont="1" applyFill="1" applyBorder="1" applyAlignment="1">
      <alignment vertical="center"/>
    </xf>
    <xf numFmtId="0" fontId="88" fillId="22" borderId="212" xfId="47" applyFont="1" applyFill="1" applyBorder="1" applyAlignment="1">
      <alignment vertical="center"/>
    </xf>
    <xf numFmtId="0" fontId="12" fillId="0" borderId="207" xfId="47" applyBorder="1"/>
    <xf numFmtId="0" fontId="115" fillId="22" borderId="207" xfId="47" applyFont="1" applyFill="1" applyBorder="1" applyAlignment="1">
      <alignment vertical="center"/>
    </xf>
    <xf numFmtId="0" fontId="12" fillId="0" borderId="303" xfId="47" applyBorder="1"/>
    <xf numFmtId="0" fontId="88" fillId="22" borderId="0" xfId="90" applyFont="1" applyFill="1" applyAlignment="1">
      <alignment horizontal="center" vertical="center" wrapText="1"/>
    </xf>
    <xf numFmtId="0" fontId="88" fillId="22" borderId="0" xfId="90" applyFont="1" applyFill="1" applyAlignment="1">
      <alignment horizontal="center" vertical="center"/>
    </xf>
    <xf numFmtId="0" fontId="2" fillId="0" borderId="30" xfId="102" applyBorder="1"/>
    <xf numFmtId="0" fontId="2" fillId="22" borderId="30" xfId="102" applyFill="1" applyBorder="1"/>
    <xf numFmtId="3" fontId="51" fillId="60" borderId="29" xfId="90" applyNumberFormat="1" applyFont="1" applyFill="1" applyBorder="1" applyAlignment="1">
      <alignment horizontal="center" vertical="center"/>
    </xf>
    <xf numFmtId="0" fontId="2" fillId="70" borderId="0" xfId="102" applyFill="1"/>
    <xf numFmtId="0" fontId="2" fillId="70" borderId="30" xfId="102" applyFill="1" applyBorder="1"/>
    <xf numFmtId="0" fontId="36" fillId="22" borderId="29" xfId="47" applyFont="1" applyFill="1" applyBorder="1"/>
    <xf numFmtId="205" fontId="42" fillId="22" borderId="0" xfId="47" applyNumberFormat="1" applyFont="1" applyFill="1" applyAlignment="1">
      <alignment horizontal="center" vertical="center"/>
    </xf>
    <xf numFmtId="0" fontId="56" fillId="22" borderId="0" xfId="47" applyFont="1" applyFill="1" applyAlignment="1">
      <alignment horizontal="center" vertical="center"/>
    </xf>
    <xf numFmtId="2" fontId="53" fillId="22" borderId="0" xfId="47" applyNumberFormat="1" applyFont="1" applyFill="1" applyAlignment="1">
      <alignment horizontal="center" vertical="center"/>
    </xf>
    <xf numFmtId="0" fontId="110" fillId="22" borderId="29" xfId="47" applyFont="1" applyFill="1" applyBorder="1" applyAlignment="1">
      <alignment horizontal="left" vertical="center"/>
    </xf>
    <xf numFmtId="0" fontId="70" fillId="22" borderId="0" xfId="102" applyFont="1" applyFill="1" applyAlignment="1">
      <alignment wrapText="1"/>
    </xf>
    <xf numFmtId="0" fontId="464" fillId="22" borderId="0" xfId="104" applyFont="1" applyFill="1" applyBorder="1" applyAlignment="1">
      <alignment horizontal="center" vertical="center" wrapText="1"/>
    </xf>
    <xf numFmtId="0" fontId="464" fillId="22" borderId="30" xfId="104" applyFont="1" applyFill="1" applyBorder="1" applyAlignment="1">
      <alignment horizontal="center" vertical="center" wrapText="1"/>
    </xf>
    <xf numFmtId="0" fontId="119" fillId="22" borderId="29" xfId="104" applyFill="1" applyBorder="1" applyAlignment="1">
      <alignment vertical="center" wrapText="1"/>
    </xf>
    <xf numFmtId="0" fontId="119" fillId="22" borderId="0" xfId="104" applyFill="1" applyBorder="1" applyAlignment="1">
      <alignment vertical="center" wrapText="1"/>
    </xf>
    <xf numFmtId="0" fontId="130" fillId="22" borderId="306" xfId="90" applyFont="1" applyFill="1" applyBorder="1" applyAlignment="1">
      <alignment vertical="center"/>
    </xf>
    <xf numFmtId="0" fontId="130" fillId="22" borderId="21" xfId="90" applyFont="1" applyFill="1" applyBorder="1" applyAlignment="1">
      <alignment vertical="center"/>
    </xf>
    <xf numFmtId="0" fontId="130" fillId="22" borderId="307" xfId="90" applyFont="1" applyFill="1" applyBorder="1" applyAlignment="1">
      <alignment vertical="center"/>
    </xf>
    <xf numFmtId="0" fontId="58" fillId="22" borderId="103" xfId="47" applyFont="1" applyFill="1" applyBorder="1" applyAlignment="1">
      <alignment vertical="center"/>
    </xf>
    <xf numFmtId="0" fontId="453" fillId="22" borderId="0" xfId="104" applyFont="1" applyFill="1" applyBorder="1" applyAlignment="1">
      <alignment vertical="center"/>
    </xf>
    <xf numFmtId="0" fontId="467" fillId="22" borderId="18" xfId="47" applyFont="1" applyFill="1" applyBorder="1" applyAlignment="1">
      <alignment vertical="center"/>
    </xf>
    <xf numFmtId="0" fontId="467" fillId="22" borderId="87" xfId="47" applyFont="1" applyFill="1" applyBorder="1" applyAlignment="1">
      <alignment vertical="center"/>
    </xf>
    <xf numFmtId="0" fontId="2" fillId="22" borderId="205" xfId="102" applyFill="1" applyBorder="1"/>
    <xf numFmtId="0" fontId="467" fillId="22" borderId="29" xfId="47" applyFont="1" applyFill="1" applyBorder="1" applyAlignment="1">
      <alignment vertical="center"/>
    </xf>
    <xf numFmtId="0" fontId="467" fillId="22" borderId="0" xfId="47" applyFont="1" applyFill="1" applyAlignment="1">
      <alignment vertical="center"/>
    </xf>
    <xf numFmtId="0" fontId="467" fillId="22" borderId="30" xfId="47" applyFont="1" applyFill="1" applyBorder="1" applyAlignment="1">
      <alignment vertical="center"/>
    </xf>
    <xf numFmtId="0" fontId="467" fillId="22" borderId="275" xfId="47" applyFont="1" applyFill="1" applyBorder="1" applyAlignment="1">
      <alignment vertical="center"/>
    </xf>
    <xf numFmtId="0" fontId="467" fillId="22" borderId="204" xfId="47" applyFont="1" applyFill="1" applyBorder="1" applyAlignment="1">
      <alignment vertical="center"/>
    </xf>
    <xf numFmtId="0" fontId="467" fillId="22" borderId="205" xfId="47" applyFont="1" applyFill="1" applyBorder="1" applyAlignment="1">
      <alignment vertical="center"/>
    </xf>
    <xf numFmtId="0" fontId="2" fillId="0" borderId="29" xfId="102" applyBorder="1"/>
    <xf numFmtId="0" fontId="52" fillId="22" borderId="30" xfId="90" applyFont="1" applyFill="1" applyBorder="1" applyAlignment="1">
      <alignment horizontal="center" vertical="center" wrapText="1"/>
    </xf>
    <xf numFmtId="0" fontId="115" fillId="22" borderId="0" xfId="90" applyFont="1" applyFill="1" applyAlignment="1">
      <alignment horizontal="center" vertical="center" wrapText="1"/>
    </xf>
    <xf numFmtId="0" fontId="52" fillId="22" borderId="0" xfId="90" applyFont="1" applyFill="1" applyAlignment="1">
      <alignment horizontal="center" vertical="center" wrapText="1"/>
    </xf>
    <xf numFmtId="0" fontId="470" fillId="22" borderId="0" xfId="47" applyFont="1" applyFill="1" applyAlignment="1">
      <alignment horizontal="center" vertical="center" wrapText="1"/>
    </xf>
    <xf numFmtId="0" fontId="60" fillId="22" borderId="29" xfId="47" applyFont="1" applyFill="1" applyBorder="1" applyAlignment="1">
      <alignment horizontal="center" vertical="center"/>
    </xf>
    <xf numFmtId="0" fontId="36" fillId="22" borderId="108" xfId="47" applyFont="1" applyFill="1" applyBorder="1" applyAlignment="1">
      <alignment vertical="center"/>
    </xf>
    <xf numFmtId="0" fontId="134" fillId="22" borderId="108" xfId="102" applyFont="1" applyFill="1" applyBorder="1" applyAlignment="1">
      <alignment horizontal="center" vertical="center"/>
    </xf>
    <xf numFmtId="174" fontId="72" fillId="22" borderId="108" xfId="90" applyNumberFormat="1" applyFont="1" applyFill="1" applyBorder="1" applyAlignment="1">
      <alignment horizontal="center" vertical="center"/>
    </xf>
    <xf numFmtId="0" fontId="36" fillId="22" borderId="109" xfId="47" applyFont="1" applyFill="1" applyBorder="1" applyAlignment="1">
      <alignment vertical="center"/>
    </xf>
    <xf numFmtId="174" fontId="233" fillId="22" borderId="0" xfId="90" applyNumberFormat="1" applyFont="1" applyFill="1" applyAlignment="1">
      <alignment horizontal="left" vertical="center"/>
    </xf>
    <xf numFmtId="0" fontId="36" fillId="22" borderId="30" xfId="47" applyFont="1" applyFill="1" applyBorder="1" applyAlignment="1">
      <alignment vertical="center"/>
    </xf>
    <xf numFmtId="174" fontId="233" fillId="22" borderId="105" xfId="90" applyNumberFormat="1" applyFont="1" applyFill="1" applyBorder="1" applyAlignment="1">
      <alignment horizontal="left" vertical="center"/>
    </xf>
    <xf numFmtId="0" fontId="36" fillId="22" borderId="106" xfId="47" applyFont="1" applyFill="1" applyBorder="1" applyAlignment="1">
      <alignment vertical="center"/>
    </xf>
    <xf numFmtId="0" fontId="2" fillId="22" borderId="29" xfId="102" applyFill="1" applyBorder="1" applyAlignment="1">
      <alignment horizontal="center" vertical="center" textRotation="90"/>
    </xf>
    <xf numFmtId="0" fontId="60" fillId="22" borderId="18" xfId="47" applyFont="1" applyFill="1" applyBorder="1" applyAlignment="1">
      <alignment horizontal="center" vertical="center"/>
    </xf>
    <xf numFmtId="2" fontId="474" fillId="57" borderId="0" xfId="47" applyNumberFormat="1" applyFont="1" applyFill="1" applyAlignment="1" applyProtection="1">
      <alignment horizontal="center" vertical="center" wrapText="1"/>
      <protection locked="0"/>
    </xf>
    <xf numFmtId="0" fontId="475" fillId="22" borderId="0" xfId="47" applyFont="1" applyFill="1" applyAlignment="1" applyProtection="1">
      <alignment horizontal="center"/>
      <protection hidden="1"/>
    </xf>
    <xf numFmtId="0" fontId="476" fillId="22" borderId="0" xfId="90" applyFont="1" applyFill="1" applyAlignment="1">
      <alignment horizontal="center" vertical="center" wrapText="1"/>
    </xf>
    <xf numFmtId="207" fontId="130" fillId="70" borderId="0" xfId="47" applyNumberFormat="1" applyFont="1" applyFill="1" applyAlignment="1">
      <alignment horizontal="center" vertical="center"/>
    </xf>
    <xf numFmtId="0" fontId="294" fillId="70" borderId="0" xfId="47" applyFont="1" applyFill="1" applyAlignment="1">
      <alignment horizontal="center" vertical="center"/>
    </xf>
    <xf numFmtId="166" fontId="466" fillId="70" borderId="0" xfId="47" applyNumberFormat="1" applyFont="1" applyFill="1" applyAlignment="1">
      <alignment horizontal="center" vertical="center"/>
    </xf>
    <xf numFmtId="208" fontId="466" fillId="70" borderId="0" xfId="47" applyNumberFormat="1" applyFont="1" applyFill="1" applyAlignment="1">
      <alignment horizontal="center" vertical="center"/>
    </xf>
    <xf numFmtId="186" fontId="53" fillId="70" borderId="0" xfId="47" applyNumberFormat="1" applyFont="1" applyFill="1" applyAlignment="1">
      <alignment horizontal="left" vertical="center"/>
    </xf>
    <xf numFmtId="166" fontId="466" fillId="70" borderId="21" xfId="47" applyNumberFormat="1" applyFont="1" applyFill="1" applyBorder="1" applyAlignment="1">
      <alignment horizontal="center" vertical="center"/>
    </xf>
    <xf numFmtId="208" fontId="466" fillId="70" borderId="21" xfId="47" applyNumberFormat="1" applyFont="1" applyFill="1" applyBorder="1" applyAlignment="1">
      <alignment horizontal="center" vertical="center"/>
    </xf>
    <xf numFmtId="166" fontId="466" fillId="70" borderId="21" xfId="47" applyNumberFormat="1" applyFont="1" applyFill="1" applyBorder="1" applyAlignment="1">
      <alignment horizontal="right" vertical="center"/>
    </xf>
    <xf numFmtId="0" fontId="294" fillId="70" borderId="21" xfId="47" applyFont="1" applyFill="1" applyBorder="1" applyAlignment="1">
      <alignment horizontal="center" vertical="center"/>
    </xf>
    <xf numFmtId="194" fontId="56" fillId="70" borderId="21" xfId="47" applyNumberFormat="1" applyFont="1" applyFill="1" applyBorder="1" applyAlignment="1">
      <alignment horizontal="left" vertical="center"/>
    </xf>
    <xf numFmtId="0" fontId="478" fillId="34" borderId="0" xfId="47" applyFont="1" applyFill="1" applyAlignment="1">
      <alignment horizontal="center" vertical="center"/>
    </xf>
    <xf numFmtId="207" fontId="479" fillId="154" borderId="0" xfId="47" applyNumberFormat="1" applyFont="1" applyFill="1" applyAlignment="1">
      <alignment horizontal="center" vertical="center"/>
    </xf>
    <xf numFmtId="0" fontId="480" fillId="70" borderId="0" xfId="90" applyFont="1" applyFill="1" applyAlignment="1">
      <alignment horizontal="center" vertical="center"/>
    </xf>
    <xf numFmtId="0" fontId="102" fillId="70" borderId="0" xfId="47" applyFont="1" applyFill="1" applyAlignment="1">
      <alignment horizontal="center" vertical="center"/>
    </xf>
    <xf numFmtId="0" fontId="4" fillId="70" borderId="0" xfId="102" applyFont="1" applyFill="1"/>
    <xf numFmtId="174" fontId="474" fillId="70" borderId="0" xfId="47" applyNumberFormat="1" applyFont="1" applyFill="1" applyAlignment="1">
      <alignment horizontal="center" vertical="center"/>
    </xf>
    <xf numFmtId="0" fontId="481" fillId="70" borderId="0" xfId="47" applyFont="1" applyFill="1" applyAlignment="1">
      <alignment horizontal="center" vertical="center"/>
    </xf>
    <xf numFmtId="166" fontId="466" fillId="70" borderId="0" xfId="47" applyNumberFormat="1" applyFont="1" applyFill="1" applyAlignment="1">
      <alignment horizontal="right" vertical="center"/>
    </xf>
    <xf numFmtId="194" fontId="56" fillId="70" borderId="0" xfId="47" applyNumberFormat="1" applyFont="1" applyFill="1" applyAlignment="1">
      <alignment horizontal="left" vertical="center"/>
    </xf>
    <xf numFmtId="0" fontId="2" fillId="22" borderId="18" xfId="102" applyFill="1" applyBorder="1"/>
    <xf numFmtId="166" fontId="249" fillId="22" borderId="18" xfId="47" applyNumberFormat="1" applyFont="1" applyFill="1" applyBorder="1" applyAlignment="1">
      <alignment horizontal="right" vertical="center"/>
    </xf>
    <xf numFmtId="0" fontId="482" fillId="22" borderId="18" xfId="47" applyFont="1" applyFill="1" applyBorder="1" applyAlignment="1">
      <alignment horizontal="center" vertical="center"/>
    </xf>
    <xf numFmtId="194" fontId="115" fillId="22" borderId="18" xfId="47" applyNumberFormat="1" applyFont="1" applyFill="1" applyBorder="1" applyAlignment="1">
      <alignment horizontal="left" vertical="center"/>
    </xf>
    <xf numFmtId="0" fontId="483" fillId="22" borderId="0" xfId="47" applyFont="1" applyFill="1" applyAlignment="1">
      <alignment horizontal="center" vertical="center"/>
    </xf>
    <xf numFmtId="2" fontId="56" fillId="57" borderId="0" xfId="47" applyNumberFormat="1" applyFont="1" applyFill="1" applyAlignment="1" applyProtection="1">
      <alignment vertical="center"/>
      <protection locked="0"/>
    </xf>
    <xf numFmtId="0" fontId="56" fillId="22" borderId="0" xfId="90" applyFont="1" applyFill="1" applyAlignment="1">
      <alignment vertical="center"/>
    </xf>
    <xf numFmtId="0" fontId="36" fillId="22" borderId="0" xfId="47" applyFont="1" applyFill="1"/>
    <xf numFmtId="0" fontId="36" fillId="0" borderId="0" xfId="47" applyFont="1"/>
    <xf numFmtId="194" fontId="56" fillId="22" borderId="0" xfId="47" applyNumberFormat="1" applyFont="1" applyFill="1" applyAlignment="1">
      <alignment horizontal="left" vertical="center"/>
    </xf>
    <xf numFmtId="166" fontId="466" fillId="22" borderId="0" xfId="47" applyNumberFormat="1" applyFont="1" applyFill="1" applyAlignment="1">
      <alignment horizontal="right" vertical="center"/>
    </xf>
    <xf numFmtId="0" fontId="407" fillId="22" borderId="0" xfId="47" applyFont="1" applyFill="1" applyAlignment="1">
      <alignment horizontal="center" vertical="center" wrapText="1"/>
    </xf>
    <xf numFmtId="0" fontId="407" fillId="22" borderId="14" xfId="47" applyFont="1" applyFill="1" applyBorder="1" applyAlignment="1">
      <alignment horizontal="right" vertical="center" wrapText="1"/>
    </xf>
    <xf numFmtId="174" fontId="407" fillId="22" borderId="0" xfId="47" applyNumberFormat="1" applyFont="1" applyFill="1" applyAlignment="1">
      <alignment horizontal="center" vertical="center" wrapText="1"/>
    </xf>
    <xf numFmtId="0" fontId="369" fillId="22" borderId="0" xfId="47" applyFont="1" applyFill="1" applyAlignment="1">
      <alignment horizontal="right" vertical="center"/>
    </xf>
    <xf numFmtId="174" fontId="133" fillId="22" borderId="0" xfId="47" applyNumberFormat="1" applyFont="1" applyFill="1" applyAlignment="1">
      <alignment vertical="center"/>
    </xf>
    <xf numFmtId="0" fontId="369" fillId="22" borderId="0" xfId="47" applyFont="1" applyFill="1" applyAlignment="1">
      <alignment horizontal="center" vertical="center" wrapText="1"/>
    </xf>
    <xf numFmtId="0" fontId="369" fillId="22" borderId="0" xfId="47" applyFont="1" applyFill="1" applyAlignment="1">
      <alignment horizontal="right" vertical="center" wrapText="1"/>
    </xf>
    <xf numFmtId="0" fontId="272" fillId="22" borderId="0" xfId="102" applyFont="1" applyFill="1" applyAlignment="1">
      <alignment vertical="center"/>
    </xf>
    <xf numFmtId="0" fontId="484" fillId="22" borderId="0" xfId="102" applyFont="1" applyFill="1" applyAlignment="1">
      <alignment vertical="center"/>
    </xf>
    <xf numFmtId="0" fontId="272" fillId="22" borderId="0" xfId="102" applyFont="1" applyFill="1" applyAlignment="1">
      <alignment horizontal="left" vertical="center"/>
    </xf>
    <xf numFmtId="0" fontId="485" fillId="22" borderId="0" xfId="104" applyFont="1" applyFill="1" applyBorder="1" applyAlignment="1">
      <alignment vertical="center"/>
    </xf>
    <xf numFmtId="0" fontId="2" fillId="22" borderId="275" xfId="102" applyFill="1" applyBorder="1" applyAlignment="1">
      <alignment horizontal="center" vertical="center" textRotation="90"/>
    </xf>
    <xf numFmtId="0" fontId="487" fillId="22" borderId="29" xfId="102" applyFont="1" applyFill="1" applyBorder="1"/>
    <xf numFmtId="0" fontId="37" fillId="22" borderId="0" xfId="47" applyFont="1" applyFill="1"/>
    <xf numFmtId="0" fontId="37" fillId="22" borderId="30" xfId="47" applyFont="1" applyFill="1" applyBorder="1"/>
    <xf numFmtId="0" fontId="488" fillId="20" borderId="0" xfId="102" applyFont="1" applyFill="1" applyAlignment="1">
      <alignment horizontal="center"/>
    </xf>
    <xf numFmtId="0" fontId="489" fillId="22" borderId="29" xfId="102" applyFont="1" applyFill="1" applyBorder="1"/>
    <xf numFmtId="0" fontId="489" fillId="22" borderId="0" xfId="102" applyFont="1" applyFill="1"/>
    <xf numFmtId="0" fontId="36" fillId="22" borderId="30" xfId="47" applyFont="1" applyFill="1" applyBorder="1"/>
    <xf numFmtId="0" fontId="4" fillId="22" borderId="29" xfId="102" applyFont="1" applyFill="1" applyBorder="1"/>
    <xf numFmtId="0" fontId="4" fillId="22" borderId="0" xfId="102" applyFont="1" applyFill="1"/>
    <xf numFmtId="0" fontId="490" fillId="22" borderId="29" xfId="104" applyFont="1" applyFill="1" applyBorder="1"/>
    <xf numFmtId="0" fontId="126" fillId="22" borderId="184" xfId="102" applyFont="1" applyFill="1" applyBorder="1" applyAlignment="1">
      <alignment horizontal="center"/>
    </xf>
    <xf numFmtId="0" fontId="37" fillId="22" borderId="184" xfId="47" applyFont="1" applyFill="1" applyBorder="1" applyAlignment="1" applyProtection="1">
      <alignment horizontal="center" vertical="center"/>
      <protection hidden="1"/>
    </xf>
    <xf numFmtId="0" fontId="126" fillId="22" borderId="0" xfId="102" applyFont="1" applyFill="1" applyAlignment="1">
      <alignment horizontal="left"/>
    </xf>
    <xf numFmtId="210" fontId="34" fillId="22" borderId="0" xfId="47" applyNumberFormat="1" applyFont="1" applyFill="1" applyAlignment="1" applyProtection="1">
      <alignment horizontal="center" vertical="center"/>
      <protection hidden="1"/>
    </xf>
    <xf numFmtId="211" fontId="38" fillId="22" borderId="0" xfId="47" applyNumberFormat="1" applyFont="1" applyFill="1" applyAlignment="1" applyProtection="1">
      <alignment horizontal="center" vertical="center"/>
      <protection hidden="1"/>
    </xf>
    <xf numFmtId="174" fontId="37" fillId="154" borderId="30" xfId="90" applyNumberFormat="1" applyFont="1" applyFill="1" applyBorder="1" applyAlignment="1">
      <alignment horizontal="center" vertical="center"/>
    </xf>
    <xf numFmtId="0" fontId="126" fillId="22" borderId="204" xfId="102" applyFont="1" applyFill="1" applyBorder="1" applyAlignment="1">
      <alignment horizontal="left"/>
    </xf>
    <xf numFmtId="210" fontId="34" fillId="22" borderId="204" xfId="47" applyNumberFormat="1" applyFont="1" applyFill="1" applyBorder="1" applyAlignment="1" applyProtection="1">
      <alignment horizontal="center" vertical="center"/>
      <protection hidden="1"/>
    </xf>
    <xf numFmtId="211" fontId="38" fillId="22" borderId="204" xfId="47" applyNumberFormat="1" applyFont="1" applyFill="1" applyBorder="1" applyAlignment="1" applyProtection="1">
      <alignment horizontal="center" vertical="center"/>
      <protection hidden="1"/>
    </xf>
    <xf numFmtId="174" fontId="37" fillId="154" borderId="205" xfId="90" applyNumberFormat="1" applyFont="1" applyFill="1" applyBorder="1" applyAlignment="1">
      <alignment horizontal="center" vertical="center"/>
    </xf>
    <xf numFmtId="0" fontId="72" fillId="22" borderId="308" xfId="47" applyFont="1" applyFill="1" applyBorder="1" applyAlignment="1">
      <alignment horizontal="center" vertical="center"/>
    </xf>
    <xf numFmtId="0" fontId="72" fillId="22" borderId="309" xfId="47" applyFont="1" applyFill="1" applyBorder="1" applyAlignment="1">
      <alignment horizontal="center" vertical="center"/>
    </xf>
    <xf numFmtId="0" fontId="72" fillId="22" borderId="310" xfId="47" applyFont="1" applyFill="1" applyBorder="1" applyAlignment="1">
      <alignment horizontal="center" vertical="center"/>
    </xf>
    <xf numFmtId="0" fontId="42" fillId="22" borderId="314" xfId="47" applyFont="1" applyFill="1" applyBorder="1" applyAlignment="1">
      <alignment horizontal="center" vertical="center"/>
    </xf>
    <xf numFmtId="0" fontId="413" fillId="22" borderId="315" xfId="47" applyFont="1" applyFill="1" applyBorder="1" applyAlignment="1">
      <alignment horizontal="center" vertical="center"/>
    </xf>
    <xf numFmtId="0" fontId="413" fillId="22" borderId="316" xfId="47" applyFont="1" applyFill="1" applyBorder="1" applyAlignment="1">
      <alignment horizontal="center" vertical="center"/>
    </xf>
    <xf numFmtId="0" fontId="42" fillId="20" borderId="317" xfId="47" applyFont="1" applyFill="1" applyBorder="1" applyAlignment="1">
      <alignment horizontal="center" vertical="center"/>
    </xf>
    <xf numFmtId="0" fontId="53" fillId="22" borderId="278" xfId="47" applyFont="1" applyFill="1" applyBorder="1" applyAlignment="1">
      <alignment horizontal="center" vertical="center"/>
    </xf>
    <xf numFmtId="0" fontId="53" fillId="22" borderId="279" xfId="47" applyFont="1" applyFill="1" applyBorder="1" applyAlignment="1">
      <alignment horizontal="center" vertical="center"/>
    </xf>
    <xf numFmtId="0" fontId="53" fillId="22" borderId="317" xfId="47" applyFont="1" applyFill="1" applyBorder="1" applyAlignment="1">
      <alignment horizontal="center" vertical="center"/>
    </xf>
    <xf numFmtId="0" fontId="42" fillId="20" borderId="278" xfId="47" applyFont="1" applyFill="1" applyBorder="1" applyAlignment="1">
      <alignment horizontal="center" vertical="center"/>
    </xf>
    <xf numFmtId="49" fontId="53" fillId="22" borderId="88" xfId="102" applyNumberFormat="1" applyFont="1" applyFill="1" applyBorder="1" applyAlignment="1">
      <alignment horizontal="right" vertical="center"/>
    </xf>
    <xf numFmtId="49" fontId="2" fillId="22" borderId="89" xfId="102" applyNumberFormat="1" applyFill="1" applyBorder="1" applyAlignment="1">
      <alignment horizontal="center" vertical="center"/>
    </xf>
    <xf numFmtId="49" fontId="2" fillId="22" borderId="90" xfId="102" applyNumberFormat="1" applyFill="1" applyBorder="1" applyAlignment="1">
      <alignment horizontal="center" vertical="center"/>
    </xf>
    <xf numFmtId="0" fontId="53" fillId="22" borderId="303" xfId="47" applyFont="1" applyFill="1" applyBorder="1" applyAlignment="1">
      <alignment horizontal="center" vertical="center"/>
    </xf>
    <xf numFmtId="0" fontId="53" fillId="22" borderId="276" xfId="47" applyFont="1" applyFill="1" applyBorder="1" applyAlignment="1">
      <alignment horizontal="center" vertical="center"/>
    </xf>
    <xf numFmtId="0" fontId="42" fillId="20" borderId="277" xfId="47" applyFont="1" applyFill="1" applyBorder="1" applyAlignment="1">
      <alignment horizontal="center" vertical="center"/>
    </xf>
    <xf numFmtId="49" fontId="53" fillId="22" borderId="29" xfId="102" applyNumberFormat="1" applyFont="1" applyFill="1" applyBorder="1" applyAlignment="1">
      <alignment horizontal="right" vertical="center"/>
    </xf>
    <xf numFmtId="49" fontId="2" fillId="22" borderId="0" xfId="102" applyNumberFormat="1" applyFill="1" applyAlignment="1">
      <alignment horizontal="center" vertical="center"/>
    </xf>
    <xf numFmtId="49" fontId="2" fillId="22" borderId="30" xfId="102" applyNumberFormat="1" applyFill="1" applyBorder="1" applyAlignment="1">
      <alignment horizontal="center" vertical="center"/>
    </xf>
    <xf numFmtId="0" fontId="426" fillId="22" borderId="0" xfId="68" applyFont="1" applyFill="1" applyAlignment="1" applyProtection="1">
      <alignment vertical="center"/>
      <protection hidden="1"/>
    </xf>
    <xf numFmtId="0" fontId="427" fillId="22" borderId="0" xfId="68" applyFont="1" applyFill="1" applyAlignment="1" applyProtection="1">
      <alignment vertical="center"/>
      <protection hidden="1"/>
    </xf>
    <xf numFmtId="0" fontId="493" fillId="75" borderId="280" xfId="105" applyFont="1" applyFill="1" applyBorder="1" applyAlignment="1">
      <alignment horizontal="center" vertical="center"/>
    </xf>
    <xf numFmtId="0" fontId="494" fillId="75" borderId="276" xfId="105" applyFont="1" applyFill="1" applyBorder="1" applyAlignment="1" applyProtection="1">
      <alignment horizontal="center" vertical="center"/>
      <protection locked="0"/>
    </xf>
    <xf numFmtId="0" fontId="494" fillId="75" borderId="281" xfId="105" applyFont="1" applyFill="1" applyBorder="1" applyAlignment="1" applyProtection="1">
      <alignment horizontal="center" vertical="center"/>
      <protection locked="0"/>
    </xf>
    <xf numFmtId="0" fontId="366" fillId="22" borderId="0" xfId="102" applyFont="1" applyFill="1"/>
    <xf numFmtId="213" fontId="495" fillId="64" borderId="54" xfId="105" applyNumberFormat="1" applyFont="1" applyFill="1" applyBorder="1" applyAlignment="1" applyProtection="1">
      <alignment horizontal="center" vertical="center"/>
      <protection locked="0"/>
    </xf>
    <xf numFmtId="0" fontId="495" fillId="64" borderId="0" xfId="105" applyFont="1" applyFill="1" applyAlignment="1" applyProtection="1">
      <alignment horizontal="center" vertical="center"/>
      <protection locked="0"/>
    </xf>
    <xf numFmtId="0" fontId="495" fillId="64" borderId="25" xfId="105" applyFont="1" applyFill="1" applyBorder="1" applyAlignment="1" applyProtection="1">
      <alignment horizontal="center" vertical="center"/>
      <protection locked="0"/>
    </xf>
    <xf numFmtId="213" fontId="496" fillId="75" borderId="54" xfId="105" applyNumberFormat="1" applyFont="1" applyFill="1" applyBorder="1" applyAlignment="1" applyProtection="1">
      <alignment horizontal="center" vertical="center"/>
      <protection locked="0"/>
    </xf>
    <xf numFmtId="0" fontId="39" fillId="0" borderId="0" xfId="105" applyFont="1" applyAlignment="1">
      <alignment horizontal="center" vertical="center"/>
    </xf>
    <xf numFmtId="1" fontId="39" fillId="0" borderId="25" xfId="105" applyNumberFormat="1" applyFont="1" applyBorder="1" applyAlignment="1">
      <alignment horizontal="center" vertical="center"/>
    </xf>
    <xf numFmtId="213" fontId="39" fillId="0" borderId="54" xfId="105" applyNumberFormat="1" applyFont="1" applyBorder="1" applyAlignment="1" applyProtection="1">
      <alignment horizontal="center" vertical="center"/>
      <protection locked="0"/>
    </xf>
    <xf numFmtId="0" fontId="497" fillId="75" borderId="0" xfId="105" applyFont="1" applyFill="1" applyAlignment="1">
      <alignment horizontal="center" vertical="center"/>
    </xf>
    <xf numFmtId="0" fontId="39" fillId="0" borderId="25" xfId="105" applyFont="1" applyBorder="1" applyAlignment="1">
      <alignment horizontal="center" vertical="center"/>
    </xf>
    <xf numFmtId="213" fontId="39" fillId="0" borderId="206" xfId="105" applyNumberFormat="1" applyFont="1" applyBorder="1" applyAlignment="1" applyProtection="1">
      <alignment horizontal="center" vertical="center"/>
      <protection locked="0"/>
    </xf>
    <xf numFmtId="0" fontId="39" fillId="0" borderId="207" xfId="105" applyFont="1" applyBorder="1" applyAlignment="1">
      <alignment horizontal="center" vertical="center"/>
    </xf>
    <xf numFmtId="0" fontId="497" fillId="75" borderId="208" xfId="105" applyFont="1" applyFill="1" applyBorder="1" applyAlignment="1">
      <alignment horizontal="center" vertical="center"/>
    </xf>
    <xf numFmtId="0" fontId="113" fillId="22" borderId="0" xfId="47" applyFont="1" applyFill="1" applyAlignment="1">
      <alignment horizontal="centerContinuous" vertical="center"/>
    </xf>
    <xf numFmtId="0" fontId="12" fillId="1" borderId="0" xfId="47" applyFill="1" applyAlignment="1">
      <alignment vertical="center"/>
    </xf>
    <xf numFmtId="0" fontId="12" fillId="1" borderId="30" xfId="47" applyFill="1" applyBorder="1" applyAlignment="1">
      <alignment vertical="center"/>
    </xf>
    <xf numFmtId="0" fontId="12" fillId="22" borderId="30" xfId="47" applyFill="1" applyBorder="1" applyAlignment="1">
      <alignment horizontal="center" vertical="center"/>
    </xf>
    <xf numFmtId="0" fontId="12" fillId="22" borderId="54" xfId="47" applyFill="1" applyBorder="1" applyAlignment="1">
      <alignment horizontal="center" vertical="center" wrapText="1"/>
    </xf>
    <xf numFmtId="0" fontId="12" fillId="22" borderId="204" xfId="47" applyFill="1" applyBorder="1" applyAlignment="1">
      <alignment horizontal="centerContinuous" vertical="center"/>
    </xf>
    <xf numFmtId="0" fontId="12" fillId="22" borderId="204" xfId="47" applyFill="1" applyBorder="1" applyAlignment="1">
      <alignment horizontal="center" vertical="center"/>
    </xf>
    <xf numFmtId="0" fontId="12" fillId="22" borderId="205" xfId="47" applyFill="1" applyBorder="1" applyAlignment="1">
      <alignment horizontal="center" vertical="center"/>
    </xf>
    <xf numFmtId="1" fontId="39" fillId="87" borderId="203" xfId="102" applyNumberFormat="1" applyFont="1" applyFill="1" applyBorder="1" applyAlignment="1">
      <alignment horizontal="centerContinuous" vertical="center" wrapText="1"/>
    </xf>
    <xf numFmtId="0" fontId="12" fillId="87" borderId="73" xfId="102" applyFont="1" applyFill="1" applyBorder="1" applyAlignment="1">
      <alignment horizontal="centerContinuous" vertical="center" wrapText="1"/>
    </xf>
    <xf numFmtId="0" fontId="12" fillId="87" borderId="74" xfId="102" applyFont="1" applyFill="1" applyBorder="1" applyAlignment="1">
      <alignment horizontal="centerContinuous" vertical="center" wrapText="1"/>
    </xf>
    <xf numFmtId="0" fontId="39" fillId="87" borderId="203" xfId="102" applyFont="1" applyFill="1" applyBorder="1" applyAlignment="1">
      <alignment horizontal="centerContinuous" vertical="center"/>
    </xf>
    <xf numFmtId="0" fontId="39" fillId="87" borderId="73" xfId="102" applyFont="1" applyFill="1" applyBorder="1" applyAlignment="1">
      <alignment horizontal="centerContinuous" vertical="center"/>
    </xf>
    <xf numFmtId="0" fontId="2" fillId="87" borderId="73" xfId="102" applyFill="1" applyBorder="1" applyAlignment="1">
      <alignment horizontal="centerContinuous" vertical="center"/>
    </xf>
    <xf numFmtId="0" fontId="2" fillId="87" borderId="74" xfId="102" applyFill="1" applyBorder="1" applyAlignment="1">
      <alignment horizontal="centerContinuous" vertical="center"/>
    </xf>
    <xf numFmtId="178" fontId="12" fillId="0" borderId="29" xfId="102" applyNumberFormat="1" applyFont="1" applyBorder="1" applyAlignment="1" applyProtection="1">
      <alignment horizontal="center" vertical="center" wrapText="1"/>
      <protection locked="0"/>
    </xf>
    <xf numFmtId="178" fontId="12" fillId="0" borderId="0" xfId="102" applyNumberFormat="1" applyFont="1" applyAlignment="1" applyProtection="1">
      <alignment horizontal="center" vertical="center" wrapText="1"/>
      <protection locked="0"/>
    </xf>
    <xf numFmtId="178" fontId="12" fillId="0" borderId="30" xfId="102" applyNumberFormat="1" applyFont="1" applyBorder="1" applyAlignment="1" applyProtection="1">
      <alignment horizontal="center" vertical="center" wrapText="1"/>
      <protection locked="0"/>
    </xf>
    <xf numFmtId="182" fontId="12" fillId="0" borderId="29" xfId="36" applyNumberFormat="1" applyFont="1" applyBorder="1" applyAlignment="1">
      <alignment horizontal="center" vertical="center"/>
    </xf>
    <xf numFmtId="182" fontId="12" fillId="0" borderId="0" xfId="36" applyNumberFormat="1" applyFont="1" applyAlignment="1">
      <alignment horizontal="center" vertical="center"/>
    </xf>
    <xf numFmtId="182" fontId="12" fillId="0" borderId="30" xfId="36" applyNumberFormat="1" applyFont="1" applyBorder="1" applyAlignment="1">
      <alignment horizontal="center" vertical="center"/>
    </xf>
    <xf numFmtId="0" fontId="429" fillId="22" borderId="29" xfId="102" applyFont="1" applyFill="1" applyBorder="1" applyAlignment="1" applyProtection="1">
      <alignment horizontal="left" vertical="center"/>
      <protection locked="0"/>
    </xf>
    <xf numFmtId="0" fontId="429" fillId="22" borderId="0" xfId="102" applyFont="1" applyFill="1" applyAlignment="1" applyProtection="1">
      <alignment horizontal="left" vertical="center"/>
      <protection locked="0"/>
    </xf>
    <xf numFmtId="0" fontId="510" fillId="22" borderId="277" xfId="47" applyFont="1" applyFill="1" applyBorder="1" applyAlignment="1" applyProtection="1">
      <alignment horizontal="right" vertical="center"/>
      <protection hidden="1"/>
    </xf>
    <xf numFmtId="0" fontId="4" fillId="22" borderId="0" xfId="102" applyFont="1" applyFill="1" applyAlignment="1" applyProtection="1">
      <alignment horizontal="left" vertical="center"/>
      <protection locked="0"/>
    </xf>
    <xf numFmtId="0" fontId="429" fillId="22" borderId="30" xfId="102" applyFont="1" applyFill="1" applyBorder="1" applyAlignment="1" applyProtection="1">
      <alignment horizontal="left" vertical="center"/>
      <protection locked="0"/>
    </xf>
    <xf numFmtId="0" fontId="38" fillId="22" borderId="54" xfId="102" applyFont="1" applyFill="1" applyBorder="1" applyAlignment="1">
      <alignment horizontal="centerContinuous" vertical="center"/>
    </xf>
    <xf numFmtId="0" fontId="38" fillId="22" borderId="0" xfId="102" applyFont="1" applyFill="1" applyAlignment="1">
      <alignment horizontal="centerContinuous" vertical="center"/>
    </xf>
    <xf numFmtId="0" fontId="511" fillId="22" borderId="0" xfId="47" applyFont="1" applyFill="1" applyAlignment="1">
      <alignment horizontal="center" vertical="center"/>
    </xf>
    <xf numFmtId="0" fontId="92" fillId="22" borderId="54" xfId="47" applyFont="1" applyFill="1" applyBorder="1" applyAlignment="1">
      <alignment horizontal="center" vertical="center"/>
    </xf>
    <xf numFmtId="203" fontId="512" fillId="179" borderId="0" xfId="102" applyNumberFormat="1" applyFont="1" applyFill="1" applyAlignment="1">
      <alignment horizontal="center" vertical="center"/>
    </xf>
    <xf numFmtId="0" fontId="2" fillId="22" borderId="0" xfId="102" applyFill="1" applyAlignment="1">
      <alignment vertical="center"/>
    </xf>
    <xf numFmtId="0" fontId="513" fillId="22" borderId="0" xfId="86" applyFont="1" applyFill="1" applyBorder="1" applyAlignment="1" applyProtection="1"/>
    <xf numFmtId="0" fontId="42" fillId="22" borderId="0" xfId="102" applyFont="1" applyFill="1" applyAlignment="1">
      <alignment horizontal="center" vertical="center" wrapText="1"/>
    </xf>
    <xf numFmtId="0" fontId="42" fillId="22" borderId="25" xfId="102" applyFont="1" applyFill="1" applyBorder="1" applyAlignment="1">
      <alignment horizontal="center" vertical="center" wrapText="1"/>
    </xf>
    <xf numFmtId="0" fontId="42" fillId="20" borderId="54" xfId="102" applyFont="1" applyFill="1" applyBorder="1" applyAlignment="1">
      <alignment horizontal="center" vertical="center"/>
    </xf>
    <xf numFmtId="0" fontId="134" fillId="22" borderId="0" xfId="102" applyFont="1" applyFill="1" applyAlignment="1">
      <alignment horizontal="left" vertical="center"/>
    </xf>
    <xf numFmtId="203" fontId="53" fillId="22" borderId="0" xfId="102" applyNumberFormat="1" applyFont="1" applyFill="1" applyAlignment="1">
      <alignment horizontal="center" vertical="center"/>
    </xf>
    <xf numFmtId="0" fontId="2" fillId="22" borderId="0" xfId="102" applyFill="1" applyAlignment="1">
      <alignment horizontal="center" vertical="center"/>
    </xf>
    <xf numFmtId="0" fontId="513" fillId="22" borderId="0" xfId="86" applyFont="1" applyFill="1" applyBorder="1" applyAlignment="1" applyProtection="1">
      <alignment horizontal="left" vertical="center"/>
    </xf>
    <xf numFmtId="0" fontId="511" fillId="22" borderId="54" xfId="47" applyFont="1" applyFill="1" applyBorder="1" applyAlignment="1">
      <alignment horizontal="center" vertical="center"/>
    </xf>
    <xf numFmtId="0" fontId="514" fillId="22" borderId="0" xfId="47" applyFont="1" applyFill="1" applyAlignment="1" applyProtection="1">
      <alignment horizontal="left"/>
      <protection hidden="1"/>
    </xf>
    <xf numFmtId="0" fontId="515" fillId="22" borderId="0" xfId="47" applyFont="1" applyFill="1" applyAlignment="1" applyProtection="1">
      <alignment horizontal="left"/>
      <protection hidden="1"/>
    </xf>
    <xf numFmtId="0" fontId="511" fillId="22" borderId="331" xfId="47" applyFont="1" applyFill="1" applyBorder="1" applyAlignment="1">
      <alignment horizontal="center" vertical="center"/>
    </xf>
    <xf numFmtId="0" fontId="516" fillId="22" borderId="332" xfId="47" applyFont="1" applyFill="1" applyBorder="1" applyAlignment="1" applyProtection="1">
      <alignment horizontal="left"/>
      <protection hidden="1"/>
    </xf>
    <xf numFmtId="0" fontId="42" fillId="22" borderId="332" xfId="102" applyFont="1" applyFill="1" applyBorder="1" applyAlignment="1">
      <alignment horizontal="center" vertical="center" wrapText="1"/>
    </xf>
    <xf numFmtId="0" fontId="42" fillId="22" borderId="333" xfId="102" applyFont="1" applyFill="1" applyBorder="1" applyAlignment="1">
      <alignment horizontal="center" vertical="center" wrapText="1"/>
    </xf>
    <xf numFmtId="0" fontId="92" fillId="20" borderId="206" xfId="47" applyFont="1" applyFill="1" applyBorder="1" applyAlignment="1">
      <alignment horizontal="center" vertical="center"/>
    </xf>
    <xf numFmtId="0" fontId="517" fillId="22" borderId="207" xfId="47" applyFont="1" applyFill="1" applyBorder="1" applyAlignment="1" applyProtection="1">
      <alignment horizontal="left"/>
      <protection hidden="1"/>
    </xf>
    <xf numFmtId="0" fontId="42" fillId="22" borderId="207" xfId="102" applyFont="1" applyFill="1" applyBorder="1" applyAlignment="1">
      <alignment horizontal="center" vertical="center" wrapText="1"/>
    </xf>
    <xf numFmtId="0" fontId="42" fillId="22" borderId="208" xfId="102" applyFont="1" applyFill="1" applyBorder="1" applyAlignment="1">
      <alignment horizontal="center" vertical="center" wrapText="1"/>
    </xf>
    <xf numFmtId="0" fontId="122" fillId="0" borderId="0" xfId="102" applyFont="1" applyAlignment="1">
      <alignment vertical="top"/>
    </xf>
    <xf numFmtId="0" fontId="92" fillId="22" borderId="212" xfId="47" applyFont="1" applyFill="1" applyBorder="1" applyAlignment="1">
      <alignment horizontal="center" vertical="center"/>
    </xf>
    <xf numFmtId="0" fontId="38" fillId="22" borderId="207" xfId="102" applyFont="1" applyFill="1" applyBorder="1" applyAlignment="1">
      <alignment horizontal="center" vertical="center"/>
    </xf>
    <xf numFmtId="0" fontId="511" fillId="22" borderId="207" xfId="47" applyFont="1" applyFill="1" applyBorder="1" applyAlignment="1">
      <alignment horizontal="center" vertical="center"/>
    </xf>
    <xf numFmtId="0" fontId="92" fillId="22" borderId="207" xfId="47" applyFont="1" applyFill="1" applyBorder="1" applyAlignment="1">
      <alignment horizontal="center" vertical="center"/>
    </xf>
    <xf numFmtId="0" fontId="38" fillId="22" borderId="210" xfId="102" applyFont="1" applyFill="1" applyBorder="1" applyAlignment="1">
      <alignment horizontal="center" vertical="center"/>
    </xf>
    <xf numFmtId="203" fontId="518" fillId="179" borderId="276" xfId="102" applyNumberFormat="1" applyFont="1" applyFill="1" applyBorder="1" applyAlignment="1">
      <alignment horizontal="center" vertical="center"/>
    </xf>
    <xf numFmtId="9" fontId="2" fillId="22" borderId="276" xfId="102" applyNumberFormat="1" applyFill="1" applyBorder="1" applyAlignment="1">
      <alignment horizontal="center" vertical="center"/>
    </xf>
    <xf numFmtId="0" fontId="2" fillId="22" borderId="276" xfId="102" applyFill="1" applyBorder="1"/>
    <xf numFmtId="167" fontId="2" fillId="0" borderId="276" xfId="102" applyNumberFormat="1" applyBorder="1" applyAlignment="1">
      <alignment horizontal="center"/>
    </xf>
    <xf numFmtId="167" fontId="2" fillId="0" borderId="277" xfId="102" applyNumberFormat="1" applyBorder="1" applyAlignment="1">
      <alignment horizontal="center"/>
    </xf>
    <xf numFmtId="0" fontId="42" fillId="20" borderId="29" xfId="102" applyFont="1" applyFill="1" applyBorder="1" applyAlignment="1">
      <alignment horizontal="center" vertical="center"/>
    </xf>
    <xf numFmtId="0" fontId="134" fillId="22" borderId="0" xfId="102" applyFont="1" applyFill="1" applyAlignment="1">
      <alignment horizontal="center" vertical="center"/>
    </xf>
    <xf numFmtId="0" fontId="134" fillId="22" borderId="30" xfId="102" applyFont="1" applyFill="1" applyBorder="1" applyAlignment="1">
      <alignment horizontal="left" vertical="center"/>
    </xf>
    <xf numFmtId="0" fontId="519" fillId="22" borderId="29" xfId="102" applyFont="1" applyFill="1" applyBorder="1" applyAlignment="1">
      <alignment horizontal="center" vertical="center"/>
    </xf>
    <xf numFmtId="0" fontId="519" fillId="22" borderId="0" xfId="102" applyFont="1" applyFill="1" applyAlignment="1">
      <alignment horizontal="center" vertical="center"/>
    </xf>
    <xf numFmtId="0" fontId="519" fillId="22" borderId="30" xfId="102" applyFont="1" applyFill="1" applyBorder="1" applyAlignment="1">
      <alignment horizontal="center" vertical="center"/>
    </xf>
    <xf numFmtId="214" fontId="126" fillId="22" borderId="29" xfId="102" applyNumberFormat="1" applyFont="1" applyFill="1" applyBorder="1" applyAlignment="1">
      <alignment horizontal="center" vertical="center"/>
    </xf>
    <xf numFmtId="215" fontId="520" fillId="22" borderId="0" xfId="102" applyNumberFormat="1" applyFont="1" applyFill="1" applyAlignment="1">
      <alignment horizontal="center" vertical="center"/>
    </xf>
    <xf numFmtId="215" fontId="126" fillId="22" borderId="0" xfId="102" applyNumberFormat="1" applyFont="1" applyFill="1" applyAlignment="1">
      <alignment horizontal="center" vertical="center"/>
    </xf>
    <xf numFmtId="215" fontId="520" fillId="22" borderId="30" xfId="102" applyNumberFormat="1" applyFont="1" applyFill="1" applyBorder="1" applyAlignment="1">
      <alignment horizontal="center" vertical="center"/>
    </xf>
    <xf numFmtId="167" fontId="511" fillId="68" borderId="29" xfId="102" applyNumberFormat="1" applyFont="1" applyFill="1" applyBorder="1" applyAlignment="1">
      <alignment horizontal="center" vertical="center"/>
    </xf>
    <xf numFmtId="167" fontId="511" fillId="68" borderId="0" xfId="102" applyNumberFormat="1" applyFont="1" applyFill="1" applyAlignment="1">
      <alignment horizontal="center" vertical="center"/>
    </xf>
    <xf numFmtId="167" fontId="511" fillId="22" borderId="0" xfId="102" applyNumberFormat="1" applyFont="1" applyFill="1" applyAlignment="1">
      <alignment horizontal="center" vertical="center"/>
    </xf>
    <xf numFmtId="167" fontId="511" fillId="68" borderId="30" xfId="102" applyNumberFormat="1" applyFont="1" applyFill="1" applyBorder="1" applyAlignment="1">
      <alignment horizontal="center" vertical="center"/>
    </xf>
    <xf numFmtId="167" fontId="511" fillId="22" borderId="212" xfId="102" applyNumberFormat="1" applyFont="1" applyFill="1" applyBorder="1" applyAlignment="1">
      <alignment horizontal="center" vertical="center"/>
    </xf>
    <xf numFmtId="0" fontId="2" fillId="22" borderId="207" xfId="102" applyFill="1" applyBorder="1"/>
    <xf numFmtId="167" fontId="511" fillId="22" borderId="207" xfId="102" applyNumberFormat="1" applyFont="1" applyFill="1" applyBorder="1" applyAlignment="1">
      <alignment horizontal="center" vertical="center"/>
    </xf>
    <xf numFmtId="0" fontId="511" fillId="22" borderId="210" xfId="47" applyFont="1" applyFill="1" applyBorder="1" applyAlignment="1">
      <alignment horizontal="center" vertical="center"/>
    </xf>
    <xf numFmtId="0" fontId="511" fillId="22" borderId="29" xfId="47" applyFont="1" applyFill="1" applyBorder="1" applyAlignment="1">
      <alignment horizontal="center" vertical="center"/>
    </xf>
    <xf numFmtId="0" fontId="516" fillId="22" borderId="0" xfId="47" applyFont="1" applyFill="1" applyAlignment="1" applyProtection="1">
      <alignment horizontal="left"/>
      <protection hidden="1"/>
    </xf>
    <xf numFmtId="0" fontId="52" fillId="22" borderId="30" xfId="47" applyFont="1" applyFill="1" applyBorder="1" applyAlignment="1">
      <alignment vertical="center"/>
    </xf>
    <xf numFmtId="0" fontId="92" fillId="20" borderId="29" xfId="47" applyFont="1" applyFill="1" applyBorder="1" applyAlignment="1">
      <alignment horizontal="center" vertical="center"/>
    </xf>
    <xf numFmtId="0" fontId="517" fillId="22" borderId="0" xfId="47" applyFont="1" applyFill="1" applyAlignment="1" applyProtection="1">
      <alignment horizontal="left"/>
      <protection hidden="1"/>
    </xf>
    <xf numFmtId="0" fontId="510" fillId="22" borderId="30" xfId="47" applyFont="1" applyFill="1" applyBorder="1" applyAlignment="1" applyProtection="1">
      <alignment horizontal="right" vertical="center"/>
      <protection hidden="1"/>
    </xf>
    <xf numFmtId="167" fontId="511" fillId="22" borderId="29" xfId="102" applyNumberFormat="1" applyFont="1" applyFill="1" applyBorder="1" applyAlignment="1">
      <alignment horizontal="center" vertical="center"/>
    </xf>
    <xf numFmtId="0" fontId="2" fillId="0" borderId="0" xfId="102" applyAlignment="1">
      <alignment horizontal="right"/>
    </xf>
    <xf numFmtId="0" fontId="513" fillId="0" borderId="0" xfId="86" applyFont="1" applyAlignment="1" applyProtection="1"/>
    <xf numFmtId="0" fontId="39" fillId="22" borderId="0" xfId="102" applyFont="1" applyFill="1"/>
    <xf numFmtId="0" fontId="24" fillId="22" borderId="0" xfId="36" applyFill="1" applyAlignment="1">
      <alignment vertical="center"/>
    </xf>
    <xf numFmtId="0" fontId="39" fillId="87" borderId="177" xfId="36" applyFont="1" applyFill="1" applyBorder="1" applyAlignment="1" applyProtection="1">
      <alignment horizontal="centerContinuous" vertical="center"/>
      <protection locked="0"/>
    </xf>
    <xf numFmtId="0" fontId="39" fillId="87" borderId="178" xfId="36" applyFont="1" applyFill="1" applyBorder="1" applyAlignment="1" applyProtection="1">
      <alignment horizontal="centerContinuous" vertical="center"/>
      <protection locked="0"/>
    </xf>
    <xf numFmtId="0" fontId="39" fillId="87" borderId="179" xfId="36" applyFont="1" applyFill="1" applyBorder="1" applyAlignment="1" applyProtection="1">
      <alignment horizontal="right" vertical="center"/>
      <protection locked="0"/>
    </xf>
    <xf numFmtId="0" fontId="521" fillId="22" borderId="29" xfId="102" applyFont="1" applyFill="1" applyBorder="1" applyAlignment="1" applyProtection="1">
      <alignment horizontal="left" vertical="center"/>
      <protection locked="0"/>
    </xf>
    <xf numFmtId="0" fontId="521" fillId="22" borderId="334" xfId="102" applyFont="1" applyFill="1" applyBorder="1" applyAlignment="1" applyProtection="1">
      <alignment horizontal="right" vertical="center"/>
      <protection locked="0"/>
    </xf>
    <xf numFmtId="168" fontId="505" fillId="74" borderId="25" xfId="102" applyNumberFormat="1" applyFont="1" applyFill="1" applyBorder="1" applyAlignment="1" applyProtection="1">
      <alignment horizontal="center" vertical="center"/>
      <protection locked="0"/>
    </xf>
    <xf numFmtId="0" fontId="521" fillId="22" borderId="0" xfId="102" applyFont="1" applyFill="1" applyAlignment="1" applyProtection="1">
      <alignment horizontal="right" vertical="center"/>
      <protection locked="0"/>
    </xf>
    <xf numFmtId="0" fontId="522" fillId="22" borderId="0" xfId="102" applyFont="1" applyFill="1" applyAlignment="1" applyProtection="1">
      <alignment horizontal="right" vertical="center"/>
      <protection locked="0"/>
    </xf>
    <xf numFmtId="168" fontId="504" fillId="74" borderId="30" xfId="102" applyNumberFormat="1" applyFont="1" applyFill="1" applyBorder="1" applyAlignment="1" applyProtection="1">
      <alignment horizontal="center" vertical="center"/>
      <protection locked="0"/>
    </xf>
    <xf numFmtId="0" fontId="523" fillId="22" borderId="29" xfId="102" applyFont="1" applyFill="1" applyBorder="1" applyAlignment="1" applyProtection="1">
      <alignment horizontal="left" vertical="center"/>
      <protection locked="0"/>
    </xf>
    <xf numFmtId="0" fontId="523" fillId="22" borderId="0" xfId="102" applyFont="1" applyFill="1" applyAlignment="1" applyProtection="1">
      <alignment horizontal="right" vertical="center"/>
      <protection locked="0"/>
    </xf>
    <xf numFmtId="190" fontId="504" fillId="74" borderId="25" xfId="102" applyNumberFormat="1" applyFont="1" applyFill="1" applyBorder="1" applyAlignment="1" applyProtection="1">
      <alignment horizontal="center" vertical="center"/>
      <protection locked="0"/>
    </xf>
    <xf numFmtId="168" fontId="504" fillId="74" borderId="25" xfId="102" applyNumberFormat="1" applyFont="1" applyFill="1" applyBorder="1" applyAlignment="1" applyProtection="1">
      <alignment horizontal="center" vertical="center"/>
      <protection locked="0"/>
    </xf>
    <xf numFmtId="168" fontId="505" fillId="74" borderId="30" xfId="102" applyNumberFormat="1" applyFont="1" applyFill="1" applyBorder="1" applyAlignment="1" applyProtection="1">
      <alignment horizontal="center" vertical="center"/>
      <protection locked="0"/>
    </xf>
    <xf numFmtId="0" fontId="36" fillId="22" borderId="29" xfId="102" applyFont="1" applyFill="1" applyBorder="1" applyAlignment="1" applyProtection="1">
      <alignment horizontal="left" vertical="center"/>
      <protection locked="0"/>
    </xf>
    <xf numFmtId="0" fontId="36" fillId="22" borderId="0" xfId="102" applyFont="1" applyFill="1" applyAlignment="1" applyProtection="1">
      <alignment horizontal="right" vertical="center"/>
      <protection locked="0"/>
    </xf>
    <xf numFmtId="168" fontId="37" fillId="22" borderId="25" xfId="102" applyNumberFormat="1" applyFont="1" applyFill="1" applyBorder="1" applyAlignment="1" applyProtection="1">
      <alignment horizontal="center" vertical="center"/>
      <protection locked="0"/>
    </xf>
    <xf numFmtId="0" fontId="12" fillId="22" borderId="0" xfId="102" applyFont="1" applyFill="1" applyAlignment="1" applyProtection="1">
      <alignment horizontal="right" vertical="center"/>
      <protection locked="0"/>
    </xf>
    <xf numFmtId="168" fontId="37" fillId="22" borderId="30" xfId="102" applyNumberFormat="1" applyFont="1" applyFill="1" applyBorder="1" applyAlignment="1" applyProtection="1">
      <alignment horizontal="center" vertical="center"/>
      <protection locked="0"/>
    </xf>
    <xf numFmtId="0" fontId="12" fillId="22" borderId="251" xfId="102" applyFont="1" applyFill="1" applyBorder="1" applyAlignment="1" applyProtection="1">
      <alignment horizontal="left" vertical="center"/>
      <protection locked="0"/>
    </xf>
    <xf numFmtId="0" fontId="37" fillId="22" borderId="0" xfId="102" applyFont="1" applyFill="1" applyAlignment="1" applyProtection="1">
      <alignment horizontal="right" vertical="center"/>
      <protection locked="0"/>
    </xf>
    <xf numFmtId="190" fontId="37" fillId="22" borderId="25" xfId="102" applyNumberFormat="1" applyFont="1" applyFill="1" applyBorder="1" applyAlignment="1" applyProtection="1">
      <alignment horizontal="center" vertical="center"/>
      <protection locked="0"/>
    </xf>
    <xf numFmtId="190" fontId="37" fillId="22" borderId="30" xfId="102" applyNumberFormat="1" applyFont="1" applyFill="1" applyBorder="1" applyAlignment="1" applyProtection="1">
      <alignment horizontal="center" vertical="center"/>
      <protection locked="0"/>
    </xf>
    <xf numFmtId="0" fontId="12" fillId="70" borderId="70" xfId="102" applyFont="1" applyFill="1" applyBorder="1" applyAlignment="1" applyProtection="1">
      <alignment horizontal="left" vertical="center"/>
      <protection locked="0"/>
    </xf>
    <xf numFmtId="0" fontId="12" fillId="70" borderId="71" xfId="102" applyFont="1" applyFill="1" applyBorder="1" applyAlignment="1" applyProtection="1">
      <alignment horizontal="right" vertical="center"/>
      <protection locked="0"/>
    </xf>
    <xf numFmtId="168" fontId="37" fillId="70" borderId="71" xfId="102" applyNumberFormat="1" applyFont="1" applyFill="1" applyBorder="1" applyAlignment="1" applyProtection="1">
      <alignment horizontal="center" vertical="center"/>
      <protection locked="0"/>
    </xf>
    <xf numFmtId="0" fontId="12" fillId="70" borderId="71" xfId="47" applyFill="1" applyBorder="1" applyProtection="1">
      <protection hidden="1"/>
    </xf>
    <xf numFmtId="0" fontId="37" fillId="70" borderId="71" xfId="102" applyFont="1" applyFill="1" applyBorder="1" applyAlignment="1" applyProtection="1">
      <alignment horizontal="right" vertical="center"/>
      <protection locked="0"/>
    </xf>
    <xf numFmtId="190" fontId="37" fillId="70" borderId="71" xfId="102" applyNumberFormat="1" applyFont="1" applyFill="1" applyBorder="1" applyAlignment="1" applyProtection="1">
      <alignment horizontal="center" vertical="center"/>
      <protection locked="0"/>
    </xf>
    <xf numFmtId="190" fontId="37" fillId="70" borderId="145" xfId="102" applyNumberFormat="1" applyFont="1" applyFill="1" applyBorder="1" applyAlignment="1" applyProtection="1">
      <alignment horizontal="center" vertical="center"/>
      <protection locked="0"/>
    </xf>
    <xf numFmtId="0" fontId="522" fillId="22" borderId="29" xfId="102" applyFont="1" applyFill="1" applyBorder="1" applyAlignment="1" applyProtection="1">
      <alignment horizontal="left" vertical="center"/>
      <protection locked="0"/>
    </xf>
    <xf numFmtId="0" fontId="523" fillId="22" borderId="0" xfId="102" applyFont="1" applyFill="1" applyAlignment="1" applyProtection="1">
      <alignment horizontal="right" vertical="center" wrapText="1"/>
      <protection locked="0"/>
    </xf>
    <xf numFmtId="179" fontId="503" fillId="74" borderId="25" xfId="102" applyNumberFormat="1" applyFont="1" applyFill="1" applyBorder="1" applyAlignment="1" applyProtection="1">
      <alignment horizontal="center" vertical="center"/>
      <protection locked="0"/>
    </xf>
    <xf numFmtId="0" fontId="37" fillId="22" borderId="212" xfId="102" applyFont="1" applyFill="1" applyBorder="1" applyAlignment="1" applyProtection="1">
      <alignment horizontal="left" vertical="center"/>
      <protection locked="0"/>
    </xf>
    <xf numFmtId="0" fontId="37" fillId="22" borderId="207" xfId="102" applyFont="1" applyFill="1" applyBorder="1" applyAlignment="1" applyProtection="1">
      <alignment horizontal="right" vertical="center"/>
      <protection locked="0"/>
    </xf>
    <xf numFmtId="190" fontId="37" fillId="22" borderId="208" xfId="102" applyNumberFormat="1" applyFont="1" applyFill="1" applyBorder="1" applyAlignment="1" applyProtection="1">
      <alignment horizontal="center" vertical="center"/>
      <protection locked="0"/>
    </xf>
    <xf numFmtId="0" fontId="12" fillId="22" borderId="207" xfId="102" applyFont="1" applyFill="1" applyBorder="1" applyAlignment="1" applyProtection="1">
      <alignment horizontal="right" vertical="center"/>
      <protection locked="0"/>
    </xf>
    <xf numFmtId="168" fontId="37" fillId="22" borderId="208" xfId="102" applyNumberFormat="1" applyFont="1" applyFill="1" applyBorder="1" applyAlignment="1" applyProtection="1">
      <alignment horizontal="center" vertical="center"/>
      <protection locked="0"/>
    </xf>
    <xf numFmtId="190" fontId="37" fillId="22" borderId="210" xfId="102" applyNumberFormat="1" applyFont="1" applyFill="1" applyBorder="1" applyAlignment="1" applyProtection="1">
      <alignment horizontal="center" vertical="center"/>
      <protection locked="0"/>
    </xf>
    <xf numFmtId="0" fontId="524" fillId="0" borderId="0" xfId="102" applyFont="1" applyAlignment="1">
      <alignment horizontal="center" vertical="center"/>
    </xf>
    <xf numFmtId="0" fontId="524" fillId="22" borderId="0" xfId="102" applyFont="1" applyFill="1" applyAlignment="1">
      <alignment vertical="center"/>
    </xf>
    <xf numFmtId="0" fontId="524" fillId="0" borderId="0" xfId="102" applyFont="1" applyAlignment="1">
      <alignment vertical="center"/>
    </xf>
    <xf numFmtId="0" fontId="71" fillId="34" borderId="320" xfId="106" applyFont="1" applyFill="1" applyBorder="1" applyAlignment="1" applyProtection="1">
      <alignment horizontal="left" vertical="center"/>
      <protection locked="0"/>
    </xf>
    <xf numFmtId="0" fontId="39" fillId="34" borderId="321" xfId="106" applyFont="1" applyFill="1" applyBorder="1" applyAlignment="1" applyProtection="1">
      <alignment horizontal="centerContinuous" vertical="center"/>
      <protection locked="0"/>
    </xf>
    <xf numFmtId="0" fontId="39" fillId="34" borderId="322" xfId="106" applyFont="1" applyFill="1" applyBorder="1" applyAlignment="1" applyProtection="1">
      <alignment horizontal="right" vertical="center"/>
      <protection locked="0"/>
    </xf>
    <xf numFmtId="0" fontId="221" fillId="76" borderId="54" xfId="102" applyFont="1" applyFill="1" applyBorder="1" applyAlignment="1" applyProtection="1">
      <alignment horizontal="right" vertical="center"/>
      <protection locked="0"/>
    </xf>
    <xf numFmtId="203" fontId="525" fillId="67" borderId="25" xfId="102" applyNumberFormat="1" applyFont="1" applyFill="1" applyBorder="1" applyAlignment="1" applyProtection="1">
      <alignment horizontal="center" vertical="center"/>
      <protection locked="0"/>
    </xf>
    <xf numFmtId="0" fontId="221" fillId="22" borderId="0" xfId="102" applyFont="1" applyFill="1" applyAlignment="1" applyProtection="1">
      <alignment horizontal="right" vertical="center"/>
      <protection locked="0"/>
    </xf>
    <xf numFmtId="0" fontId="221" fillId="76" borderId="280" xfId="102" applyFont="1" applyFill="1" applyBorder="1" applyAlignment="1" applyProtection="1">
      <alignment horizontal="right" vertical="center"/>
      <protection locked="0"/>
    </xf>
    <xf numFmtId="176" fontId="525" fillId="74" borderId="25" xfId="102" applyNumberFormat="1" applyFont="1" applyFill="1" applyBorder="1" applyAlignment="1" applyProtection="1">
      <alignment horizontal="center" vertical="center"/>
      <protection locked="0"/>
    </xf>
    <xf numFmtId="0" fontId="222" fillId="76" borderId="54" xfId="102" applyFont="1" applyFill="1" applyBorder="1" applyAlignment="1" applyProtection="1">
      <alignment horizontal="right" vertical="center"/>
      <protection locked="0"/>
    </xf>
    <xf numFmtId="203" fontId="497" fillId="74" borderId="25" xfId="102" applyNumberFormat="1" applyFont="1" applyFill="1" applyBorder="1" applyAlignment="1" applyProtection="1">
      <alignment horizontal="center" vertical="center"/>
      <protection locked="0"/>
    </xf>
    <xf numFmtId="0" fontId="222" fillId="22" borderId="0" xfId="102" applyFont="1" applyFill="1" applyAlignment="1" applyProtection="1">
      <alignment horizontal="right" vertical="center"/>
      <protection locked="0"/>
    </xf>
    <xf numFmtId="179" fontId="497" fillId="74" borderId="25" xfId="102" applyNumberFormat="1" applyFont="1" applyFill="1" applyBorder="1" applyAlignment="1" applyProtection="1">
      <alignment horizontal="center" vertical="center"/>
      <protection locked="0"/>
    </xf>
    <xf numFmtId="176" fontId="497" fillId="74" borderId="25" xfId="102" applyNumberFormat="1" applyFont="1" applyFill="1" applyBorder="1" applyAlignment="1" applyProtection="1">
      <alignment horizontal="center" vertical="center"/>
      <protection locked="0"/>
    </xf>
    <xf numFmtId="0" fontId="56" fillId="76" borderId="54" xfId="102" applyFont="1" applyFill="1" applyBorder="1" applyAlignment="1" applyProtection="1">
      <alignment horizontal="right" vertical="center"/>
      <protection locked="0"/>
    </xf>
    <xf numFmtId="203" fontId="56" fillId="76" borderId="25" xfId="102" applyNumberFormat="1" applyFont="1" applyFill="1" applyBorder="1" applyAlignment="1" applyProtection="1">
      <alignment horizontal="center" vertical="center"/>
      <protection locked="0"/>
    </xf>
    <xf numFmtId="177" fontId="56" fillId="76" borderId="25" xfId="102" applyNumberFormat="1" applyFont="1" applyFill="1" applyBorder="1" applyAlignment="1" applyProtection="1">
      <alignment horizontal="center" vertical="center"/>
      <protection locked="0"/>
    </xf>
    <xf numFmtId="176" fontId="56" fillId="76" borderId="25" xfId="102" applyNumberFormat="1" applyFont="1" applyFill="1" applyBorder="1" applyAlignment="1" applyProtection="1">
      <alignment horizontal="center" vertical="center"/>
      <protection locked="0"/>
    </xf>
    <xf numFmtId="0" fontId="56" fillId="76" borderId="206" xfId="102" applyFont="1" applyFill="1" applyBorder="1" applyAlignment="1" applyProtection="1">
      <alignment horizontal="right" vertical="center"/>
      <protection locked="0"/>
    </xf>
    <xf numFmtId="167" fontId="56" fillId="76" borderId="208" xfId="102" applyNumberFormat="1" applyFont="1" applyFill="1" applyBorder="1" applyAlignment="1" applyProtection="1">
      <alignment horizontal="center" vertical="center"/>
      <protection locked="0"/>
    </xf>
    <xf numFmtId="178" fontId="56" fillId="76" borderId="208" xfId="102" applyNumberFormat="1" applyFont="1" applyFill="1" applyBorder="1" applyAlignment="1" applyProtection="1">
      <alignment horizontal="center" vertical="center"/>
      <protection locked="0"/>
    </xf>
    <xf numFmtId="0" fontId="223" fillId="76" borderId="54" xfId="102" applyFont="1" applyFill="1" applyBorder="1" applyAlignment="1" applyProtection="1">
      <alignment horizontal="right" vertical="center"/>
      <protection locked="0"/>
    </xf>
    <xf numFmtId="0" fontId="223" fillId="76" borderId="276" xfId="102" applyFont="1" applyFill="1" applyBorder="1" applyAlignment="1" applyProtection="1">
      <alignment horizontal="right" vertical="center"/>
      <protection locked="0"/>
    </xf>
    <xf numFmtId="0" fontId="223" fillId="76" borderId="280" xfId="102" applyFont="1" applyFill="1" applyBorder="1" applyAlignment="1" applyProtection="1">
      <alignment horizontal="right" vertical="center"/>
      <protection locked="0"/>
    </xf>
    <xf numFmtId="203" fontId="497" fillId="74" borderId="281" xfId="102" applyNumberFormat="1" applyFont="1" applyFill="1" applyBorder="1" applyAlignment="1" applyProtection="1">
      <alignment horizontal="center" vertical="center"/>
      <protection locked="0"/>
    </xf>
    <xf numFmtId="176" fontId="526" fillId="74" borderId="25" xfId="102" applyNumberFormat="1" applyFont="1" applyFill="1" applyBorder="1" applyAlignment="1" applyProtection="1">
      <alignment horizontal="center" vertical="center"/>
      <protection locked="0"/>
    </xf>
    <xf numFmtId="176" fontId="526" fillId="74" borderId="281" xfId="102" applyNumberFormat="1" applyFont="1" applyFill="1" applyBorder="1" applyAlignment="1" applyProtection="1">
      <alignment horizontal="center" vertical="center"/>
      <protection locked="0"/>
    </xf>
    <xf numFmtId="0" fontId="42" fillId="76" borderId="54" xfId="102" applyFont="1" applyFill="1" applyBorder="1" applyAlignment="1" applyProtection="1">
      <alignment horizontal="right" vertical="center"/>
      <protection locked="0"/>
    </xf>
    <xf numFmtId="0" fontId="42" fillId="76" borderId="0" xfId="102" applyFont="1" applyFill="1" applyAlignment="1" applyProtection="1">
      <alignment horizontal="right" vertical="center"/>
      <protection locked="0"/>
    </xf>
    <xf numFmtId="179" fontId="413" fillId="74" borderId="25" xfId="102" applyNumberFormat="1" applyFont="1" applyFill="1" applyBorder="1" applyAlignment="1" applyProtection="1">
      <alignment horizontal="center" vertical="center"/>
      <protection locked="0"/>
    </xf>
    <xf numFmtId="176" fontId="413" fillId="74" borderId="25" xfId="102" applyNumberFormat="1" applyFont="1" applyFill="1" applyBorder="1" applyAlignment="1" applyProtection="1">
      <alignment horizontal="center" vertical="center"/>
      <protection locked="0"/>
    </xf>
    <xf numFmtId="177" fontId="56" fillId="76" borderId="208" xfId="102" applyNumberFormat="1" applyFont="1" applyFill="1" applyBorder="1" applyAlignment="1" applyProtection="1">
      <alignment horizontal="center" vertical="center"/>
      <protection locked="0"/>
    </xf>
    <xf numFmtId="176" fontId="56" fillId="76" borderId="208" xfId="102" applyNumberFormat="1" applyFont="1" applyFill="1" applyBorder="1" applyAlignment="1" applyProtection="1">
      <alignment horizontal="center" vertical="center"/>
      <protection locked="0"/>
    </xf>
    <xf numFmtId="0" fontId="486" fillId="180" borderId="0" xfId="47" applyFont="1" applyFill="1" applyAlignment="1">
      <alignment horizontal="left" vertical="center"/>
    </xf>
    <xf numFmtId="0" fontId="154" fillId="180" borderId="0" xfId="47" applyFont="1" applyFill="1" applyAlignment="1">
      <alignment horizontal="centerContinuous" vertical="center"/>
    </xf>
    <xf numFmtId="0" fontId="154" fillId="180" borderId="0" xfId="47" applyFont="1" applyFill="1" applyAlignment="1">
      <alignment horizontal="center" vertical="center"/>
    </xf>
    <xf numFmtId="0" fontId="301" fillId="22" borderId="0" xfId="47" applyFont="1" applyFill="1" applyProtection="1">
      <protection hidden="1"/>
    </xf>
    <xf numFmtId="0" fontId="135" fillId="22" borderId="0" xfId="102" applyFont="1" applyFill="1"/>
    <xf numFmtId="0" fontId="426" fillId="22" borderId="0" xfId="86" applyFont="1" applyFill="1"/>
    <xf numFmtId="0" fontId="73" fillId="22" borderId="0" xfId="47" applyFont="1" applyFill="1" applyAlignment="1">
      <alignment horizontal="centerContinuous" vertical="center"/>
    </xf>
    <xf numFmtId="0" fontId="73" fillId="22" borderId="0" xfId="47" applyFont="1" applyFill="1" applyAlignment="1">
      <alignment horizontal="center" vertical="center"/>
    </xf>
    <xf numFmtId="0" fontId="490" fillId="22" borderId="0" xfId="86" applyFont="1" applyFill="1"/>
    <xf numFmtId="0" fontId="39" fillId="22" borderId="0" xfId="47" applyFont="1" applyFill="1" applyAlignment="1">
      <alignment horizontal="left" vertical="center"/>
    </xf>
    <xf numFmtId="0" fontId="119" fillId="22" borderId="0" xfId="86" applyFill="1" applyBorder="1" applyAlignment="1">
      <alignment horizontal="left" vertical="center"/>
    </xf>
    <xf numFmtId="0" fontId="527" fillId="22" borderId="0" xfId="102" applyFont="1" applyFill="1"/>
    <xf numFmtId="0" fontId="413" fillId="22" borderId="0" xfId="102" applyFont="1" applyFill="1"/>
    <xf numFmtId="0" fontId="222" fillId="76" borderId="29" xfId="102" applyFont="1" applyFill="1" applyBorder="1" applyAlignment="1" applyProtection="1">
      <alignment horizontal="right" vertical="center"/>
      <protection locked="0"/>
    </xf>
    <xf numFmtId="191" fontId="497" fillId="74" borderId="30" xfId="102" applyNumberFormat="1" applyFont="1" applyFill="1" applyBorder="1" applyAlignment="1" applyProtection="1">
      <alignment horizontal="center" vertical="center"/>
      <protection locked="0"/>
    </xf>
    <xf numFmtId="0" fontId="216" fillId="76" borderId="29" xfId="102" applyFont="1" applyFill="1" applyBorder="1" applyAlignment="1" applyProtection="1">
      <alignment horizontal="right" vertical="center"/>
      <protection locked="0"/>
    </xf>
    <xf numFmtId="191" fontId="522" fillId="74" borderId="30" xfId="102" applyNumberFormat="1" applyFont="1" applyFill="1" applyBorder="1" applyAlignment="1" applyProtection="1">
      <alignment horizontal="center" vertical="center"/>
      <protection locked="0"/>
    </xf>
    <xf numFmtId="0" fontId="42" fillId="76" borderId="29" xfId="102" applyFont="1" applyFill="1" applyBorder="1" applyAlignment="1" applyProtection="1">
      <alignment horizontal="right" vertical="center"/>
      <protection locked="0"/>
    </xf>
    <xf numFmtId="179" fontId="413" fillId="74" borderId="30" xfId="102" applyNumberFormat="1" applyFont="1" applyFill="1" applyBorder="1" applyAlignment="1" applyProtection="1">
      <alignment horizontal="center" vertical="center"/>
      <protection locked="0"/>
    </xf>
    <xf numFmtId="0" fontId="238" fillId="76" borderId="29" xfId="102" applyFont="1" applyFill="1" applyBorder="1" applyAlignment="1" applyProtection="1">
      <alignment horizontal="right" vertical="center"/>
      <protection locked="0"/>
    </xf>
    <xf numFmtId="179" fontId="350" fillId="74" borderId="30" xfId="102" applyNumberFormat="1" applyFont="1" applyFill="1" applyBorder="1" applyAlignment="1" applyProtection="1">
      <alignment horizontal="center" vertical="center"/>
      <protection locked="0"/>
    </xf>
    <xf numFmtId="0" fontId="56" fillId="76" borderId="29" xfId="102" applyFont="1" applyFill="1" applyBorder="1" applyAlignment="1" applyProtection="1">
      <alignment horizontal="right" vertical="center"/>
      <protection locked="0"/>
    </xf>
    <xf numFmtId="216" fontId="56" fillId="22" borderId="30" xfId="102" applyNumberFormat="1" applyFont="1" applyFill="1" applyBorder="1" applyAlignment="1" applyProtection="1">
      <alignment horizontal="center" vertical="center"/>
      <protection locked="0"/>
    </xf>
    <xf numFmtId="0" fontId="53" fillId="76" borderId="29" xfId="102" applyFont="1" applyFill="1" applyBorder="1" applyAlignment="1" applyProtection="1">
      <alignment horizontal="right" vertical="center"/>
      <protection locked="0"/>
    </xf>
    <xf numFmtId="2" fontId="53" fillId="76" borderId="30" xfId="102" applyNumberFormat="1" applyFont="1" applyFill="1" applyBorder="1" applyAlignment="1" applyProtection="1">
      <alignment horizontal="center" vertical="center"/>
      <protection locked="0"/>
    </xf>
    <xf numFmtId="166" fontId="56" fillId="76" borderId="30" xfId="102" applyNumberFormat="1" applyFont="1" applyFill="1" applyBorder="1" applyAlignment="1" applyProtection="1">
      <alignment horizontal="center" vertical="center"/>
      <protection locked="0"/>
    </xf>
    <xf numFmtId="0" fontId="53" fillId="76" borderId="275" xfId="102" applyFont="1" applyFill="1" applyBorder="1" applyAlignment="1" applyProtection="1">
      <alignment horizontal="right" vertical="center"/>
      <protection locked="0"/>
    </xf>
    <xf numFmtId="197" fontId="53" fillId="22" borderId="205" xfId="102" applyNumberFormat="1" applyFont="1" applyFill="1" applyBorder="1" applyAlignment="1" applyProtection="1">
      <alignment horizontal="center" vertical="center"/>
      <protection locked="0"/>
    </xf>
    <xf numFmtId="216" fontId="53" fillId="22" borderId="30" xfId="102" applyNumberFormat="1" applyFont="1" applyFill="1" applyBorder="1" applyAlignment="1" applyProtection="1">
      <alignment horizontal="center" vertical="center"/>
      <protection locked="0"/>
    </xf>
    <xf numFmtId="166" fontId="53" fillId="76" borderId="96" xfId="102" applyNumberFormat="1" applyFont="1" applyFill="1" applyBorder="1" applyAlignment="1" applyProtection="1">
      <alignment horizontal="center" vertical="center"/>
      <protection locked="0"/>
    </xf>
    <xf numFmtId="216" fontId="53" fillId="22" borderId="98" xfId="102" applyNumberFormat="1" applyFont="1" applyFill="1" applyBorder="1" applyAlignment="1" applyProtection="1">
      <alignment horizontal="center" vertical="center"/>
      <protection locked="0"/>
    </xf>
    <xf numFmtId="0" fontId="2" fillId="22" borderId="0" xfId="102" applyFill="1" applyAlignment="1">
      <alignment horizontal="right"/>
    </xf>
    <xf numFmtId="191" fontId="528" fillId="74" borderId="30" xfId="102" applyNumberFormat="1" applyFont="1" applyFill="1" applyBorder="1" applyAlignment="1" applyProtection="1">
      <alignment horizontal="center" vertical="center"/>
      <protection locked="0"/>
    </xf>
    <xf numFmtId="0" fontId="2" fillId="22" borderId="29" xfId="102" applyFill="1" applyBorder="1"/>
    <xf numFmtId="0" fontId="95" fillId="76" borderId="29" xfId="102" applyFont="1" applyFill="1" applyBorder="1" applyAlignment="1" applyProtection="1">
      <alignment horizontal="right" vertical="center"/>
      <protection locked="0"/>
    </xf>
    <xf numFmtId="179" fontId="529" fillId="74" borderId="30" xfId="102" applyNumberFormat="1" applyFont="1" applyFill="1" applyBorder="1" applyAlignment="1" applyProtection="1">
      <alignment horizontal="center" vertical="center"/>
      <protection locked="0"/>
    </xf>
    <xf numFmtId="166" fontId="56" fillId="76" borderId="275" xfId="102" applyNumberFormat="1" applyFont="1" applyFill="1" applyBorder="1" applyAlignment="1" applyProtection="1">
      <alignment horizontal="center" vertical="center"/>
      <protection locked="0"/>
    </xf>
    <xf numFmtId="216" fontId="53" fillId="22" borderId="205" xfId="102" applyNumberFormat="1" applyFont="1" applyFill="1" applyBorder="1" applyAlignment="1" applyProtection="1">
      <alignment horizontal="center" vertical="center"/>
      <protection locked="0"/>
    </xf>
    <xf numFmtId="0" fontId="226" fillId="76" borderId="29" xfId="102" applyFont="1" applyFill="1" applyBorder="1" applyAlignment="1" applyProtection="1">
      <alignment horizontal="right" vertical="center"/>
      <protection locked="0"/>
    </xf>
    <xf numFmtId="191" fontId="504" fillId="74" borderId="30" xfId="102" applyNumberFormat="1" applyFont="1" applyFill="1" applyBorder="1" applyAlignment="1" applyProtection="1">
      <alignment horizontal="center" vertical="center"/>
      <protection locked="0"/>
    </xf>
    <xf numFmtId="2" fontId="53" fillId="76" borderId="275" xfId="102" applyNumberFormat="1" applyFont="1" applyFill="1" applyBorder="1" applyAlignment="1" applyProtection="1">
      <alignment horizontal="center" vertical="center"/>
      <protection locked="0"/>
    </xf>
    <xf numFmtId="0" fontId="527" fillId="22" borderId="0" xfId="102" applyFont="1" applyFill="1" applyAlignment="1">
      <alignment vertical="center"/>
    </xf>
    <xf numFmtId="0" fontId="73" fillId="34" borderId="203" xfId="36" applyFont="1" applyFill="1" applyBorder="1" applyAlignment="1" applyProtection="1">
      <alignment horizontal="left" vertical="center"/>
      <protection locked="0"/>
    </xf>
    <xf numFmtId="0" fontId="39" fillId="34" borderId="178" xfId="36" applyFont="1" applyFill="1" applyBorder="1" applyAlignment="1" applyProtection="1">
      <alignment horizontal="centerContinuous" vertical="center"/>
      <protection locked="0"/>
    </xf>
    <xf numFmtId="0" fontId="73" fillId="34" borderId="179" xfId="36" applyFont="1" applyFill="1" applyBorder="1" applyAlignment="1" applyProtection="1">
      <alignment horizontal="right" vertical="center"/>
      <protection locked="0"/>
    </xf>
    <xf numFmtId="2" fontId="37" fillId="181" borderId="191" xfId="102" applyNumberFormat="1" applyFont="1" applyFill="1" applyBorder="1" applyAlignment="1" applyProtection="1">
      <alignment horizontal="center" vertical="center" wrapText="1"/>
      <protection locked="0"/>
    </xf>
    <xf numFmtId="0" fontId="530" fillId="21" borderId="334" xfId="36" applyFont="1" applyFill="1" applyBorder="1" applyAlignment="1">
      <alignment horizontal="right" vertical="center"/>
    </xf>
    <xf numFmtId="0" fontId="531" fillId="21" borderId="334" xfId="36" applyFont="1" applyFill="1" applyBorder="1" applyAlignment="1">
      <alignment horizontal="right" vertical="center"/>
    </xf>
    <xf numFmtId="9" fontId="76" fillId="21" borderId="162" xfId="102" applyNumberFormat="1" applyFont="1" applyFill="1" applyBorder="1" applyAlignment="1">
      <alignment horizontal="left" vertical="center"/>
    </xf>
    <xf numFmtId="165" fontId="113" fillId="70" borderId="337" xfId="102" applyNumberFormat="1" applyFont="1" applyFill="1" applyBorder="1" applyAlignment="1">
      <alignment horizontal="center" vertical="center"/>
    </xf>
    <xf numFmtId="0" fontId="12" fillId="70" borderId="100" xfId="102" applyFont="1" applyFill="1" applyBorder="1" applyAlignment="1">
      <alignment horizontal="center" vertical="center"/>
    </xf>
    <xf numFmtId="2" fontId="113" fillId="70" borderId="193" xfId="102" applyNumberFormat="1" applyFont="1" applyFill="1" applyBorder="1" applyAlignment="1">
      <alignment horizontal="center" vertical="center"/>
    </xf>
    <xf numFmtId="9" fontId="113" fillId="66" borderId="83" xfId="102" applyNumberFormat="1" applyFont="1" applyFill="1" applyBorder="1" applyAlignment="1">
      <alignment horizontal="center" vertical="center"/>
    </xf>
    <xf numFmtId="0" fontId="39" fillId="66" borderId="0" xfId="36" applyFont="1" applyFill="1" applyAlignment="1">
      <alignment horizontal="centerContinuous" vertical="center"/>
    </xf>
    <xf numFmtId="0" fontId="2" fillId="66" borderId="0" xfId="102" applyFill="1" applyAlignment="1">
      <alignment horizontal="centerContinuous" vertical="center" wrapText="1"/>
    </xf>
    <xf numFmtId="0" fontId="113" fillId="66" borderId="0" xfId="36" applyFont="1" applyFill="1" applyAlignment="1">
      <alignment horizontal="right" vertical="center"/>
    </xf>
    <xf numFmtId="174" fontId="532" fillId="76" borderId="338" xfId="36" applyNumberFormat="1" applyFont="1" applyFill="1" applyBorder="1" applyAlignment="1">
      <alignment horizontal="center" vertical="center"/>
    </xf>
    <xf numFmtId="9" fontId="533" fillId="66" borderId="188" xfId="102" applyNumberFormat="1" applyFont="1" applyFill="1" applyBorder="1" applyAlignment="1">
      <alignment horizontal="center" vertical="center"/>
    </xf>
    <xf numFmtId="217" fontId="12" fillId="182" borderId="30" xfId="102" applyNumberFormat="1" applyFont="1" applyFill="1" applyBorder="1" applyAlignment="1">
      <alignment horizontal="centerContinuous" vertical="center" wrapText="1"/>
    </xf>
    <xf numFmtId="167" fontId="522" fillId="74" borderId="83" xfId="102" applyNumberFormat="1" applyFont="1" applyFill="1" applyBorder="1" applyAlignment="1">
      <alignment horizontal="center" vertical="center"/>
    </xf>
    <xf numFmtId="0" fontId="497" fillId="74" borderId="0" xfId="36" applyFont="1" applyFill="1" applyAlignment="1">
      <alignment horizontal="left" vertical="center"/>
    </xf>
    <xf numFmtId="197" fontId="53" fillId="70" borderId="339" xfId="102" applyNumberFormat="1" applyFont="1" applyFill="1" applyBorder="1" applyAlignment="1" applyProtection="1">
      <alignment horizontal="center" vertical="center"/>
      <protection locked="0"/>
    </xf>
    <xf numFmtId="179" fontId="528" fillId="74" borderId="0" xfId="102" applyNumberFormat="1" applyFont="1" applyFill="1" applyAlignment="1" applyProtection="1">
      <alignment horizontal="center" vertical="center"/>
      <protection locked="0"/>
    </xf>
    <xf numFmtId="197" fontId="53" fillId="70" borderId="30" xfId="102" applyNumberFormat="1" applyFont="1" applyFill="1" applyBorder="1" applyAlignment="1" applyProtection="1">
      <alignment horizontal="center" vertical="center"/>
      <protection locked="0"/>
    </xf>
    <xf numFmtId="197" fontId="53" fillId="70" borderId="0" xfId="102" applyNumberFormat="1" applyFont="1" applyFill="1" applyAlignment="1" applyProtection="1">
      <alignment horizontal="center" vertical="center"/>
      <protection locked="0"/>
    </xf>
    <xf numFmtId="167" fontId="522" fillId="74" borderId="340" xfId="102" applyNumberFormat="1" applyFont="1" applyFill="1" applyBorder="1" applyAlignment="1">
      <alignment horizontal="center" vertical="center"/>
    </xf>
    <xf numFmtId="0" fontId="497" fillId="74" borderId="204" xfId="36" applyFont="1" applyFill="1" applyBorder="1" applyAlignment="1">
      <alignment horizontal="left" vertical="center"/>
    </xf>
    <xf numFmtId="197" fontId="53" fillId="70" borderId="204" xfId="102" applyNumberFormat="1" applyFont="1" applyFill="1" applyBorder="1" applyAlignment="1" applyProtection="1">
      <alignment horizontal="center" vertical="center"/>
      <protection locked="0"/>
    </xf>
    <xf numFmtId="179" fontId="528" fillId="74" borderId="204" xfId="102" applyNumberFormat="1" applyFont="1" applyFill="1" applyBorder="1" applyAlignment="1" applyProtection="1">
      <alignment horizontal="center" vertical="center"/>
      <protection locked="0"/>
    </xf>
    <xf numFmtId="197" fontId="53" fillId="70" borderId="205" xfId="102" applyNumberFormat="1" applyFont="1" applyFill="1" applyBorder="1" applyAlignment="1" applyProtection="1">
      <alignment horizontal="center" vertical="center"/>
      <protection locked="0"/>
    </xf>
    <xf numFmtId="2" fontId="53" fillId="76" borderId="0" xfId="102" applyNumberFormat="1" applyFont="1" applyFill="1" applyAlignment="1" applyProtection="1">
      <alignment horizontal="center" vertical="center"/>
      <protection locked="0"/>
    </xf>
    <xf numFmtId="216" fontId="53" fillId="22" borderId="0" xfId="102" applyNumberFormat="1" applyFont="1" applyFill="1" applyAlignment="1" applyProtection="1">
      <alignment horizontal="center" vertical="center"/>
      <protection locked="0"/>
    </xf>
    <xf numFmtId="0" fontId="507" fillId="135" borderId="0" xfId="47" applyFont="1" applyFill="1" applyAlignment="1" applyProtection="1">
      <alignment horizontal="center" vertical="center" wrapText="1"/>
      <protection hidden="1"/>
    </xf>
    <xf numFmtId="178" fontId="521" fillId="75" borderId="0" xfId="102" applyNumberFormat="1" applyFont="1" applyFill="1" applyAlignment="1" applyProtection="1">
      <alignment horizontal="center" vertical="center"/>
      <protection locked="0"/>
    </xf>
    <xf numFmtId="178" fontId="534" fillId="22" borderId="0" xfId="102" applyNumberFormat="1" applyFont="1" applyFill="1" applyAlignment="1">
      <alignment vertical="center"/>
    </xf>
    <xf numFmtId="178" fontId="498" fillId="0" borderId="0" xfId="102" applyNumberFormat="1" applyFont="1" applyAlignment="1" applyProtection="1">
      <alignment horizontal="center" vertical="center" wrapText="1"/>
      <protection locked="0"/>
    </xf>
    <xf numFmtId="179" fontId="535" fillId="74" borderId="0" xfId="102" applyNumberFormat="1" applyFont="1" applyFill="1" applyAlignment="1" applyProtection="1">
      <alignment horizontal="center" vertical="center"/>
      <protection locked="0"/>
    </xf>
    <xf numFmtId="179" fontId="522" fillId="74" borderId="0" xfId="102" applyNumberFormat="1" applyFont="1" applyFill="1" applyAlignment="1" applyProtection="1">
      <alignment horizontal="center" vertical="center"/>
      <protection locked="0"/>
    </xf>
    <xf numFmtId="179" fontId="536" fillId="22" borderId="0" xfId="102" applyNumberFormat="1" applyFont="1" applyFill="1" applyAlignment="1" applyProtection="1">
      <alignment horizontal="center" vertical="center"/>
      <protection locked="0"/>
    </xf>
    <xf numFmtId="0" fontId="35" fillId="22" borderId="0" xfId="102" applyFont="1" applyFill="1" applyAlignment="1">
      <alignment vertical="center"/>
    </xf>
    <xf numFmtId="0" fontId="12" fillId="22" borderId="25" xfId="47" applyFill="1" applyBorder="1" applyProtection="1">
      <protection hidden="1"/>
    </xf>
    <xf numFmtId="0" fontId="2" fillId="22" borderId="206" xfId="102" applyFill="1" applyBorder="1" applyAlignment="1">
      <alignment vertical="center"/>
    </xf>
    <xf numFmtId="9" fontId="2" fillId="22" borderId="207" xfId="102" applyNumberFormat="1" applyFill="1" applyBorder="1" applyAlignment="1">
      <alignment vertical="center"/>
    </xf>
    <xf numFmtId="0" fontId="2" fillId="22" borderId="207" xfId="102" applyFill="1" applyBorder="1" applyAlignment="1">
      <alignment vertical="center"/>
    </xf>
    <xf numFmtId="0" fontId="12" fillId="22" borderId="207" xfId="47" applyFill="1" applyBorder="1" applyProtection="1">
      <protection hidden="1"/>
    </xf>
    <xf numFmtId="0" fontId="12" fillId="22" borderId="208" xfId="47" applyFill="1" applyBorder="1" applyProtection="1">
      <protection hidden="1"/>
    </xf>
    <xf numFmtId="0" fontId="113" fillId="22" borderId="0" xfId="74" applyFont="1" applyFill="1" applyAlignment="1">
      <alignment horizontal="right" vertical="center"/>
    </xf>
    <xf numFmtId="180" fontId="113" fillId="22" borderId="0" xfId="74" applyNumberFormat="1" applyFont="1" applyFill="1" applyAlignment="1">
      <alignment horizontal="centerContinuous" vertical="center"/>
    </xf>
    <xf numFmtId="180" fontId="459" fillId="22" borderId="0" xfId="74" applyNumberFormat="1" applyFont="1" applyFill="1" applyAlignment="1">
      <alignment horizontal="centerContinuous" vertical="center"/>
    </xf>
    <xf numFmtId="0" fontId="24" fillId="22" borderId="0" xfId="72" applyFill="1" applyAlignment="1">
      <alignment horizontal="centerContinuous" vertical="center"/>
    </xf>
    <xf numFmtId="181" fontId="113" fillId="22" borderId="0" xfId="74" applyNumberFormat="1" applyFont="1" applyFill="1" applyAlignment="1">
      <alignment horizontal="center" vertical="center"/>
    </xf>
    <xf numFmtId="0" fontId="538" fillId="22" borderId="30" xfId="72" applyFont="1" applyFill="1" applyBorder="1" applyAlignment="1">
      <alignment horizontal="center" vertical="center"/>
    </xf>
    <xf numFmtId="182" fontId="539" fillId="22" borderId="0" xfId="36" applyNumberFormat="1" applyFont="1" applyFill="1" applyAlignment="1">
      <alignment vertical="center"/>
    </xf>
    <xf numFmtId="182" fontId="39" fillId="22" borderId="0" xfId="36" applyNumberFormat="1" applyFont="1" applyFill="1" applyAlignment="1">
      <alignment vertical="center"/>
    </xf>
    <xf numFmtId="182" fontId="39" fillId="22" borderId="30" xfId="36" applyNumberFormat="1" applyFont="1" applyFill="1" applyBorder="1" applyAlignment="1">
      <alignment vertical="center"/>
    </xf>
    <xf numFmtId="182" fontId="113" fillId="22" borderId="0" xfId="36" applyNumberFormat="1" applyFont="1" applyFill="1" applyAlignment="1">
      <alignment vertical="center" wrapText="1"/>
    </xf>
    <xf numFmtId="2" fontId="113" fillId="22" borderId="0" xfId="36" applyNumberFormat="1" applyFont="1" applyFill="1" applyAlignment="1">
      <alignment horizontal="center" vertical="center"/>
    </xf>
    <xf numFmtId="178" fontId="113" fillId="22" borderId="0" xfId="36" applyNumberFormat="1" applyFont="1" applyFill="1" applyAlignment="1">
      <alignment horizontal="center" vertical="center"/>
    </xf>
    <xf numFmtId="175" fontId="113" fillId="22" borderId="30" xfId="72" applyNumberFormat="1" applyFont="1" applyFill="1" applyBorder="1" applyAlignment="1" applyProtection="1">
      <alignment horizontal="center" vertical="center"/>
      <protection locked="0"/>
    </xf>
    <xf numFmtId="0" fontId="39" fillId="22" borderId="0" xfId="72" applyFont="1" applyFill="1" applyAlignment="1">
      <alignment horizontal="center" vertical="center"/>
    </xf>
    <xf numFmtId="0" fontId="521" fillId="74" borderId="94" xfId="36" applyFont="1" applyFill="1" applyBorder="1" applyAlignment="1">
      <alignment horizontal="center" vertical="center"/>
    </xf>
    <xf numFmtId="0" fontId="521" fillId="74" borderId="95" xfId="36" applyFont="1" applyFill="1" applyBorder="1" applyAlignment="1">
      <alignment horizontal="center" vertical="center"/>
    </xf>
    <xf numFmtId="0" fontId="486" fillId="22" borderId="29" xfId="102" applyFont="1" applyFill="1" applyBorder="1" applyAlignment="1">
      <alignment horizontal="center" vertical="center"/>
    </xf>
    <xf numFmtId="182" fontId="113" fillId="22" borderId="0" xfId="36" applyNumberFormat="1" applyFont="1" applyFill="1" applyAlignment="1">
      <alignment horizontal="right" vertical="center" wrapText="1"/>
    </xf>
    <xf numFmtId="0" fontId="521" fillId="22" borderId="0" xfId="36" applyFont="1" applyFill="1" applyAlignment="1">
      <alignment horizontal="center" vertical="center"/>
    </xf>
    <xf numFmtId="0" fontId="521" fillId="22" borderId="30" xfId="36" applyFont="1" applyFill="1" applyBorder="1" applyAlignment="1">
      <alignment horizontal="center" vertical="center"/>
    </xf>
    <xf numFmtId="0" fontId="38" fillId="22" borderId="0" xfId="102" applyFont="1" applyFill="1" applyAlignment="1">
      <alignment horizontal="center" vertical="center"/>
    </xf>
    <xf numFmtId="1" fontId="528" fillId="74" borderId="0" xfId="36" applyNumberFormat="1" applyFont="1" applyFill="1" applyAlignment="1">
      <alignment horizontal="center" vertical="center"/>
    </xf>
    <xf numFmtId="1" fontId="528" fillId="74" borderId="30" xfId="36" applyNumberFormat="1" applyFont="1" applyFill="1" applyBorder="1" applyAlignment="1">
      <alignment horizontal="center" vertical="center"/>
    </xf>
    <xf numFmtId="166" fontId="528" fillId="74" borderId="0" xfId="36" applyNumberFormat="1" applyFont="1" applyFill="1" applyAlignment="1">
      <alignment horizontal="center" vertical="center"/>
    </xf>
    <xf numFmtId="0" fontId="113" fillId="22" borderId="0" xfId="102" applyFont="1" applyFill="1" applyAlignment="1">
      <alignment horizontal="right" vertical="center"/>
    </xf>
    <xf numFmtId="0" fontId="39" fillId="22" borderId="0" xfId="102" applyFont="1" applyFill="1" applyAlignment="1">
      <alignment horizontal="right" vertical="center"/>
    </xf>
    <xf numFmtId="166" fontId="38" fillId="22" borderId="0" xfId="36" applyNumberFormat="1" applyFont="1" applyFill="1" applyAlignment="1">
      <alignment horizontal="center" vertical="center"/>
    </xf>
    <xf numFmtId="166" fontId="38" fillId="22" borderId="30" xfId="36" applyNumberFormat="1" applyFont="1" applyFill="1" applyBorder="1" applyAlignment="1">
      <alignment horizontal="center" vertical="center"/>
    </xf>
    <xf numFmtId="178" fontId="534" fillId="22" borderId="29" xfId="102" applyNumberFormat="1" applyFont="1" applyFill="1" applyBorder="1" applyAlignment="1">
      <alignment vertical="center"/>
    </xf>
    <xf numFmtId="0" fontId="113" fillId="22" borderId="0" xfId="102" applyFont="1" applyFill="1" applyAlignment="1">
      <alignment horizontal="center" vertical="center"/>
    </xf>
    <xf numFmtId="166" fontId="528" fillId="22" borderId="0" xfId="36" applyNumberFormat="1" applyFont="1" applyFill="1" applyAlignment="1">
      <alignment horizontal="center" vertical="center"/>
    </xf>
    <xf numFmtId="166" fontId="528" fillId="22" borderId="30" xfId="36" applyNumberFormat="1" applyFont="1" applyFill="1" applyBorder="1" applyAlignment="1">
      <alignment horizontal="center" vertical="center"/>
    </xf>
    <xf numFmtId="0" fontId="486" fillId="19" borderId="29" xfId="102" applyFont="1" applyFill="1" applyBorder="1" applyAlignment="1">
      <alignment horizontal="center" vertical="center"/>
    </xf>
    <xf numFmtId="183" fontId="38" fillId="22" borderId="0" xfId="36" applyNumberFormat="1" applyFont="1" applyFill="1" applyAlignment="1">
      <alignment horizontal="center" vertical="center"/>
    </xf>
    <xf numFmtId="178" fontId="528" fillId="74" borderId="0" xfId="36" applyNumberFormat="1" applyFont="1" applyFill="1" applyAlignment="1">
      <alignment horizontal="center" vertical="center"/>
    </xf>
    <xf numFmtId="178" fontId="528" fillId="74" borderId="30" xfId="36" applyNumberFormat="1" applyFont="1" applyFill="1" applyBorder="1" applyAlignment="1">
      <alignment horizontal="center" vertical="center"/>
    </xf>
    <xf numFmtId="0" fontId="541" fillId="22" borderId="0" xfId="102" applyFont="1" applyFill="1" applyAlignment="1">
      <alignment horizontal="right" vertical="center"/>
    </xf>
    <xf numFmtId="0" fontId="128" fillId="22" borderId="0" xfId="102" applyFont="1" applyFill="1"/>
    <xf numFmtId="0" fontId="542" fillId="22" borderId="0" xfId="47" applyFont="1" applyFill="1" applyProtection="1">
      <protection hidden="1"/>
    </xf>
    <xf numFmtId="178" fontId="534" fillId="22" borderId="275" xfId="102" applyNumberFormat="1" applyFont="1" applyFill="1" applyBorder="1" applyAlignment="1">
      <alignment vertical="center"/>
    </xf>
    <xf numFmtId="178" fontId="534" fillId="22" borderId="204" xfId="102" applyNumberFormat="1" applyFont="1" applyFill="1" applyBorder="1" applyAlignment="1">
      <alignment vertical="center"/>
    </xf>
    <xf numFmtId="0" fontId="2" fillId="22" borderId="204" xfId="102" applyFill="1" applyBorder="1"/>
    <xf numFmtId="0" fontId="12" fillId="22" borderId="204" xfId="47" applyFill="1" applyBorder="1" applyProtection="1">
      <protection hidden="1"/>
    </xf>
    <xf numFmtId="0" fontId="113" fillId="22" borderId="204" xfId="102" applyFont="1" applyFill="1" applyBorder="1" applyAlignment="1">
      <alignment horizontal="center" vertical="center"/>
    </xf>
    <xf numFmtId="178" fontId="35" fillId="22" borderId="204" xfId="102" applyNumberFormat="1" applyFont="1" applyFill="1" applyBorder="1" applyAlignment="1" applyProtection="1">
      <alignment horizontal="center" vertical="center" wrapText="1"/>
      <protection locked="0"/>
    </xf>
    <xf numFmtId="0" fontId="36" fillId="21" borderId="29" xfId="102" applyFont="1" applyFill="1" applyBorder="1" applyAlignment="1">
      <alignment horizontal="centerContinuous" vertical="center"/>
    </xf>
    <xf numFmtId="0" fontId="2" fillId="21" borderId="0" xfId="102" applyFill="1" applyAlignment="1">
      <alignment horizontal="centerContinuous" vertical="center"/>
    </xf>
    <xf numFmtId="0" fontId="2" fillId="21" borderId="0" xfId="102" applyFill="1" applyAlignment="1">
      <alignment vertical="center"/>
    </xf>
    <xf numFmtId="0" fontId="2" fillId="21" borderId="30" xfId="102" applyFill="1" applyBorder="1" applyAlignment="1">
      <alignment vertical="center"/>
    </xf>
    <xf numFmtId="182" fontId="496" fillId="22" borderId="29" xfId="36" applyNumberFormat="1" applyFont="1" applyFill="1" applyBorder="1" applyAlignment="1">
      <alignment horizontal="center" vertical="center" wrapText="1"/>
    </xf>
    <xf numFmtId="182" fontId="496" fillId="22" borderId="0" xfId="36" applyNumberFormat="1" applyFont="1" applyFill="1" applyAlignment="1">
      <alignment horizontal="center" vertical="center" wrapText="1"/>
    </xf>
    <xf numFmtId="182" fontId="503" fillId="22" borderId="0" xfId="36" applyNumberFormat="1" applyFont="1" applyFill="1" applyAlignment="1">
      <alignment horizontal="right" vertical="center" wrapText="1"/>
    </xf>
    <xf numFmtId="178" fontId="497" fillId="22" borderId="0" xfId="36" applyNumberFormat="1" applyFont="1" applyFill="1" applyAlignment="1">
      <alignment horizontal="center" vertical="center"/>
    </xf>
    <xf numFmtId="182" fontId="502" fillId="22" borderId="0" xfId="36" applyNumberFormat="1" applyFont="1" applyFill="1" applyAlignment="1">
      <alignment horizontal="right" vertical="center" wrapText="1"/>
    </xf>
    <xf numFmtId="178" fontId="525" fillId="22" borderId="30" xfId="36" applyNumberFormat="1" applyFont="1" applyFill="1" applyBorder="1" applyAlignment="1">
      <alignment horizontal="center" vertical="center"/>
    </xf>
    <xf numFmtId="0" fontId="36" fillId="66" borderId="0" xfId="102" applyFont="1" applyFill="1" applyAlignment="1">
      <alignment vertical="center"/>
    </xf>
    <xf numFmtId="0" fontId="12" fillId="66" borderId="30" xfId="102" applyFont="1" applyFill="1" applyBorder="1" applyAlignment="1">
      <alignment vertical="center"/>
    </xf>
    <xf numFmtId="0" fontId="12" fillId="22" borderId="29" xfId="102" applyFont="1" applyFill="1" applyBorder="1" applyAlignment="1">
      <alignment horizontal="center" vertical="center" wrapText="1"/>
    </xf>
    <xf numFmtId="0" fontId="12" fillId="22" borderId="0" xfId="102" applyFont="1" applyFill="1" applyAlignment="1">
      <alignment horizontal="center" vertical="center" wrapText="1"/>
    </xf>
    <xf numFmtId="2" fontId="39" fillId="22" borderId="0" xfId="102" applyNumberFormat="1" applyFont="1" applyFill="1" applyAlignment="1">
      <alignment horizontal="center" vertical="center"/>
    </xf>
    <xf numFmtId="0" fontId="39" fillId="22" borderId="0" xfId="102" applyFont="1" applyFill="1" applyAlignment="1">
      <alignment horizontal="center" vertical="center"/>
    </xf>
    <xf numFmtId="0" fontId="39" fillId="22" borderId="0" xfId="102" applyFont="1" applyFill="1" applyAlignment="1">
      <alignment horizontal="left" vertical="center"/>
    </xf>
    <xf numFmtId="0" fontId="36" fillId="22" borderId="0" xfId="102" applyFont="1" applyFill="1" applyAlignment="1">
      <alignment vertical="center"/>
    </xf>
    <xf numFmtId="0" fontId="12" fillId="22" borderId="30" xfId="102" applyFont="1" applyFill="1" applyBorder="1" applyAlignment="1">
      <alignment vertical="center"/>
    </xf>
    <xf numFmtId="0" fontId="35" fillId="70" borderId="0" xfId="102" applyFont="1" applyFill="1" applyAlignment="1">
      <alignment horizontal="centerContinuous" vertical="center"/>
    </xf>
    <xf numFmtId="182" fontId="543" fillId="76" borderId="29" xfId="36" applyNumberFormat="1" applyFont="1" applyFill="1" applyBorder="1" applyAlignment="1">
      <alignment horizontal="center" vertical="center" wrapText="1"/>
    </xf>
    <xf numFmtId="182" fontId="543" fillId="76" borderId="0" xfId="36" applyNumberFormat="1" applyFont="1" applyFill="1" applyAlignment="1">
      <alignment horizontal="center" vertical="center" wrapText="1"/>
    </xf>
    <xf numFmtId="1" fontId="543" fillId="76" borderId="0" xfId="36" applyNumberFormat="1" applyFont="1" applyFill="1" applyAlignment="1">
      <alignment horizontal="centerContinuous" vertical="center"/>
    </xf>
    <xf numFmtId="0" fontId="543" fillId="76" borderId="0" xfId="102" applyFont="1" applyFill="1" applyAlignment="1">
      <alignment horizontal="center" vertical="center" wrapText="1"/>
    </xf>
    <xf numFmtId="0" fontId="543" fillId="76" borderId="0" xfId="102" applyFont="1" applyFill="1" applyAlignment="1">
      <alignment horizontal="centerContinuous" vertical="center"/>
    </xf>
    <xf numFmtId="0" fontId="543" fillId="76" borderId="0" xfId="102" applyFont="1" applyFill="1" applyAlignment="1">
      <alignment horizontal="center" vertical="center"/>
    </xf>
    <xf numFmtId="178" fontId="543" fillId="77" borderId="30" xfId="36" applyNumberFormat="1" applyFont="1" applyFill="1" applyBorder="1" applyAlignment="1">
      <alignment horizontal="center" vertical="center"/>
    </xf>
    <xf numFmtId="178" fontId="543" fillId="76" borderId="29" xfId="36" applyNumberFormat="1" applyFont="1" applyFill="1" applyBorder="1" applyAlignment="1">
      <alignment horizontal="center" vertical="center"/>
    </xf>
    <xf numFmtId="178" fontId="543" fillId="76" borderId="0" xfId="36" applyNumberFormat="1" applyFont="1" applyFill="1" applyAlignment="1">
      <alignment horizontal="center" vertical="center"/>
    </xf>
    <xf numFmtId="1" fontId="543" fillId="76" borderId="0" xfId="36" applyNumberFormat="1" applyFont="1" applyFill="1" applyAlignment="1">
      <alignment horizontal="center" vertical="center"/>
    </xf>
    <xf numFmtId="2" fontId="543" fillId="76" borderId="0" xfId="36" applyNumberFormat="1" applyFont="1" applyFill="1" applyAlignment="1">
      <alignment horizontal="center" vertical="center"/>
    </xf>
    <xf numFmtId="0" fontId="543" fillId="76" borderId="30" xfId="102" applyFont="1" applyFill="1" applyBorder="1" applyAlignment="1">
      <alignment horizontal="center" vertical="center"/>
    </xf>
    <xf numFmtId="178" fontId="543" fillId="76" borderId="275" xfId="36" applyNumberFormat="1" applyFont="1" applyFill="1" applyBorder="1" applyAlignment="1">
      <alignment horizontal="center" vertical="center"/>
    </xf>
    <xf numFmtId="178" fontId="543" fillId="76" borderId="204" xfId="36" applyNumberFormat="1" applyFont="1" applyFill="1" applyBorder="1" applyAlignment="1">
      <alignment horizontal="center" vertical="center"/>
    </xf>
    <xf numFmtId="1" fontId="543" fillId="76" borderId="204" xfId="36" applyNumberFormat="1" applyFont="1" applyFill="1" applyBorder="1" applyAlignment="1">
      <alignment horizontal="center" vertical="center"/>
    </xf>
    <xf numFmtId="0" fontId="543" fillId="76" borderId="204" xfId="102" applyFont="1" applyFill="1" applyBorder="1" applyAlignment="1">
      <alignment horizontal="center" vertical="center"/>
    </xf>
    <xf numFmtId="2" fontId="543" fillId="76" borderId="204" xfId="36" applyNumberFormat="1" applyFont="1" applyFill="1" applyBorder="1" applyAlignment="1">
      <alignment horizontal="center" vertical="center"/>
    </xf>
    <xf numFmtId="0" fontId="543" fillId="76" borderId="205" xfId="102" applyFont="1" applyFill="1" applyBorder="1" applyAlignment="1">
      <alignment horizontal="center" vertical="center"/>
    </xf>
    <xf numFmtId="0" fontId="486" fillId="19" borderId="54" xfId="72" applyFont="1" applyFill="1" applyBorder="1" applyAlignment="1">
      <alignment horizontal="center" vertical="center"/>
    </xf>
    <xf numFmtId="0" fontId="12" fillId="19" borderId="0" xfId="47" applyFill="1" applyProtection="1">
      <protection hidden="1"/>
    </xf>
    <xf numFmtId="0" fontId="113" fillId="22" borderId="0" xfId="73" applyFont="1" applyFill="1" applyAlignment="1">
      <alignment horizontal="center" wrapText="1"/>
    </xf>
    <xf numFmtId="0" fontId="2" fillId="22" borderId="25" xfId="102" applyFill="1" applyBorder="1"/>
    <xf numFmtId="0" fontId="38" fillId="22" borderId="0" xfId="73" applyFont="1" applyFill="1" applyAlignment="1">
      <alignment horizontal="right" vertical="center"/>
    </xf>
    <xf numFmtId="166" fontId="38" fillId="22" borderId="0" xfId="73" applyNumberFormat="1" applyFont="1" applyFill="1" applyAlignment="1">
      <alignment horizontal="left" vertical="center"/>
    </xf>
    <xf numFmtId="0" fontId="544" fillId="22" borderId="54" xfId="72" applyFont="1" applyFill="1" applyBorder="1"/>
    <xf numFmtId="0" fontId="544" fillId="22" borderId="0" xfId="72" applyFont="1" applyFill="1"/>
    <xf numFmtId="0" fontId="486" fillId="29" borderId="54" xfId="72" applyFont="1" applyFill="1" applyBorder="1" applyAlignment="1">
      <alignment horizontal="center" vertical="center"/>
    </xf>
    <xf numFmtId="0" fontId="12" fillId="29" borderId="0" xfId="47" applyFill="1" applyProtection="1">
      <protection hidden="1"/>
    </xf>
    <xf numFmtId="0" fontId="38" fillId="22" borderId="0" xfId="73" applyFont="1" applyFill="1" applyAlignment="1">
      <alignment vertical="center"/>
    </xf>
    <xf numFmtId="174" fontId="38" fillId="22" borderId="0" xfId="73" applyNumberFormat="1" applyFont="1" applyFill="1" applyAlignment="1">
      <alignment horizontal="center" vertical="center"/>
    </xf>
    <xf numFmtId="0" fontId="38" fillId="22" borderId="0" xfId="102" applyFont="1" applyFill="1" applyAlignment="1">
      <alignment horizontal="left" vertical="center"/>
    </xf>
    <xf numFmtId="165" fontId="38" fillId="22" borderId="25" xfId="73" applyNumberFormat="1" applyFont="1" applyFill="1" applyBorder="1" applyAlignment="1">
      <alignment horizontal="center" vertical="center"/>
    </xf>
    <xf numFmtId="0" fontId="2" fillId="22" borderId="206" xfId="102" applyFill="1" applyBorder="1"/>
    <xf numFmtId="0" fontId="12" fillId="0" borderId="207" xfId="47" applyBorder="1" applyProtection="1">
      <protection hidden="1"/>
    </xf>
    <xf numFmtId="0" fontId="2" fillId="22" borderId="208" xfId="102" applyFill="1" applyBorder="1"/>
    <xf numFmtId="0" fontId="50" fillId="22" borderId="0" xfId="72" applyFont="1" applyFill="1" applyAlignment="1">
      <alignment horizontal="center" vertical="center"/>
    </xf>
    <xf numFmtId="0" fontId="50" fillId="22" borderId="30" xfId="72" applyFont="1" applyFill="1" applyBorder="1" applyAlignment="1">
      <alignment horizontal="center" vertical="center"/>
    </xf>
    <xf numFmtId="2" fontId="39" fillId="22" borderId="0" xfId="73" applyNumberFormat="1" applyFont="1" applyFill="1" applyAlignment="1">
      <alignment horizontal="center" vertical="center"/>
    </xf>
    <xf numFmtId="0" fontId="546" fillId="22" borderId="0" xfId="73" applyFont="1" applyFill="1" applyAlignment="1">
      <alignment horizontal="left" vertical="center"/>
    </xf>
    <xf numFmtId="0" fontId="548" fillId="22" borderId="0" xfId="102" applyFont="1" applyFill="1"/>
    <xf numFmtId="0" fontId="12" fillId="22" borderId="0" xfId="102" applyFont="1" applyFill="1"/>
    <xf numFmtId="0" fontId="12" fillId="22" borderId="30" xfId="102" applyFont="1" applyFill="1" applyBorder="1"/>
    <xf numFmtId="184" fontId="547" fillId="22" borderId="29" xfId="73" applyNumberFormat="1" applyFont="1" applyFill="1" applyBorder="1" applyAlignment="1">
      <alignment horizontal="center" vertical="center"/>
    </xf>
    <xf numFmtId="184" fontId="547" fillId="22" borderId="0" xfId="73" applyNumberFormat="1" applyFont="1" applyFill="1" applyAlignment="1">
      <alignment horizontal="center" vertical="center"/>
    </xf>
    <xf numFmtId="185" fontId="547" fillId="22" borderId="0" xfId="73" applyNumberFormat="1" applyFont="1" applyFill="1" applyAlignment="1">
      <alignment horizontal="center" vertical="center"/>
    </xf>
    <xf numFmtId="184" fontId="547" fillId="22" borderId="29" xfId="73" applyNumberFormat="1" applyFont="1" applyFill="1" applyBorder="1" applyAlignment="1">
      <alignment horizontal="left" vertical="center"/>
    </xf>
    <xf numFmtId="0" fontId="12" fillId="22" borderId="280" xfId="47" applyFill="1" applyBorder="1" applyProtection="1">
      <protection hidden="1"/>
    </xf>
    <xf numFmtId="0" fontId="12" fillId="22" borderId="274" xfId="47" applyFill="1" applyBorder="1" applyProtection="1">
      <protection hidden="1"/>
    </xf>
    <xf numFmtId="0" fontId="12" fillId="22" borderId="24" xfId="47" applyFill="1" applyBorder="1" applyProtection="1">
      <protection hidden="1"/>
    </xf>
    <xf numFmtId="0" fontId="68" fillId="22" borderId="54" xfId="36" applyFont="1" applyFill="1" applyBorder="1" applyAlignment="1" applyProtection="1">
      <alignment horizontal="center" vertical="center"/>
      <protection locked="0"/>
    </xf>
    <xf numFmtId="0" fontId="68" fillId="22" borderId="0" xfId="36" applyFont="1" applyFill="1" applyAlignment="1" applyProtection="1">
      <alignment horizontal="center" vertical="center"/>
      <protection locked="0"/>
    </xf>
    <xf numFmtId="0" fontId="68" fillId="22" borderId="25" xfId="36" applyFont="1" applyFill="1" applyBorder="1" applyAlignment="1" applyProtection="1">
      <alignment horizontal="center" vertical="center"/>
      <protection locked="0"/>
    </xf>
    <xf numFmtId="0" fontId="122" fillId="22" borderId="54" xfId="102" applyFont="1" applyFill="1" applyBorder="1" applyAlignment="1">
      <alignment horizontal="left" vertical="center"/>
    </xf>
    <xf numFmtId="0" fontId="122" fillId="22" borderId="0" xfId="102" applyFont="1" applyFill="1" applyAlignment="1">
      <alignment horizontal="left" vertical="center"/>
    </xf>
    <xf numFmtId="0" fontId="525" fillId="22" borderId="0" xfId="102" applyFont="1" applyFill="1" applyAlignment="1">
      <alignment horizontal="right" vertical="center"/>
    </xf>
    <xf numFmtId="0" fontId="525" fillId="74" borderId="341" xfId="36" applyFont="1" applyFill="1" applyBorder="1" applyAlignment="1">
      <alignment horizontal="center" vertical="center"/>
    </xf>
    <xf numFmtId="2" fontId="36" fillId="22" borderId="0" xfId="102" applyNumberFormat="1" applyFont="1" applyFill="1" applyAlignment="1">
      <alignment horizontal="left" vertical="center"/>
    </xf>
    <xf numFmtId="0" fontId="2" fillId="0" borderId="91" xfId="102" applyBorder="1"/>
    <xf numFmtId="0" fontId="122" fillId="22" borderId="25" xfId="102" applyFont="1" applyFill="1" applyBorder="1" applyAlignment="1">
      <alignment horizontal="left" vertical="center"/>
    </xf>
    <xf numFmtId="0" fontId="497" fillId="22" borderId="0" xfId="102" applyFont="1" applyFill="1" applyAlignment="1">
      <alignment horizontal="right" vertical="center"/>
    </xf>
    <xf numFmtId="165" fontId="497" fillId="74" borderId="341" xfId="36" applyNumberFormat="1" applyFont="1" applyFill="1" applyBorder="1" applyAlignment="1">
      <alignment horizontal="center" vertical="center"/>
    </xf>
    <xf numFmtId="165" fontId="526" fillId="74" borderId="341" xfId="36" applyNumberFormat="1" applyFont="1" applyFill="1" applyBorder="1" applyAlignment="1">
      <alignment horizontal="center" vertical="center"/>
    </xf>
    <xf numFmtId="0" fontId="528" fillId="22" borderId="0" xfId="102" applyFont="1" applyFill="1" applyAlignment="1">
      <alignment horizontal="center" vertical="center"/>
    </xf>
    <xf numFmtId="175" fontId="497" fillId="74" borderId="92" xfId="102" applyNumberFormat="1" applyFont="1" applyFill="1" applyBorder="1" applyAlignment="1" applyProtection="1">
      <alignment horizontal="center" vertical="center"/>
      <protection locked="0"/>
    </xf>
    <xf numFmtId="0" fontId="549" fillId="22" borderId="0" xfId="47" applyFont="1" applyFill="1" applyAlignment="1">
      <alignment horizontal="left" vertical="center"/>
    </xf>
    <xf numFmtId="0" fontId="39" fillId="22" borderId="0" xfId="36" applyFont="1" applyFill="1" applyAlignment="1">
      <alignment horizontal="right" vertical="center"/>
    </xf>
    <xf numFmtId="0" fontId="39" fillId="22" borderId="0" xfId="36" applyFont="1" applyFill="1" applyAlignment="1">
      <alignment horizontal="center" vertical="center"/>
    </xf>
    <xf numFmtId="0" fontId="39" fillId="22" borderId="324" xfId="36" applyFont="1" applyFill="1" applyBorder="1" applyAlignment="1">
      <alignment horizontal="center" vertical="center"/>
    </xf>
    <xf numFmtId="0" fontId="39" fillId="22" borderId="324" xfId="102" applyFont="1" applyFill="1" applyBorder="1" applyAlignment="1" applyProtection="1">
      <alignment horizontal="center" vertical="center"/>
      <protection locked="0"/>
    </xf>
    <xf numFmtId="0" fontId="36" fillId="22" borderId="0" xfId="102" applyFont="1" applyFill="1" applyAlignment="1">
      <alignment horizontal="right" vertical="center"/>
    </xf>
    <xf numFmtId="165" fontId="36" fillId="22" borderId="342" xfId="36" applyNumberFormat="1" applyFont="1" applyFill="1" applyBorder="1" applyAlignment="1">
      <alignment horizontal="center" vertical="center"/>
    </xf>
    <xf numFmtId="165" fontId="36" fillId="22" borderId="93" xfId="36" applyNumberFormat="1" applyFont="1" applyFill="1" applyBorder="1" applyAlignment="1">
      <alignment horizontal="center" vertical="center"/>
    </xf>
    <xf numFmtId="176" fontId="36" fillId="22" borderId="0" xfId="36" applyNumberFormat="1" applyFont="1" applyFill="1" applyAlignment="1">
      <alignment horizontal="centerContinuous" vertical="center"/>
    </xf>
    <xf numFmtId="0" fontId="36" fillId="22" borderId="0" xfId="102" applyFont="1" applyFill="1" applyAlignment="1">
      <alignment horizontal="left" vertical="center"/>
    </xf>
    <xf numFmtId="165" fontId="39" fillId="22" borderId="342" xfId="36" applyNumberFormat="1" applyFont="1" applyFill="1" applyBorder="1" applyAlignment="1">
      <alignment horizontal="center" vertical="center"/>
    </xf>
    <xf numFmtId="165" fontId="39" fillId="22" borderId="93" xfId="36" applyNumberFormat="1" applyFont="1" applyFill="1" applyBorder="1" applyAlignment="1">
      <alignment horizontal="center" vertical="center"/>
    </xf>
    <xf numFmtId="176" fontId="71" fillId="22" borderId="0" xfId="36" applyNumberFormat="1" applyFont="1" applyFill="1" applyAlignment="1">
      <alignment horizontal="centerContinuous" vertical="center"/>
    </xf>
    <xf numFmtId="176" fontId="39" fillId="22" borderId="0" xfId="36" applyNumberFormat="1" applyFont="1" applyFill="1" applyAlignment="1">
      <alignment horizontal="centerContinuous" vertical="center"/>
    </xf>
    <xf numFmtId="176" fontId="550" fillId="22" borderId="0" xfId="36" applyNumberFormat="1" applyFont="1" applyFill="1" applyAlignment="1">
      <alignment horizontal="centerContinuous" vertical="center"/>
    </xf>
    <xf numFmtId="0" fontId="550" fillId="22" borderId="0" xfId="102" applyFont="1" applyFill="1" applyAlignment="1">
      <alignment horizontal="left" vertical="center"/>
    </xf>
    <xf numFmtId="0" fontId="123" fillId="22" borderId="0" xfId="102" applyFont="1" applyFill="1" applyAlignment="1">
      <alignment horizontal="left" vertical="center"/>
    </xf>
    <xf numFmtId="177" fontId="550" fillId="22" borderId="0" xfId="36" applyNumberFormat="1" applyFont="1" applyFill="1" applyAlignment="1">
      <alignment horizontal="centerContinuous" vertical="center"/>
    </xf>
    <xf numFmtId="0" fontId="549" fillId="22" borderId="0" xfId="47" applyFont="1" applyFill="1" applyAlignment="1">
      <alignment horizontal="center" vertical="center"/>
    </xf>
    <xf numFmtId="0" fontId="124" fillId="22" borderId="0" xfId="102" applyFont="1" applyFill="1" applyAlignment="1">
      <alignment horizontal="left" vertical="center"/>
    </xf>
    <xf numFmtId="0" fontId="125" fillId="22" borderId="0" xfId="102" applyFont="1" applyFill="1" applyAlignment="1">
      <alignment horizontal="left" vertical="center"/>
    </xf>
    <xf numFmtId="0" fontId="12" fillId="22" borderId="206" xfId="47" applyFill="1" applyBorder="1" applyProtection="1">
      <protection hidden="1"/>
    </xf>
    <xf numFmtId="0" fontId="2" fillId="76" borderId="29" xfId="102" applyFill="1" applyBorder="1" applyAlignment="1">
      <alignment vertical="center"/>
    </xf>
    <xf numFmtId="0" fontId="2" fillId="76" borderId="0" xfId="102" applyFill="1" applyAlignment="1">
      <alignment vertical="center"/>
    </xf>
    <xf numFmtId="0" fontId="2" fillId="76" borderId="30" xfId="102" applyFill="1" applyBorder="1" applyAlignment="1">
      <alignment vertical="center"/>
    </xf>
    <xf numFmtId="0" fontId="32" fillId="0" borderId="0" xfId="102" applyFont="1" applyAlignment="1">
      <alignment horizontal="right" vertical="center"/>
    </xf>
    <xf numFmtId="0" fontId="2" fillId="76" borderId="0" xfId="102" applyFill="1" applyAlignment="1">
      <alignment horizontal="left" vertical="center"/>
    </xf>
    <xf numFmtId="0" fontId="552" fillId="76" borderId="0" xfId="102" applyFont="1" applyFill="1" applyAlignment="1">
      <alignment horizontal="right" vertical="center"/>
    </xf>
    <xf numFmtId="0" fontId="36" fillId="76" borderId="0" xfId="36" applyFont="1" applyFill="1" applyAlignment="1">
      <alignment horizontal="center" vertical="center"/>
    </xf>
    <xf numFmtId="0" fontId="36" fillId="76" borderId="324" xfId="36" applyFont="1" applyFill="1" applyBorder="1" applyAlignment="1">
      <alignment horizontal="center" vertical="center"/>
    </xf>
    <xf numFmtId="0" fontId="36" fillId="76" borderId="324" xfId="102" applyFont="1" applyFill="1" applyBorder="1" applyAlignment="1" applyProtection="1">
      <alignment horizontal="center" vertical="center"/>
      <protection locked="0"/>
    </xf>
    <xf numFmtId="0" fontId="553" fillId="76" borderId="0" xfId="102" applyFont="1" applyFill="1" applyAlignment="1">
      <alignment horizontal="right" vertical="center"/>
    </xf>
    <xf numFmtId="0" fontId="391" fillId="74" borderId="100" xfId="36" applyFont="1" applyFill="1" applyBorder="1" applyAlignment="1">
      <alignment horizontal="center" vertical="center"/>
    </xf>
    <xf numFmtId="0" fontId="551" fillId="76" borderId="0" xfId="102" applyFont="1" applyFill="1" applyAlignment="1">
      <alignment horizontal="left" vertical="center"/>
    </xf>
    <xf numFmtId="0" fontId="554" fillId="76" borderId="0" xfId="102" applyFont="1" applyFill="1" applyAlignment="1">
      <alignment horizontal="right" vertical="center"/>
    </xf>
    <xf numFmtId="165" fontId="555" fillId="74" borderId="100" xfId="90" applyNumberFormat="1" applyFont="1" applyFill="1" applyBorder="1" applyAlignment="1">
      <alignment horizontal="center" vertical="center"/>
    </xf>
    <xf numFmtId="165" fontId="2" fillId="76" borderId="0" xfId="102" applyNumberFormat="1" applyFill="1" applyAlignment="1">
      <alignment horizontal="center" vertical="center"/>
    </xf>
    <xf numFmtId="0" fontId="551" fillId="76" borderId="0" xfId="102" applyFont="1" applyFill="1" applyAlignment="1">
      <alignment horizontal="right" vertical="center"/>
    </xf>
    <xf numFmtId="2" fontId="556" fillId="76" borderId="101" xfId="90" applyNumberFormat="1" applyFont="1" applyFill="1" applyBorder="1" applyAlignment="1">
      <alignment horizontal="center" vertical="center"/>
    </xf>
    <xf numFmtId="2" fontId="557" fillId="76" borderId="342" xfId="36" applyNumberFormat="1" applyFont="1" applyFill="1" applyBorder="1" applyAlignment="1">
      <alignment horizontal="center" vertical="center"/>
    </xf>
    <xf numFmtId="0" fontId="2" fillId="76" borderId="343" xfId="102" applyFill="1" applyBorder="1" applyAlignment="1">
      <alignment horizontal="center" vertical="center"/>
    </xf>
    <xf numFmtId="0" fontId="2" fillId="0" borderId="29" xfId="102" applyBorder="1" applyAlignment="1">
      <alignment vertical="center"/>
    </xf>
    <xf numFmtId="0" fontId="551" fillId="0" borderId="0" xfId="102" applyFont="1" applyAlignment="1">
      <alignment horizontal="right" vertical="center"/>
    </xf>
    <xf numFmtId="175" fontId="497" fillId="74" borderId="0" xfId="102" applyNumberFormat="1" applyFont="1" applyFill="1" applyAlignment="1" applyProtection="1">
      <alignment horizontal="center" vertical="center"/>
      <protection locked="0"/>
    </xf>
    <xf numFmtId="0" fontId="558" fillId="76" borderId="0" xfId="47" applyFont="1" applyFill="1" applyAlignment="1">
      <alignment horizontal="left" vertical="center"/>
    </xf>
    <xf numFmtId="0" fontId="2" fillId="0" borderId="0" xfId="102" applyAlignment="1">
      <alignment vertical="center"/>
    </xf>
    <xf numFmtId="166" fontId="39" fillId="76" borderId="342" xfId="36" applyNumberFormat="1" applyFont="1" applyFill="1" applyBorder="1" applyAlignment="1">
      <alignment horizontal="center" vertical="center"/>
    </xf>
    <xf numFmtId="166" fontId="39" fillId="76" borderId="0" xfId="102" applyNumberFormat="1" applyFont="1" applyFill="1" applyAlignment="1">
      <alignment horizontal="center" vertical="center"/>
    </xf>
    <xf numFmtId="0" fontId="32" fillId="76" borderId="343" xfId="102" applyFont="1" applyFill="1" applyBorder="1" applyAlignment="1">
      <alignment horizontal="center" vertical="center"/>
    </xf>
    <xf numFmtId="0" fontId="2" fillId="76" borderId="212" xfId="102" applyFill="1" applyBorder="1" applyAlignment="1">
      <alignment vertical="center"/>
    </xf>
    <xf numFmtId="0" fontId="2" fillId="76" borderId="207" xfId="102" applyFill="1" applyBorder="1" applyAlignment="1">
      <alignment vertical="center"/>
    </xf>
    <xf numFmtId="0" fontId="2" fillId="76" borderId="210" xfId="102" applyFill="1" applyBorder="1" applyAlignment="1">
      <alignment vertical="center"/>
    </xf>
    <xf numFmtId="0" fontId="15" fillId="76" borderId="29" xfId="47" applyFont="1" applyFill="1" applyBorder="1" applyAlignment="1">
      <alignment horizontal="center" vertical="center"/>
    </xf>
    <xf numFmtId="0" fontId="559" fillId="76" borderId="321" xfId="47" applyFont="1" applyFill="1" applyBorder="1" applyAlignment="1">
      <alignment vertical="center"/>
    </xf>
    <xf numFmtId="0" fontId="560" fillId="76" borderId="0" xfId="47" applyFont="1" applyFill="1" applyAlignment="1">
      <alignment vertical="center"/>
    </xf>
    <xf numFmtId="0" fontId="560" fillId="76" borderId="30" xfId="47" applyFont="1" applyFill="1" applyBorder="1" applyAlignment="1">
      <alignment vertical="center"/>
    </xf>
    <xf numFmtId="0" fontId="68" fillId="22" borderId="29" xfId="36" applyFont="1" applyFill="1" applyBorder="1" applyAlignment="1">
      <alignment horizontal="right" vertical="center"/>
    </xf>
    <xf numFmtId="186" fontId="557" fillId="76" borderId="0" xfId="90" applyNumberFormat="1" applyFont="1" applyFill="1" applyAlignment="1">
      <alignment horizontal="center" vertical="center"/>
    </xf>
    <xf numFmtId="186" fontId="405" fillId="76" borderId="30" xfId="90" applyNumberFormat="1" applyFont="1" applyFill="1" applyBorder="1" applyAlignment="1">
      <alignment vertical="center"/>
    </xf>
    <xf numFmtId="0" fontId="558" fillId="76" borderId="29" xfId="47" applyFont="1" applyFill="1" applyBorder="1" applyAlignment="1">
      <alignment horizontal="center" vertical="center"/>
    </xf>
    <xf numFmtId="186" fontId="557" fillId="76" borderId="0" xfId="90" applyNumberFormat="1" applyFont="1" applyFill="1" applyAlignment="1">
      <alignment horizontal="left" vertical="center"/>
    </xf>
    <xf numFmtId="174" fontId="562" fillId="34" borderId="107" xfId="90" applyNumberFormat="1" applyFont="1" applyFill="1" applyBorder="1" applyAlignment="1">
      <alignment vertical="center"/>
    </xf>
    <xf numFmtId="174" fontId="562" fillId="34" borderId="29" xfId="90" applyNumberFormat="1" applyFont="1" applyFill="1" applyBorder="1" applyAlignment="1">
      <alignment horizontal="left" vertical="center"/>
    </xf>
    <xf numFmtId="0" fontId="2" fillId="76" borderId="29" xfId="102" applyFill="1" applyBorder="1"/>
    <xf numFmtId="0" fontId="2" fillId="76" borderId="0" xfId="102" applyFill="1"/>
    <xf numFmtId="0" fontId="2" fillId="76" borderId="30" xfId="102" applyFill="1" applyBorder="1"/>
    <xf numFmtId="0" fontId="32" fillId="76" borderId="29" xfId="102" applyFont="1" applyFill="1" applyBorder="1" applyAlignment="1">
      <alignment vertical="center" wrapText="1"/>
    </xf>
    <xf numFmtId="0" fontId="32" fillId="76" borderId="0" xfId="102" applyFont="1" applyFill="1" applyAlignment="1">
      <alignment vertical="center" wrapText="1"/>
    </xf>
    <xf numFmtId="0" fontId="32" fillId="0" borderId="0" xfId="102" applyFont="1" applyAlignment="1">
      <alignment horizontal="right"/>
    </xf>
    <xf numFmtId="0" fontId="552" fillId="76" borderId="0" xfId="102" applyFont="1" applyFill="1" applyAlignment="1">
      <alignment horizontal="right"/>
    </xf>
    <xf numFmtId="0" fontId="36" fillId="76" borderId="110" xfId="36" applyFont="1" applyFill="1" applyBorder="1" applyAlignment="1">
      <alignment horizontal="center" vertical="center"/>
    </xf>
    <xf numFmtId="0" fontId="36" fillId="76" borderId="110" xfId="102" applyFont="1" applyFill="1" applyBorder="1" applyAlignment="1" applyProtection="1">
      <alignment horizontal="center" vertical="center"/>
      <protection locked="0"/>
    </xf>
    <xf numFmtId="174" fontId="564" fillId="74" borderId="55" xfId="90" applyNumberFormat="1" applyFont="1" applyFill="1" applyBorder="1" applyAlignment="1">
      <alignment horizontal="center" vertical="center"/>
    </xf>
    <xf numFmtId="1" fontId="565" fillId="76" borderId="101" xfId="90" applyNumberFormat="1" applyFont="1" applyFill="1" applyBorder="1" applyAlignment="1">
      <alignment horizontal="center" vertical="center"/>
    </xf>
    <xf numFmtId="0" fontId="566" fillId="76" borderId="29" xfId="47" applyFont="1" applyFill="1" applyBorder="1" applyAlignment="1">
      <alignment horizontal="center" vertical="center"/>
    </xf>
    <xf numFmtId="0" fontId="567" fillId="76" borderId="0" xfId="47" applyFont="1" applyFill="1" applyAlignment="1" applyProtection="1">
      <alignment horizontal="left" vertical="center"/>
      <protection hidden="1"/>
    </xf>
    <xf numFmtId="1" fontId="565" fillId="76" borderId="0" xfId="90" applyNumberFormat="1" applyFont="1" applyFill="1" applyAlignment="1">
      <alignment horizontal="center" vertical="center"/>
    </xf>
    <xf numFmtId="0" fontId="32" fillId="76" borderId="29" xfId="102" applyFont="1" applyFill="1" applyBorder="1" applyAlignment="1">
      <alignment vertical="center"/>
    </xf>
    <xf numFmtId="0" fontId="32" fillId="76" borderId="0" xfId="102" applyFont="1" applyFill="1" applyAlignment="1">
      <alignment vertical="center"/>
    </xf>
    <xf numFmtId="0" fontId="32" fillId="76" borderId="0" xfId="102" applyFont="1" applyFill="1" applyAlignment="1">
      <alignment horizontal="right" vertical="center"/>
    </xf>
    <xf numFmtId="2" fontId="405" fillId="76" borderId="110" xfId="90" applyNumberFormat="1" applyFont="1" applyFill="1" applyBorder="1" applyAlignment="1">
      <alignment horizontal="center" vertical="center"/>
    </xf>
    <xf numFmtId="0" fontId="2" fillId="76" borderId="101" xfId="102" applyFill="1" applyBorder="1" applyAlignment="1">
      <alignment horizontal="center" vertical="center"/>
    </xf>
    <xf numFmtId="0" fontId="2" fillId="76" borderId="0" xfId="102" applyFill="1" applyAlignment="1">
      <alignment horizontal="left"/>
    </xf>
    <xf numFmtId="0" fontId="558" fillId="76" borderId="212" xfId="47" applyFont="1" applyFill="1" applyBorder="1" applyAlignment="1">
      <alignment horizontal="center" vertical="center"/>
    </xf>
    <xf numFmtId="0" fontId="2" fillId="76" borderId="207" xfId="102" applyFill="1" applyBorder="1"/>
    <xf numFmtId="0" fontId="2" fillId="76" borderId="210" xfId="102" applyFill="1" applyBorder="1"/>
    <xf numFmtId="0" fontId="25" fillId="76" borderId="29" xfId="47" applyFont="1" applyFill="1" applyBorder="1" applyAlignment="1">
      <alignment horizontal="center" vertical="center"/>
    </xf>
    <xf numFmtId="0" fontId="569" fillId="76" borderId="321" xfId="47" applyFont="1" applyFill="1" applyBorder="1" applyAlignment="1">
      <alignment vertical="center"/>
    </xf>
    <xf numFmtId="0" fontId="134" fillId="22" borderId="0" xfId="102" applyFont="1" applyFill="1" applyAlignment="1">
      <alignment vertical="center"/>
    </xf>
    <xf numFmtId="0" fontId="135" fillId="22" borderId="0" xfId="102" applyFont="1" applyFill="1" applyAlignment="1">
      <alignment horizontal="left" vertical="center"/>
    </xf>
    <xf numFmtId="0" fontId="135" fillId="22" borderId="0" xfId="102" applyFont="1" applyFill="1" applyAlignment="1">
      <alignment horizontal="right" vertical="center"/>
    </xf>
    <xf numFmtId="0" fontId="136" fillId="22" borderId="0" xfId="102" applyFont="1" applyFill="1" applyAlignment="1">
      <alignment vertical="center"/>
    </xf>
    <xf numFmtId="0" fontId="137" fillId="22" borderId="0" xfId="102" applyFont="1" applyFill="1" applyAlignment="1">
      <alignment vertical="center"/>
    </xf>
    <xf numFmtId="0" fontId="12" fillId="76" borderId="0" xfId="47" applyFill="1" applyProtection="1">
      <protection hidden="1"/>
    </xf>
    <xf numFmtId="0" fontId="71" fillId="22" borderId="0" xfId="47" applyFont="1" applyFill="1" applyAlignment="1" applyProtection="1">
      <alignment horizontal="left" vertical="center"/>
      <protection hidden="1"/>
    </xf>
    <xf numFmtId="0" fontId="376" fillId="23" borderId="0" xfId="102" applyFont="1" applyFill="1" applyAlignment="1">
      <alignment vertical="center"/>
    </xf>
    <xf numFmtId="0" fontId="74" fillId="22" borderId="0" xfId="47" applyFont="1" applyFill="1" applyAlignment="1">
      <alignment vertical="center"/>
    </xf>
    <xf numFmtId="0" fontId="135" fillId="20" borderId="0" xfId="102" applyFont="1" applyFill="1" applyAlignment="1">
      <alignment horizontal="center" vertical="center"/>
    </xf>
    <xf numFmtId="0" fontId="2" fillId="22" borderId="0" xfId="102" applyFill="1" applyAlignment="1">
      <alignment wrapText="1"/>
    </xf>
    <xf numFmtId="0" fontId="344" fillId="0" borderId="0" xfId="47" applyFont="1" applyAlignment="1">
      <alignment vertical="center"/>
    </xf>
    <xf numFmtId="0" fontId="303" fillId="22" borderId="0" xfId="36" applyFont="1" applyFill="1" applyAlignment="1">
      <alignment horizontal="centerContinuous" vertical="center"/>
    </xf>
    <xf numFmtId="0" fontId="75" fillId="22" borderId="0" xfId="47" applyFont="1" applyFill="1" applyAlignment="1">
      <alignment horizontal="centerContinuous" vertical="center"/>
    </xf>
    <xf numFmtId="0" fontId="2" fillId="0" borderId="0" xfId="102" applyAlignment="1">
      <alignment wrapText="1"/>
    </xf>
    <xf numFmtId="0" fontId="235" fillId="0" borderId="29" xfId="47" applyFont="1" applyBorder="1" applyAlignment="1">
      <alignment horizontal="center" vertical="center"/>
    </xf>
    <xf numFmtId="0" fontId="571" fillId="22" borderId="30" xfId="36" applyFont="1" applyFill="1" applyBorder="1" applyAlignment="1">
      <alignment horizontal="center" vertical="center"/>
    </xf>
    <xf numFmtId="0" fontId="571" fillId="22" borderId="0" xfId="36" applyFont="1" applyFill="1" applyAlignment="1">
      <alignment horizontal="center" vertical="center"/>
    </xf>
    <xf numFmtId="0" fontId="572" fillId="0" borderId="347" xfId="47" applyFont="1" applyBorder="1" applyAlignment="1">
      <alignment vertical="center"/>
    </xf>
    <xf numFmtId="0" fontId="573" fillId="22" borderId="30" xfId="36" applyFont="1" applyFill="1" applyBorder="1" applyAlignment="1">
      <alignment horizontal="center" vertical="center"/>
    </xf>
    <xf numFmtId="0" fontId="573" fillId="22" borderId="0" xfId="36" applyFont="1" applyFill="1" applyAlignment="1">
      <alignment horizontal="center" vertical="center"/>
    </xf>
    <xf numFmtId="0" fontId="133" fillId="22" borderId="0" xfId="47" applyFont="1" applyFill="1" applyAlignment="1">
      <alignment vertical="center"/>
    </xf>
    <xf numFmtId="0" fontId="98" fillId="154" borderId="29" xfId="47" applyFont="1" applyFill="1" applyBorder="1" applyAlignment="1" applyProtection="1">
      <alignment horizontal="center" vertical="center"/>
      <protection hidden="1"/>
    </xf>
    <xf numFmtId="0" fontId="294" fillId="22" borderId="0" xfId="67" applyFont="1" applyFill="1" applyAlignment="1" applyProtection="1">
      <alignment horizontal="left" vertical="center"/>
      <protection locked="0"/>
    </xf>
    <xf numFmtId="0" fontId="97" fillId="22" borderId="0" xfId="47" applyFont="1" applyFill="1" applyAlignment="1">
      <alignment vertical="center"/>
    </xf>
    <xf numFmtId="0" fontId="393" fillId="171" borderId="0" xfId="102" applyFont="1" applyFill="1" applyAlignment="1">
      <alignment horizontal="right" vertical="center"/>
    </xf>
    <xf numFmtId="0" fontId="55" fillId="0" borderId="0" xfId="47" applyFont="1"/>
    <xf numFmtId="0" fontId="387" fillId="154" borderId="29" xfId="47" applyFont="1" applyFill="1" applyBorder="1" applyAlignment="1" applyProtection="1">
      <alignment horizontal="center" vertical="center"/>
      <protection hidden="1"/>
    </xf>
    <xf numFmtId="0" fontId="387" fillId="22" borderId="0" xfId="67" applyFont="1" applyFill="1" applyAlignment="1" applyProtection="1">
      <alignment horizontal="left" vertical="center"/>
      <protection locked="0"/>
    </xf>
    <xf numFmtId="0" fontId="575" fillId="22" borderId="0" xfId="102" applyFont="1" applyFill="1" applyAlignment="1">
      <alignment horizontal="justify" vertical="center"/>
    </xf>
    <xf numFmtId="0" fontId="574" fillId="22" borderId="0" xfId="47" applyFont="1" applyFill="1" applyAlignment="1" applyProtection="1">
      <alignment horizontal="center" vertical="center"/>
      <protection hidden="1"/>
    </xf>
    <xf numFmtId="0" fontId="55" fillId="0" borderId="0" xfId="47" applyFont="1" applyAlignment="1">
      <alignment vertical="center"/>
    </xf>
    <xf numFmtId="0" fontId="576" fillId="22" borderId="0" xfId="102" applyFont="1" applyFill="1" applyAlignment="1">
      <alignment horizontal="justify" vertical="center"/>
    </xf>
    <xf numFmtId="0" fontId="108" fillId="22" borderId="0" xfId="47" applyFont="1" applyFill="1" applyAlignment="1" applyProtection="1">
      <alignment horizontal="left" vertical="center"/>
      <protection hidden="1"/>
    </xf>
    <xf numFmtId="0" fontId="200" fillId="22" borderId="0" xfId="47" applyFont="1" applyFill="1" applyAlignment="1" applyProtection="1">
      <alignment horizontal="center" vertical="center"/>
      <protection hidden="1"/>
    </xf>
    <xf numFmtId="0" fontId="200" fillId="22" borderId="0" xfId="47" applyFont="1" applyFill="1" applyAlignment="1" applyProtection="1">
      <alignment horizontal="left" vertical="center"/>
      <protection hidden="1"/>
    </xf>
    <xf numFmtId="0" fontId="346" fillId="22" borderId="29" xfId="47" applyFont="1" applyFill="1" applyBorder="1" applyAlignment="1">
      <alignment horizontal="center" vertical="center"/>
    </xf>
    <xf numFmtId="0" fontId="53" fillId="22" borderId="0" xfId="47" applyFont="1" applyFill="1" applyAlignment="1" applyProtection="1">
      <alignment horizontal="left" vertical="center"/>
      <protection hidden="1"/>
    </xf>
    <xf numFmtId="0" fontId="97" fillId="22" borderId="0" xfId="47" applyFont="1" applyFill="1"/>
    <xf numFmtId="0" fontId="577" fillId="22" borderId="0" xfId="102" applyFont="1" applyFill="1" applyAlignment="1">
      <alignment horizontal="justify" vertical="center"/>
    </xf>
    <xf numFmtId="0" fontId="141" fillId="22" borderId="0" xfId="47" applyFont="1" applyFill="1" applyAlignment="1">
      <alignment horizontal="center" vertical="center"/>
    </xf>
    <xf numFmtId="0" fontId="194" fillId="22" borderId="0" xfId="36" applyFont="1" applyFill="1" applyAlignment="1">
      <alignment vertical="center"/>
    </xf>
    <xf numFmtId="0" fontId="56" fillId="0" borderId="348" xfId="47" applyFont="1" applyBorder="1" applyAlignment="1">
      <alignment horizontal="left" vertical="center"/>
    </xf>
    <xf numFmtId="0" fontId="194" fillId="22" borderId="30" xfId="36" applyFont="1" applyFill="1" applyBorder="1" applyAlignment="1">
      <alignment vertical="center"/>
    </xf>
    <xf numFmtId="0" fontId="53" fillId="22" borderId="0" xfId="47" applyFont="1" applyFill="1" applyAlignment="1" applyProtection="1">
      <alignment vertical="center" wrapText="1"/>
      <protection hidden="1"/>
    </xf>
    <xf numFmtId="0" fontId="2" fillId="0" borderId="349" xfId="50" applyFont="1" applyBorder="1" applyAlignment="1">
      <alignment vertical="center"/>
    </xf>
    <xf numFmtId="0" fontId="2" fillId="0" borderId="350" xfId="50" applyFont="1" applyBorder="1" applyAlignment="1">
      <alignment vertical="center"/>
    </xf>
    <xf numFmtId="0" fontId="578" fillId="0" borderId="350" xfId="50" applyFont="1" applyBorder="1" applyAlignment="1">
      <alignment vertical="center"/>
    </xf>
    <xf numFmtId="0" fontId="2" fillId="0" borderId="351" xfId="50" applyFont="1" applyBorder="1" applyAlignment="1">
      <alignment vertical="center"/>
    </xf>
    <xf numFmtId="0" fontId="126" fillId="155" borderId="0" xfId="102" applyFont="1" applyFill="1" applyAlignment="1">
      <alignment vertical="center"/>
    </xf>
    <xf numFmtId="0" fontId="394" fillId="22" borderId="0" xfId="86" applyFont="1" applyFill="1" applyBorder="1" applyAlignment="1">
      <alignment vertical="center"/>
    </xf>
    <xf numFmtId="0" fontId="133" fillId="22" borderId="0" xfId="47" applyFont="1" applyFill="1"/>
    <xf numFmtId="0" fontId="108" fillId="22" borderId="0" xfId="47" applyFont="1" applyFill="1" applyAlignment="1" applyProtection="1">
      <alignment vertical="center" wrapText="1"/>
      <protection hidden="1"/>
    </xf>
    <xf numFmtId="0" fontId="108" fillId="0" borderId="0" xfId="47" applyFont="1" applyAlignment="1">
      <alignment horizontal="center" vertical="center"/>
    </xf>
    <xf numFmtId="0" fontId="80" fillId="22" borderId="0" xfId="47" applyFont="1" applyFill="1" applyAlignment="1" applyProtection="1">
      <alignment horizontal="left" vertical="center"/>
      <protection hidden="1"/>
    </xf>
    <xf numFmtId="0" fontId="74" fillId="0" borderId="349" xfId="47" applyFont="1" applyBorder="1" applyAlignment="1">
      <alignment vertical="center"/>
    </xf>
    <xf numFmtId="0" fontId="74" fillId="0" borderId="350" xfId="47" applyFont="1" applyBorder="1" applyAlignment="1">
      <alignment vertical="center"/>
    </xf>
    <xf numFmtId="0" fontId="572" fillId="0" borderId="350" xfId="47" applyFont="1" applyBorder="1" applyAlignment="1">
      <alignment vertical="center"/>
    </xf>
    <xf numFmtId="0" fontId="572" fillId="0" borderId="351" xfId="47" applyFont="1" applyBorder="1" applyAlignment="1">
      <alignment vertical="center"/>
    </xf>
    <xf numFmtId="0" fontId="579" fillId="22" borderId="0" xfId="36" applyFont="1" applyFill="1" applyAlignment="1">
      <alignment vertical="center"/>
    </xf>
    <xf numFmtId="0" fontId="108" fillId="22" borderId="0" xfId="47" applyFont="1" applyFill="1" applyAlignment="1">
      <alignment vertical="center"/>
    </xf>
    <xf numFmtId="0" fontId="75" fillId="22" borderId="0" xfId="47" applyFont="1" applyFill="1" applyAlignment="1">
      <alignment vertical="center"/>
    </xf>
    <xf numFmtId="0" fontId="141" fillId="22" borderId="0" xfId="47" applyFont="1" applyFill="1" applyAlignment="1" applyProtection="1">
      <alignment horizontal="center" vertical="center"/>
      <protection hidden="1"/>
    </xf>
    <xf numFmtId="0" fontId="141" fillId="22" borderId="0" xfId="47" applyFont="1" applyFill="1" applyAlignment="1" applyProtection="1">
      <alignment horizontal="left" vertical="center"/>
      <protection hidden="1"/>
    </xf>
    <xf numFmtId="0" fontId="394" fillId="22" borderId="0" xfId="86" applyFont="1" applyFill="1" applyBorder="1" applyAlignment="1" applyProtection="1">
      <alignment horizontal="right" vertical="center"/>
      <protection hidden="1"/>
    </xf>
    <xf numFmtId="0" fontId="485" fillId="22" borderId="0" xfId="86" applyFont="1" applyFill="1" applyAlignment="1">
      <alignment horizontal="left" vertical="center"/>
    </xf>
    <xf numFmtId="0" fontId="485" fillId="0" borderId="0" xfId="86" applyFont="1" applyAlignment="1">
      <alignment horizontal="left" vertical="center"/>
    </xf>
    <xf numFmtId="0" fontId="580" fillId="23" borderId="0" xfId="67" applyFont="1" applyFill="1" applyAlignment="1">
      <alignment horizontal="left" vertical="center"/>
    </xf>
    <xf numFmtId="0" fontId="581" fillId="0" borderId="0" xfId="47" applyFont="1" applyAlignment="1">
      <alignment vertical="center"/>
    </xf>
    <xf numFmtId="0" fontId="337" fillId="83" borderId="320" xfId="107" applyFont="1" applyFill="1" applyBorder="1" applyAlignment="1">
      <alignment horizontal="centerContinuous" vertical="center" wrapText="1"/>
    </xf>
    <xf numFmtId="0" fontId="337" fillId="83" borderId="321" xfId="107" applyFont="1" applyFill="1" applyBorder="1" applyAlignment="1">
      <alignment horizontal="centerContinuous" vertical="center" wrapText="1"/>
    </xf>
    <xf numFmtId="0" fontId="582" fillId="83" borderId="321" xfId="107" applyFont="1" applyFill="1" applyBorder="1" applyAlignment="1">
      <alignment horizontal="centerContinuous" vertical="center" wrapText="1"/>
    </xf>
    <xf numFmtId="0" fontId="583" fillId="83" borderId="321" xfId="108" applyFont="1" applyFill="1" applyBorder="1" applyAlignment="1">
      <alignment horizontal="centerContinuous" vertical="center" wrapText="1"/>
    </xf>
    <xf numFmtId="0" fontId="583" fillId="83" borderId="322" xfId="108" applyFont="1" applyFill="1" applyBorder="1" applyAlignment="1">
      <alignment horizontal="centerContinuous" vertical="center" wrapText="1"/>
    </xf>
    <xf numFmtId="0" fontId="12" fillId="0" borderId="0" xfId="47" applyAlignment="1">
      <alignment horizontal="centerContinuous" vertical="center"/>
    </xf>
    <xf numFmtId="0" fontId="36" fillId="87" borderId="280" xfId="47" applyFont="1" applyFill="1" applyBorder="1" applyAlignment="1">
      <alignment horizontal="center" vertical="center" wrapText="1"/>
    </xf>
    <xf numFmtId="0" fontId="35" fillId="87" borderId="274" xfId="47" applyFont="1" applyFill="1" applyBorder="1" applyAlignment="1">
      <alignment horizontal="center" vertical="center" wrapText="1"/>
    </xf>
    <xf numFmtId="0" fontId="451" fillId="99" borderId="274" xfId="47" applyFont="1" applyFill="1" applyBorder="1" applyAlignment="1">
      <alignment horizontal="center" vertical="center" wrapText="1"/>
    </xf>
    <xf numFmtId="0" fontId="584" fillId="151" borderId="352" xfId="107" applyFont="1" applyFill="1" applyBorder="1" applyAlignment="1">
      <alignment horizontal="centerContinuous" vertical="center"/>
    </xf>
    <xf numFmtId="0" fontId="584" fillId="151" borderId="239" xfId="107" applyFont="1" applyFill="1" applyBorder="1" applyAlignment="1">
      <alignment horizontal="centerContinuous" vertical="center"/>
    </xf>
    <xf numFmtId="0" fontId="584" fillId="151" borderId="240" xfId="107" applyFont="1" applyFill="1" applyBorder="1" applyAlignment="1">
      <alignment horizontal="centerContinuous" vertical="center"/>
    </xf>
    <xf numFmtId="0" fontId="584" fillId="180" borderId="352" xfId="107" applyFont="1" applyFill="1" applyBorder="1" applyAlignment="1">
      <alignment horizontal="centerContinuous" vertical="center"/>
    </xf>
    <xf numFmtId="0" fontId="584" fillId="180" borderId="239" xfId="107" applyFont="1" applyFill="1" applyBorder="1" applyAlignment="1">
      <alignment horizontal="centerContinuous" vertical="center"/>
    </xf>
    <xf numFmtId="0" fontId="584" fillId="180" borderId="240" xfId="107" applyFont="1" applyFill="1" applyBorder="1" applyAlignment="1">
      <alignment horizontal="centerContinuous" vertical="center"/>
    </xf>
    <xf numFmtId="0" fontId="585" fillId="101" borderId="54" xfId="47" applyFont="1" applyFill="1" applyBorder="1" applyAlignment="1">
      <alignment horizontal="center" vertical="center"/>
    </xf>
    <xf numFmtId="0" fontId="586" fillId="101" borderId="0" xfId="47" quotePrefix="1" applyFont="1" applyFill="1" applyAlignment="1">
      <alignment horizontal="center" vertical="center"/>
    </xf>
    <xf numFmtId="0" fontId="587" fillId="99" borderId="0" xfId="47" applyFont="1" applyFill="1" applyAlignment="1">
      <alignment horizontal="center" vertical="center"/>
    </xf>
    <xf numFmtId="0" fontId="588" fillId="0" borderId="0" xfId="47" applyFont="1" applyAlignment="1">
      <alignment horizontal="centerContinuous" vertical="center"/>
    </xf>
    <xf numFmtId="0" fontId="40" fillId="0" borderId="0" xfId="47" applyFont="1" applyAlignment="1">
      <alignment horizontal="centerContinuous" vertical="center"/>
    </xf>
    <xf numFmtId="0" fontId="40" fillId="0" borderId="25" xfId="47" applyFont="1" applyBorder="1" applyAlignment="1">
      <alignment horizontal="centerContinuous" vertical="center"/>
    </xf>
    <xf numFmtId="0" fontId="589" fillId="99" borderId="0" xfId="47" applyFont="1" applyFill="1" applyAlignment="1">
      <alignment horizontal="center" vertical="center"/>
    </xf>
    <xf numFmtId="0" fontId="590" fillId="0" borderId="0" xfId="47" applyFont="1" applyAlignment="1">
      <alignment horizontal="centerContinuous" vertical="center" wrapText="1"/>
    </xf>
    <xf numFmtId="0" fontId="590" fillId="0" borderId="25" xfId="47" applyFont="1" applyBorder="1" applyAlignment="1">
      <alignment horizontal="centerContinuous" vertical="center" wrapText="1"/>
    </xf>
    <xf numFmtId="0" fontId="12" fillId="0" borderId="54" xfId="47" applyBorder="1" applyAlignment="1">
      <alignment vertical="center"/>
    </xf>
    <xf numFmtId="0" fontId="12" fillId="0" borderId="25" xfId="47" applyBorder="1" applyAlignment="1">
      <alignment vertical="center"/>
    </xf>
    <xf numFmtId="0" fontId="48" fillId="0" borderId="0" xfId="82" applyFont="1"/>
    <xf numFmtId="0" fontId="113" fillId="0" borderId="54" xfId="47" applyFont="1" applyBorder="1" applyAlignment="1">
      <alignment horizontal="center" vertical="center"/>
    </xf>
    <xf numFmtId="0" fontId="113" fillId="0" borderId="353" xfId="47" applyFont="1" applyBorder="1" applyAlignment="1">
      <alignment horizontal="center" vertical="center"/>
    </xf>
    <xf numFmtId="0" fontId="40" fillId="0" borderId="54" xfId="47" applyFont="1" applyBorder="1" applyAlignment="1">
      <alignment horizontal="center" vertical="center"/>
    </xf>
    <xf numFmtId="0" fontId="73" fillId="0" borderId="0" xfId="47" quotePrefix="1" applyFont="1" applyAlignment="1">
      <alignment horizontal="center" vertical="center"/>
    </xf>
    <xf numFmtId="0" fontId="591" fillId="0" borderId="0" xfId="47" applyFont="1" applyAlignment="1">
      <alignment horizontal="center" vertical="center"/>
    </xf>
    <xf numFmtId="0" fontId="40" fillId="0" borderId="353" xfId="47" applyFont="1" applyBorder="1" applyAlignment="1">
      <alignment horizontal="center" vertical="center"/>
    </xf>
    <xf numFmtId="0" fontId="591" fillId="0" borderId="188" xfId="47" applyFont="1" applyBorder="1" applyAlignment="1">
      <alignment horizontal="center" vertical="center"/>
    </xf>
    <xf numFmtId="0" fontId="40" fillId="0" borderId="0" xfId="47" applyFont="1" applyAlignment="1">
      <alignment horizontal="center" vertical="center"/>
    </xf>
    <xf numFmtId="0" fontId="591" fillId="0" borderId="25" xfId="47" applyFont="1" applyBorder="1" applyAlignment="1">
      <alignment horizontal="center" vertical="center"/>
    </xf>
    <xf numFmtId="0" fontId="592" fillId="0" borderId="0" xfId="47" applyFont="1" applyAlignment="1">
      <alignment horizontal="center" vertical="center"/>
    </xf>
    <xf numFmtId="0" fontId="592" fillId="0" borderId="188" xfId="47" applyFont="1" applyBorder="1" applyAlignment="1">
      <alignment horizontal="center" vertical="center"/>
    </xf>
    <xf numFmtId="0" fontId="592" fillId="0" borderId="25" xfId="47" applyFont="1" applyBorder="1" applyAlignment="1">
      <alignment horizontal="center" vertical="center"/>
    </xf>
    <xf numFmtId="0" fontId="594" fillId="0" borderId="354" xfId="82" applyFont="1" applyBorder="1" applyAlignment="1">
      <alignment horizontal="center" vertical="center" wrapText="1"/>
    </xf>
    <xf numFmtId="0" fontId="594" fillId="0" borderId="0" xfId="82" applyFont="1" applyAlignment="1">
      <alignment horizontal="center" vertical="center" wrapText="1"/>
    </xf>
    <xf numFmtId="0" fontId="595" fillId="0" borderId="280" xfId="82" applyFont="1" applyBorder="1" applyAlignment="1">
      <alignment horizontal="center" vertical="center"/>
    </xf>
    <xf numFmtId="0" fontId="595" fillId="0" borderId="24" xfId="82" applyFont="1" applyBorder="1" applyAlignment="1">
      <alignment horizontal="center" vertical="center"/>
    </xf>
    <xf numFmtId="0" fontId="596" fillId="0" borderId="0" xfId="82" applyFont="1" applyAlignment="1">
      <alignment horizontal="center" vertical="center"/>
    </xf>
    <xf numFmtId="0" fontId="595" fillId="0" borderId="280" xfId="82" quotePrefix="1" applyFont="1" applyBorder="1" applyAlignment="1">
      <alignment horizontal="center" vertical="center"/>
    </xf>
    <xf numFmtId="0" fontId="40" fillId="0" borderId="0" xfId="82" applyFont="1"/>
    <xf numFmtId="0" fontId="595" fillId="0" borderId="206" xfId="82" applyFont="1" applyBorder="1" applyAlignment="1">
      <alignment horizontal="center" vertical="center"/>
    </xf>
    <xf numFmtId="0" fontId="595" fillId="0" borderId="208" xfId="82" applyFont="1" applyBorder="1" applyAlignment="1">
      <alignment horizontal="center" vertical="center"/>
    </xf>
    <xf numFmtId="0" fontId="595" fillId="0" borderId="206" xfId="82" quotePrefix="1" applyFont="1" applyBorder="1" applyAlignment="1">
      <alignment horizontal="center" vertical="center"/>
    </xf>
    <xf numFmtId="0" fontId="354" fillId="0" borderId="354" xfId="82" applyFont="1" applyBorder="1" applyAlignment="1">
      <alignment horizontal="center" vertical="center"/>
    </xf>
    <xf numFmtId="0" fontId="354" fillId="0" borderId="0" xfId="82" applyFont="1" applyAlignment="1">
      <alignment horizontal="center" vertical="center"/>
    </xf>
    <xf numFmtId="0" fontId="354" fillId="0" borderId="0" xfId="82" applyFont="1"/>
    <xf numFmtId="0" fontId="598" fillId="0" borderId="280" xfId="82" applyFont="1" applyBorder="1" applyAlignment="1">
      <alignment horizontal="center" vertical="center"/>
    </xf>
    <xf numFmtId="0" fontId="598" fillId="0" borderId="24" xfId="82" applyFont="1" applyBorder="1" applyAlignment="1">
      <alignment horizontal="center" vertical="center"/>
    </xf>
    <xf numFmtId="0" fontId="598" fillId="0" borderId="0" xfId="82" applyFont="1" applyAlignment="1">
      <alignment horizontal="center" vertical="center"/>
    </xf>
    <xf numFmtId="0" fontId="598" fillId="0" borderId="354" xfId="82" applyFont="1" applyBorder="1" applyAlignment="1">
      <alignment horizontal="center" vertical="center"/>
    </xf>
    <xf numFmtId="0" fontId="598" fillId="0" borderId="206" xfId="82" applyFont="1" applyBorder="1" applyAlignment="1">
      <alignment horizontal="center" vertical="center"/>
    </xf>
    <xf numFmtId="0" fontId="598" fillId="0" borderId="208" xfId="82" applyFont="1" applyBorder="1" applyAlignment="1">
      <alignment horizontal="center" vertical="center"/>
    </xf>
    <xf numFmtId="0" fontId="599" fillId="0" borderId="354" xfId="82" applyFont="1" applyBorder="1" applyAlignment="1">
      <alignment horizontal="center" vertical="center"/>
    </xf>
    <xf numFmtId="0" fontId="599" fillId="0" borderId="0" xfId="82" applyFont="1" applyAlignment="1">
      <alignment horizontal="center" vertical="center"/>
    </xf>
    <xf numFmtId="0" fontId="599" fillId="0" borderId="280" xfId="82" applyFont="1" applyBorder="1" applyAlignment="1">
      <alignment horizontal="center" vertical="center"/>
    </xf>
    <xf numFmtId="0" fontId="599" fillId="0" borderId="24" xfId="82" applyFont="1" applyBorder="1" applyAlignment="1">
      <alignment horizontal="center" vertical="center"/>
    </xf>
    <xf numFmtId="0" fontId="599" fillId="0" borderId="206" xfId="82" applyFont="1" applyBorder="1" applyAlignment="1">
      <alignment horizontal="center" vertical="center"/>
    </xf>
    <xf numFmtId="0" fontId="599" fillId="0" borderId="208" xfId="82" applyFont="1" applyBorder="1" applyAlignment="1">
      <alignment horizontal="center" vertical="center"/>
    </xf>
    <xf numFmtId="0" fontId="600" fillId="0" borderId="354" xfId="82" applyFont="1" applyBorder="1" applyAlignment="1">
      <alignment horizontal="center" vertical="center"/>
    </xf>
    <xf numFmtId="0" fontId="600" fillId="0" borderId="0" xfId="82" applyFont="1" applyAlignment="1">
      <alignment horizontal="center" vertical="center"/>
    </xf>
    <xf numFmtId="0" fontId="600" fillId="0" borderId="280" xfId="82" applyFont="1" applyBorder="1" applyAlignment="1">
      <alignment horizontal="center" vertical="center"/>
    </xf>
    <xf numFmtId="0" fontId="600" fillId="0" borderId="24" xfId="82" applyFont="1" applyBorder="1" applyAlignment="1">
      <alignment horizontal="center" vertical="center"/>
    </xf>
    <xf numFmtId="0" fontId="601" fillId="0" borderId="354" xfId="82" applyFont="1" applyBorder="1" applyAlignment="1">
      <alignment horizontal="center" vertical="center"/>
    </xf>
    <xf numFmtId="0" fontId="601" fillId="0" borderId="0" xfId="82" applyFont="1" applyAlignment="1">
      <alignment horizontal="center" vertical="center"/>
    </xf>
    <xf numFmtId="0" fontId="600" fillId="0" borderId="206" xfId="82" applyFont="1" applyBorder="1" applyAlignment="1">
      <alignment horizontal="center" vertical="center"/>
    </xf>
    <xf numFmtId="0" fontId="600" fillId="0" borderId="208" xfId="82" applyFont="1" applyBorder="1" applyAlignment="1">
      <alignment horizontal="center" vertical="center"/>
    </xf>
    <xf numFmtId="0" fontId="602" fillId="0" borderId="0" xfId="47" applyFont="1" applyAlignment="1">
      <alignment horizontal="center" vertical="center"/>
    </xf>
    <xf numFmtId="0" fontId="601" fillId="0" borderId="280" xfId="82" applyFont="1" applyBorder="1" applyAlignment="1">
      <alignment horizontal="center" vertical="center"/>
    </xf>
    <xf numFmtId="0" fontId="601" fillId="0" borderId="24" xfId="82" applyFont="1" applyBorder="1" applyAlignment="1">
      <alignment horizontal="center" vertical="center"/>
    </xf>
    <xf numFmtId="0" fontId="603" fillId="0" borderId="354" xfId="82" applyFont="1" applyBorder="1" applyAlignment="1">
      <alignment horizontal="center" vertical="center" wrapText="1"/>
    </xf>
    <xf numFmtId="0" fontId="603" fillId="0" borderId="0" xfId="82" applyFont="1" applyAlignment="1">
      <alignment horizontal="center" vertical="center" wrapText="1"/>
    </xf>
    <xf numFmtId="0" fontId="601" fillId="0" borderId="206" xfId="82" applyFont="1" applyBorder="1" applyAlignment="1">
      <alignment horizontal="center" vertical="center"/>
    </xf>
    <xf numFmtId="0" fontId="601" fillId="0" borderId="208" xfId="82" applyFont="1" applyBorder="1" applyAlignment="1">
      <alignment horizontal="center" vertical="center"/>
    </xf>
    <xf numFmtId="0" fontId="69" fillId="0" borderId="0" xfId="82" applyFont="1"/>
    <xf numFmtId="0" fontId="604" fillId="0" borderId="354" xfId="82" applyFont="1" applyBorder="1" applyAlignment="1">
      <alignment horizontal="center" vertical="center"/>
    </xf>
    <xf numFmtId="0" fontId="604" fillId="0" borderId="0" xfId="82" applyFont="1" applyAlignment="1">
      <alignment horizontal="center" vertical="center"/>
    </xf>
    <xf numFmtId="0" fontId="604" fillId="0" borderId="0" xfId="82" applyFont="1"/>
    <xf numFmtId="0" fontId="605" fillId="0" borderId="354" xfId="82" applyFont="1" applyBorder="1" applyAlignment="1">
      <alignment horizontal="center" vertical="center"/>
    </xf>
    <xf numFmtId="0" fontId="605" fillId="0" borderId="0" xfId="82" applyFont="1" applyAlignment="1">
      <alignment horizontal="center" vertical="center"/>
    </xf>
    <xf numFmtId="0" fontId="605" fillId="0" borderId="284" xfId="82" applyFont="1" applyBorder="1" applyAlignment="1">
      <alignment horizontal="center" vertical="center"/>
    </xf>
    <xf numFmtId="0" fontId="604" fillId="0" borderId="315" xfId="82" applyFont="1" applyBorder="1"/>
    <xf numFmtId="0" fontId="606" fillId="0" borderId="354" xfId="82" applyFont="1" applyBorder="1" applyAlignment="1">
      <alignment horizontal="center" vertical="center"/>
    </xf>
    <xf numFmtId="0" fontId="606" fillId="0" borderId="0" xfId="82" applyFont="1" applyAlignment="1">
      <alignment horizontal="center" vertical="center"/>
    </xf>
    <xf numFmtId="0" fontId="607" fillId="0" borderId="354" xfId="82" applyFont="1" applyBorder="1" applyAlignment="1">
      <alignment horizontal="center" vertical="center"/>
    </xf>
    <xf numFmtId="0" fontId="607" fillId="0" borderId="0" xfId="82" applyFont="1" applyAlignment="1">
      <alignment horizontal="center" vertical="center"/>
    </xf>
    <xf numFmtId="0" fontId="608" fillId="0" borderId="354" xfId="82" applyFont="1" applyBorder="1" applyAlignment="1">
      <alignment horizontal="center" vertical="center"/>
    </xf>
    <xf numFmtId="0" fontId="608" fillId="0" borderId="0" xfId="82" applyFont="1" applyAlignment="1">
      <alignment horizontal="center" vertical="center"/>
    </xf>
    <xf numFmtId="0" fontId="111" fillId="0" borderId="0" xfId="47" applyFont="1" applyAlignment="1">
      <alignment horizontal="center" vertical="center"/>
    </xf>
    <xf numFmtId="0" fontId="112" fillId="0" borderId="0" xfId="47" applyFont="1" applyAlignment="1">
      <alignment horizontal="center" vertical="center"/>
    </xf>
    <xf numFmtId="0" fontId="598" fillId="0" borderId="284" xfId="82" applyFont="1" applyBorder="1" applyAlignment="1">
      <alignment horizontal="center" vertical="center"/>
    </xf>
    <xf numFmtId="0" fontId="354" fillId="0" borderId="315" xfId="82" applyFont="1" applyBorder="1"/>
    <xf numFmtId="0" fontId="40" fillId="0" borderId="206" xfId="47" applyFont="1" applyBorder="1" applyAlignment="1">
      <alignment vertical="center"/>
    </xf>
    <xf numFmtId="0" fontId="40" fillId="0" borderId="207" xfId="47" applyFont="1" applyBorder="1" applyAlignment="1">
      <alignment vertical="center"/>
    </xf>
    <xf numFmtId="0" fontId="40" fillId="0" borderId="208" xfId="47" applyFont="1" applyBorder="1" applyAlignment="1">
      <alignment vertical="center"/>
    </xf>
    <xf numFmtId="0" fontId="40" fillId="96" borderId="0" xfId="47" applyFont="1" applyFill="1" applyAlignment="1">
      <alignment vertical="center"/>
    </xf>
    <xf numFmtId="0" fontId="609" fillId="167" borderId="352" xfId="107" applyFont="1" applyFill="1" applyBorder="1" applyAlignment="1">
      <alignment horizontal="centerContinuous" vertical="center"/>
    </xf>
    <xf numFmtId="0" fontId="609" fillId="167" borderId="239" xfId="107" applyFont="1" applyFill="1" applyBorder="1" applyAlignment="1">
      <alignment horizontal="centerContinuous" vertical="center"/>
    </xf>
    <xf numFmtId="0" fontId="609" fillId="167" borderId="240" xfId="107" applyFont="1" applyFill="1" applyBorder="1" applyAlignment="1">
      <alignment horizontal="centerContinuous" vertical="center"/>
    </xf>
    <xf numFmtId="0" fontId="609" fillId="83" borderId="352" xfId="107" applyFont="1" applyFill="1" applyBorder="1" applyAlignment="1">
      <alignment horizontal="centerContinuous" vertical="center"/>
    </xf>
    <xf numFmtId="0" fontId="609" fillId="83" borderId="239" xfId="107" applyFont="1" applyFill="1" applyBorder="1" applyAlignment="1">
      <alignment horizontal="centerContinuous" vertical="center"/>
    </xf>
    <xf numFmtId="0" fontId="609" fillId="83" borderId="240" xfId="107" applyFont="1" applyFill="1" applyBorder="1" applyAlignment="1">
      <alignment horizontal="centerContinuous" vertical="center"/>
    </xf>
    <xf numFmtId="0" fontId="610" fillId="99" borderId="0" xfId="47" applyFont="1" applyFill="1" applyAlignment="1">
      <alignment horizontal="center" vertical="center"/>
    </xf>
    <xf numFmtId="0" fontId="588" fillId="0" borderId="0" xfId="47" applyFont="1" applyAlignment="1">
      <alignment horizontal="centerContinuous" vertical="center" wrapText="1"/>
    </xf>
    <xf numFmtId="0" fontId="40" fillId="0" borderId="0" xfId="47" applyFont="1" applyAlignment="1">
      <alignment horizontal="centerContinuous" vertical="center" wrapText="1"/>
    </xf>
    <xf numFmtId="0" fontId="40" fillId="0" borderId="25" xfId="47" applyFont="1" applyBorder="1" applyAlignment="1">
      <alignment horizontal="centerContinuous" vertical="center" wrapText="1"/>
    </xf>
    <xf numFmtId="0" fontId="611" fillId="99" borderId="0" xfId="47" applyFont="1" applyFill="1" applyAlignment="1">
      <alignment horizontal="center" vertical="center"/>
    </xf>
    <xf numFmtId="0" fontId="612" fillId="0" borderId="0" xfId="47" applyFont="1" applyAlignment="1">
      <alignment horizontal="center" vertical="center"/>
    </xf>
    <xf numFmtId="0" fontId="612" fillId="0" borderId="188" xfId="47" applyFont="1" applyBorder="1" applyAlignment="1">
      <alignment horizontal="center" vertical="center"/>
    </xf>
    <xf numFmtId="0" fontId="612" fillId="0" borderId="25" xfId="47" applyFont="1" applyBorder="1" applyAlignment="1">
      <alignment horizontal="center" vertical="center"/>
    </xf>
    <xf numFmtId="0" fontId="613" fillId="0" borderId="0" xfId="47" applyFont="1" applyAlignment="1">
      <alignment horizontal="center" vertical="center"/>
    </xf>
    <xf numFmtId="0" fontId="613" fillId="0" borderId="188" xfId="47" applyFont="1" applyBorder="1" applyAlignment="1">
      <alignment horizontal="center" vertical="center"/>
    </xf>
    <xf numFmtId="0" fontId="613" fillId="0" borderId="25" xfId="47" applyFont="1" applyBorder="1" applyAlignment="1">
      <alignment horizontal="center" vertical="center"/>
    </xf>
    <xf numFmtId="0" fontId="619" fillId="22" borderId="0" xfId="47" applyFont="1" applyFill="1" applyAlignment="1">
      <alignment horizontal="center" vertical="center"/>
    </xf>
    <xf numFmtId="0" fontId="620" fillId="22" borderId="0" xfId="47" applyFont="1" applyFill="1" applyAlignment="1">
      <alignment horizontal="center" vertical="center"/>
    </xf>
    <xf numFmtId="0" fontId="393" fillId="27" borderId="0" xfId="47" applyFont="1" applyFill="1" applyAlignment="1">
      <alignment horizontal="center" vertical="center"/>
    </xf>
    <xf numFmtId="0" fontId="621" fillId="22" borderId="0" xfId="47" applyFont="1" applyFill="1" applyAlignment="1">
      <alignment horizontal="center" vertical="center"/>
    </xf>
    <xf numFmtId="0" fontId="622" fillId="22" borderId="0" xfId="47" applyFont="1" applyFill="1" applyAlignment="1">
      <alignment horizontal="center" vertical="center"/>
    </xf>
    <xf numFmtId="0" fontId="623" fillId="22" borderId="0" xfId="47" applyFont="1" applyFill="1" applyAlignment="1">
      <alignment horizontal="center" vertical="center"/>
    </xf>
    <xf numFmtId="0" fontId="393" fillId="31" borderId="0" xfId="47" applyFont="1" applyFill="1" applyAlignment="1">
      <alignment horizontal="center" vertical="center"/>
    </xf>
    <xf numFmtId="0" fontId="393" fillId="28" borderId="0" xfId="47" applyFont="1" applyFill="1" applyAlignment="1">
      <alignment horizontal="center" vertical="center"/>
    </xf>
    <xf numFmtId="0" fontId="393" fillId="32" borderId="0" xfId="47" applyFont="1" applyFill="1" applyAlignment="1">
      <alignment horizontal="center" vertical="center"/>
    </xf>
    <xf numFmtId="0" fontId="393" fillId="29" borderId="0" xfId="47" applyFont="1" applyFill="1" applyAlignment="1">
      <alignment horizontal="center" vertical="center"/>
    </xf>
    <xf numFmtId="0" fontId="393" fillId="33" borderId="0" xfId="47" applyFont="1" applyFill="1" applyAlignment="1">
      <alignment horizontal="center" vertical="center"/>
    </xf>
    <xf numFmtId="0" fontId="630" fillId="22" borderId="0" xfId="47" applyFont="1" applyFill="1" applyAlignment="1">
      <alignment horizontal="center" vertical="center"/>
    </xf>
    <xf numFmtId="0" fontId="393" fillId="24" borderId="0" xfId="47" applyFont="1" applyFill="1" applyAlignment="1">
      <alignment horizontal="center" vertical="center"/>
    </xf>
    <xf numFmtId="0" fontId="393" fillId="30" borderId="0" xfId="47" applyFont="1" applyFill="1" applyAlignment="1">
      <alignment horizontal="center" vertical="center"/>
    </xf>
    <xf numFmtId="0" fontId="393" fillId="19" borderId="0" xfId="47" applyFont="1" applyFill="1" applyAlignment="1">
      <alignment horizontal="center" vertical="center"/>
    </xf>
    <xf numFmtId="0" fontId="36" fillId="0" borderId="0" xfId="47" applyFont="1" applyAlignment="1">
      <alignment vertical="center"/>
    </xf>
    <xf numFmtId="0" fontId="12" fillId="0" borderId="206" xfId="47" applyBorder="1" applyAlignment="1">
      <alignment vertical="center"/>
    </xf>
    <xf numFmtId="0" fontId="12" fillId="0" borderId="207" xfId="47" applyBorder="1" applyAlignment="1">
      <alignment vertical="center"/>
    </xf>
    <xf numFmtId="0" fontId="12" fillId="0" borderId="208" xfId="47" applyBorder="1" applyAlignment="1">
      <alignment vertical="center"/>
    </xf>
    <xf numFmtId="0" fontId="36" fillId="96" borderId="0" xfId="47" applyFont="1" applyFill="1" applyAlignment="1">
      <alignment vertical="center"/>
    </xf>
    <xf numFmtId="0" fontId="609" fillId="155" borderId="352" xfId="107" applyFont="1" applyFill="1" applyBorder="1" applyAlignment="1">
      <alignment horizontal="centerContinuous" vertical="center"/>
    </xf>
    <xf numFmtId="0" fontId="609" fillId="155" borderId="239" xfId="107" applyFont="1" applyFill="1" applyBorder="1" applyAlignment="1">
      <alignment horizontal="centerContinuous" vertical="center"/>
    </xf>
    <xf numFmtId="0" fontId="609" fillId="155" borderId="240" xfId="107" applyFont="1" applyFill="1" applyBorder="1" applyAlignment="1">
      <alignment horizontal="centerContinuous" vertical="center"/>
    </xf>
    <xf numFmtId="0" fontId="642" fillId="99" borderId="0" xfId="47" applyFont="1" applyFill="1" applyAlignment="1">
      <alignment horizontal="center" vertical="center"/>
    </xf>
    <xf numFmtId="0" fontId="588" fillId="22" borderId="0" xfId="47" applyFont="1" applyFill="1" applyAlignment="1">
      <alignment horizontal="centerContinuous" vertical="center" wrapText="1"/>
    </xf>
    <xf numFmtId="0" fontId="643" fillId="0" borderId="0" xfId="47" applyFont="1" applyAlignment="1">
      <alignment horizontal="centerContinuous" vertical="center" wrapText="1"/>
    </xf>
    <xf numFmtId="0" fontId="12" fillId="0" borderId="0" xfId="47" applyAlignment="1">
      <alignment horizontal="centerContinuous" vertical="center" wrapText="1"/>
    </xf>
    <xf numFmtId="0" fontId="12" fillId="0" borderId="25" xfId="47" applyBorder="1" applyAlignment="1">
      <alignment horizontal="centerContinuous" vertical="center" wrapText="1"/>
    </xf>
    <xf numFmtId="0" fontId="644" fillId="99" borderId="0" xfId="47" applyFont="1" applyFill="1" applyAlignment="1">
      <alignment horizontal="center" vertical="center"/>
    </xf>
    <xf numFmtId="0" fontId="645" fillId="0" borderId="0" xfId="47" applyFont="1" applyAlignment="1">
      <alignment horizontal="center" vertical="center"/>
    </xf>
    <xf numFmtId="0" fontId="645" fillId="0" borderId="188" xfId="47" applyFont="1" applyBorder="1" applyAlignment="1">
      <alignment horizontal="center" vertical="center"/>
    </xf>
    <xf numFmtId="0" fontId="645" fillId="0" borderId="25" xfId="47" applyFont="1" applyBorder="1" applyAlignment="1">
      <alignment horizontal="center" vertical="center"/>
    </xf>
    <xf numFmtId="0" fontId="646" fillId="0" borderId="0" xfId="47" applyFont="1" applyAlignment="1">
      <alignment horizontal="center" vertical="center"/>
    </xf>
    <xf numFmtId="0" fontId="646" fillId="0" borderId="188" xfId="47" applyFont="1" applyBorder="1" applyAlignment="1">
      <alignment horizontal="center" vertical="center"/>
    </xf>
    <xf numFmtId="0" fontId="646" fillId="0" borderId="25" xfId="47" applyFont="1" applyBorder="1" applyAlignment="1">
      <alignment horizontal="center" vertical="center"/>
    </xf>
    <xf numFmtId="0" fontId="36" fillId="0" borderId="206" xfId="47" applyFont="1" applyBorder="1" applyAlignment="1">
      <alignment vertical="center"/>
    </xf>
    <xf numFmtId="0" fontId="36" fillId="0" borderId="207" xfId="47" applyFont="1" applyBorder="1" applyAlignment="1">
      <alignment vertical="center"/>
    </xf>
    <xf numFmtId="0" fontId="647" fillId="0" borderId="208" xfId="47" applyFont="1" applyBorder="1" applyAlignment="1">
      <alignment horizontal="center" vertical="center"/>
    </xf>
    <xf numFmtId="0" fontId="12" fillId="96" borderId="0" xfId="47" applyFill="1" applyAlignment="1">
      <alignment vertical="center"/>
    </xf>
    <xf numFmtId="0" fontId="36" fillId="0" borderId="208" xfId="47" applyFont="1" applyBorder="1" applyAlignment="1">
      <alignment vertical="center"/>
    </xf>
    <xf numFmtId="0" fontId="584" fillId="19" borderId="352" xfId="107" applyFont="1" applyFill="1" applyBorder="1" applyAlignment="1">
      <alignment horizontal="centerContinuous" vertical="center"/>
    </xf>
    <xf numFmtId="0" fontId="584" fillId="19" borderId="239" xfId="107" applyFont="1" applyFill="1" applyBorder="1" applyAlignment="1">
      <alignment horizontal="centerContinuous" vertical="center"/>
    </xf>
    <xf numFmtId="0" fontId="584" fillId="19" borderId="240" xfId="107" applyFont="1" applyFill="1" applyBorder="1" applyAlignment="1">
      <alignment horizontal="centerContinuous" vertical="center"/>
    </xf>
    <xf numFmtId="0" fontId="648" fillId="99" borderId="0" xfId="47" applyFont="1" applyFill="1" applyAlignment="1">
      <alignment horizontal="center" vertical="center"/>
    </xf>
    <xf numFmtId="0" fontId="649" fillId="99" borderId="0" xfId="47" applyFont="1" applyFill="1" applyAlignment="1">
      <alignment horizontal="center" vertical="center"/>
    </xf>
    <xf numFmtId="0" fontId="650" fillId="0" borderId="0" xfId="47" applyFont="1" applyAlignment="1">
      <alignment horizontal="center" vertical="center"/>
    </xf>
    <xf numFmtId="0" fontId="651" fillId="0" borderId="188" xfId="47" applyFont="1" applyBorder="1" applyAlignment="1">
      <alignment horizontal="center" vertical="center"/>
    </xf>
    <xf numFmtId="0" fontId="651" fillId="0" borderId="0" xfId="47" applyFont="1" applyAlignment="1">
      <alignment horizontal="center" vertical="center"/>
    </xf>
    <xf numFmtId="0" fontId="651" fillId="0" borderId="25" xfId="47" applyFont="1" applyBorder="1" applyAlignment="1">
      <alignment horizontal="center" vertical="center"/>
    </xf>
    <xf numFmtId="0" fontId="652" fillId="0" borderId="0" xfId="47" applyFont="1" applyAlignment="1">
      <alignment horizontal="center" vertical="center"/>
    </xf>
    <xf numFmtId="0" fontId="652" fillId="0" borderId="188" xfId="47" applyFont="1" applyBorder="1" applyAlignment="1">
      <alignment horizontal="center" vertical="center"/>
    </xf>
    <xf numFmtId="0" fontId="652" fillId="0" borderId="25" xfId="47" applyFont="1" applyBorder="1" applyAlignment="1">
      <alignment horizontal="center" vertical="center"/>
    </xf>
    <xf numFmtId="0" fontId="195" fillId="183" borderId="0" xfId="82" applyFont="1" applyFill="1" applyAlignment="1">
      <alignment vertical="center"/>
    </xf>
    <xf numFmtId="0" fontId="653" fillId="183" borderId="0" xfId="82" applyFont="1" applyFill="1" applyAlignment="1">
      <alignment vertical="center"/>
    </xf>
    <xf numFmtId="0" fontId="654" fillId="183" borderId="0" xfId="82" applyFont="1" applyFill="1" applyAlignment="1">
      <alignment vertical="center"/>
    </xf>
    <xf numFmtId="0" fontId="655" fillId="183" borderId="0" xfId="82" applyFont="1" applyFill="1" applyAlignment="1">
      <alignment vertical="center"/>
    </xf>
    <xf numFmtId="0" fontId="75" fillId="22" borderId="0" xfId="82" applyFont="1" applyFill="1" applyAlignment="1">
      <alignment horizontal="center" vertical="center"/>
    </xf>
    <xf numFmtId="0" fontId="656" fillId="22" borderId="0" xfId="82" applyFont="1" applyFill="1" applyAlignment="1">
      <alignment horizontal="center" vertical="center"/>
    </xf>
    <xf numFmtId="0" fontId="74" fillId="22" borderId="0" xfId="82" applyFont="1" applyFill="1" applyAlignment="1">
      <alignment horizontal="left" vertical="center" wrapText="1"/>
    </xf>
    <xf numFmtId="0" fontId="657" fillId="22" borderId="0" xfId="82" applyFont="1" applyFill="1" applyAlignment="1">
      <alignment horizontal="left" vertical="center"/>
    </xf>
    <xf numFmtId="0" fontId="74" fillId="22" borderId="0" xfId="82" applyFont="1" applyFill="1" applyAlignment="1">
      <alignment horizontal="left" vertical="center"/>
    </xf>
    <xf numFmtId="0" fontId="312" fillId="183" borderId="0" xfId="82" applyFont="1" applyFill="1" applyAlignment="1">
      <alignment horizontal="right" vertical="center"/>
    </xf>
    <xf numFmtId="0" fontId="213" fillId="22" borderId="0" xfId="109" applyFont="1" applyFill="1" applyAlignment="1">
      <alignment horizontal="left" vertical="center"/>
    </xf>
    <xf numFmtId="0" fontId="21" fillId="22" borderId="0" xfId="109" applyFill="1" applyAlignment="1">
      <alignment horizontal="left" vertical="center"/>
    </xf>
    <xf numFmtId="0" fontId="21" fillId="22" borderId="0" xfId="109" applyFill="1"/>
    <xf numFmtId="0" fontId="658" fillId="22" borderId="0" xfId="82" applyFont="1" applyFill="1" applyAlignment="1">
      <alignment vertical="center"/>
    </xf>
    <xf numFmtId="0" fontId="361" fillId="22" borderId="0" xfId="82" applyFont="1" applyFill="1" applyAlignment="1">
      <alignment horizontal="right" vertical="center"/>
    </xf>
    <xf numFmtId="0" fontId="74" fillId="22" borderId="0" xfId="82" applyFont="1" applyFill="1" applyAlignment="1">
      <alignment horizontal="right" vertical="center" wrapText="1"/>
    </xf>
    <xf numFmtId="0" fontId="74" fillId="22" borderId="0" xfId="82" applyFont="1" applyFill="1" applyAlignment="1">
      <alignment horizontal="right"/>
    </xf>
    <xf numFmtId="0" fontId="213" fillId="22" borderId="0" xfId="109" applyFont="1" applyFill="1" applyAlignment="1">
      <alignment vertical="center"/>
    </xf>
    <xf numFmtId="0" fontId="659" fillId="22" borderId="0" xfId="82" applyFont="1" applyFill="1" applyAlignment="1">
      <alignment horizontal="right" vertical="center"/>
    </xf>
    <xf numFmtId="0" fontId="660" fillId="22" borderId="0" xfId="82" applyFont="1" applyFill="1" applyAlignment="1">
      <alignment vertical="center"/>
    </xf>
    <xf numFmtId="0" fontId="661" fillId="22" borderId="0" xfId="82" applyFont="1" applyFill="1"/>
    <xf numFmtId="0" fontId="662" fillId="22" borderId="0" xfId="82" applyFont="1" applyFill="1" applyAlignment="1">
      <alignment horizontal="center" vertical="center"/>
    </xf>
    <xf numFmtId="0" fontId="661" fillId="22" borderId="0" xfId="82" applyFont="1" applyFill="1" applyAlignment="1">
      <alignment horizontal="left" vertical="center" wrapText="1"/>
    </xf>
    <xf numFmtId="0" fontId="663" fillId="0" borderId="0" xfId="82" applyFont="1" applyAlignment="1">
      <alignment horizontal="center" vertical="center"/>
    </xf>
    <xf numFmtId="0" fontId="664" fillId="0" borderId="0" xfId="82" applyFont="1" applyAlignment="1">
      <alignment horizontal="left" vertical="center"/>
    </xf>
    <xf numFmtId="0" fontId="75" fillId="0" borderId="0" xfId="82" applyFont="1" applyAlignment="1">
      <alignment horizontal="center" vertical="center"/>
    </xf>
    <xf numFmtId="0" fontId="664" fillId="0" borderId="0" xfId="82" applyFont="1" applyAlignment="1">
      <alignment horizontal="center" vertical="center"/>
    </xf>
    <xf numFmtId="0" fontId="665" fillId="0" borderId="0" xfId="82" applyFont="1" applyAlignment="1">
      <alignment horizontal="center" vertical="center"/>
    </xf>
    <xf numFmtId="0" fontId="89" fillId="0" borderId="0" xfId="82" applyFont="1" applyAlignment="1">
      <alignment horizontal="left" vertical="center"/>
    </xf>
    <xf numFmtId="0" fontId="89" fillId="70" borderId="0" xfId="82" applyFont="1" applyFill="1" applyAlignment="1">
      <alignment horizontal="center" vertical="center"/>
    </xf>
    <xf numFmtId="0" fontId="656" fillId="0" borderId="0" xfId="82" applyFont="1" applyAlignment="1">
      <alignment horizontal="center" vertical="center"/>
    </xf>
    <xf numFmtId="0" fontId="74" fillId="0" borderId="0" xfId="82" applyFont="1" applyAlignment="1">
      <alignment horizontal="left" vertical="center" wrapText="1"/>
    </xf>
    <xf numFmtId="0" fontId="74" fillId="154" borderId="0" xfId="82" applyFont="1" applyFill="1"/>
    <xf numFmtId="0" fontId="108" fillId="154" borderId="0" xfId="82" applyFont="1" applyFill="1" applyAlignment="1">
      <alignment vertical="center"/>
    </xf>
    <xf numFmtId="0" fontId="56" fillId="154" borderId="0" xfId="82" applyFont="1" applyFill="1" applyAlignment="1">
      <alignment vertical="center"/>
    </xf>
    <xf numFmtId="0" fontId="666" fillId="154" borderId="0" xfId="109" applyFont="1" applyFill="1" applyAlignment="1">
      <alignment vertical="center"/>
    </xf>
    <xf numFmtId="0" fontId="82" fillId="154" borderId="0" xfId="82" applyFont="1" applyFill="1"/>
    <xf numFmtId="0" fontId="82" fillId="154" borderId="0" xfId="82" applyFont="1" applyFill="1" applyAlignment="1">
      <alignment vertical="center"/>
    </xf>
    <xf numFmtId="0" fontId="56" fillId="0" borderId="0" xfId="82" applyFont="1" applyAlignment="1">
      <alignment vertical="center"/>
    </xf>
    <xf numFmtId="0" fontId="127" fillId="154" borderId="0" xfId="82" applyFont="1" applyFill="1" applyAlignment="1">
      <alignment vertical="center"/>
    </xf>
    <xf numFmtId="0" fontId="667" fillId="0" borderId="0" xfId="82" applyFont="1" applyAlignment="1">
      <alignment horizontal="center" vertical="center"/>
    </xf>
    <xf numFmtId="0" fontId="53" fillId="154" borderId="0" xfId="82" applyFont="1" applyFill="1" applyAlignment="1">
      <alignment horizontal="right" vertical="center"/>
    </xf>
    <xf numFmtId="0" fontId="669" fillId="23" borderId="0" xfId="88" applyFont="1" applyFill="1" applyAlignment="1">
      <alignment vertical="center"/>
    </xf>
    <xf numFmtId="0" fontId="670" fillId="154" borderId="0" xfId="82" applyFont="1" applyFill="1" applyAlignment="1">
      <alignment horizontal="left" vertical="center"/>
    </xf>
    <xf numFmtId="0" fontId="671" fillId="154" borderId="289" xfId="82" applyFont="1" applyFill="1" applyBorder="1" applyAlignment="1">
      <alignment horizontal="center" vertical="center"/>
    </xf>
    <xf numFmtId="0" fontId="87" fillId="183" borderId="0" xfId="82" applyFont="1" applyFill="1" applyAlignment="1">
      <alignment horizontal="right" vertical="center"/>
    </xf>
    <xf numFmtId="0" fontId="21" fillId="154" borderId="0" xfId="109" applyFill="1" applyAlignment="1">
      <alignment vertical="center"/>
    </xf>
    <xf numFmtId="0" fontId="672" fillId="154" borderId="0" xfId="109" applyFont="1" applyFill="1" applyAlignment="1">
      <alignment vertical="center"/>
    </xf>
    <xf numFmtId="0" fontId="673" fillId="154" borderId="0" xfId="82" applyFont="1" applyFill="1" applyAlignment="1">
      <alignment horizontal="left" vertical="center"/>
    </xf>
    <xf numFmtId="0" fontId="56" fillId="183" borderId="0" xfId="82" applyFont="1" applyFill="1" applyAlignment="1">
      <alignment vertical="center"/>
    </xf>
    <xf numFmtId="0" fontId="675" fillId="154" borderId="0" xfId="109" applyFont="1" applyFill="1" applyAlignment="1">
      <alignment vertical="center"/>
    </xf>
    <xf numFmtId="0" fontId="12" fillId="154" borderId="0" xfId="82" applyFill="1"/>
    <xf numFmtId="0" fontId="21" fillId="154" borderId="0" xfId="109" applyFill="1"/>
    <xf numFmtId="0" fontId="12" fillId="183" borderId="0" xfId="82" applyFill="1"/>
    <xf numFmtId="0" fontId="676" fillId="154" borderId="0" xfId="109" applyFont="1" applyFill="1" applyAlignment="1">
      <alignment vertical="center"/>
    </xf>
    <xf numFmtId="0" fontId="677" fillId="23" borderId="0" xfId="88" applyFont="1" applyFill="1" applyAlignment="1">
      <alignment vertical="center"/>
    </xf>
    <xf numFmtId="0" fontId="677" fillId="23" borderId="0" xfId="88" applyFont="1" applyFill="1" applyProtection="1">
      <protection hidden="1"/>
    </xf>
    <xf numFmtId="0" fontId="678" fillId="23" borderId="0" xfId="88" applyFont="1" applyFill="1" applyAlignment="1">
      <alignment vertical="center"/>
    </xf>
    <xf numFmtId="0" fontId="361" fillId="23" borderId="0" xfId="102" applyFont="1" applyFill="1" applyAlignment="1">
      <alignment horizontal="right"/>
    </xf>
    <xf numFmtId="0" fontId="679" fillId="0" borderId="0" xfId="102" applyFont="1" applyAlignment="1">
      <alignment horizontal="center" vertical="center"/>
    </xf>
    <xf numFmtId="0" fontId="680" fillId="23" borderId="0" xfId="102" applyFont="1" applyFill="1" applyAlignment="1">
      <alignment vertical="center"/>
    </xf>
    <xf numFmtId="0" fontId="212" fillId="183" borderId="0" xfId="102" applyFont="1" applyFill="1" applyAlignment="1">
      <alignment horizontal="right" vertical="center"/>
    </xf>
    <xf numFmtId="0" fontId="119" fillId="21" borderId="0" xfId="86" applyFill="1"/>
    <xf numFmtId="0" fontId="13" fillId="99" borderId="0" xfId="83" applyFill="1" applyAlignment="1">
      <alignment horizontal="center" vertical="center"/>
    </xf>
    <xf numFmtId="0" fontId="13" fillId="76" borderId="0" xfId="83" applyFill="1" applyAlignment="1">
      <alignment horizontal="center" vertical="center"/>
    </xf>
    <xf numFmtId="0" fontId="13" fillId="100" borderId="0" xfId="83" applyFill="1" applyAlignment="1">
      <alignment horizontal="center" vertical="center"/>
    </xf>
    <xf numFmtId="0" fontId="13" fillId="96" borderId="0" xfId="83" applyFill="1" applyAlignment="1">
      <alignment horizontal="center" vertical="center"/>
    </xf>
    <xf numFmtId="0" fontId="13" fillId="95" borderId="0" xfId="83" applyFill="1" applyAlignment="1">
      <alignment horizontal="center" vertical="center"/>
    </xf>
    <xf numFmtId="0" fontId="13" fillId="101" borderId="0" xfId="83" applyFill="1" applyAlignment="1">
      <alignment horizontal="center" vertical="center"/>
    </xf>
    <xf numFmtId="0" fontId="13" fillId="102" borderId="0" xfId="83" applyFill="1" applyAlignment="1">
      <alignment horizontal="center" vertical="center"/>
    </xf>
    <xf numFmtId="0" fontId="13" fillId="103" borderId="0" xfId="83" applyFill="1" applyAlignment="1">
      <alignment horizontal="center" vertical="center"/>
    </xf>
    <xf numFmtId="0" fontId="13" fillId="104" borderId="0" xfId="83" applyFill="1" applyAlignment="1">
      <alignment horizontal="center" vertical="center"/>
    </xf>
    <xf numFmtId="0" fontId="13" fillId="105" borderId="0" xfId="83" applyFill="1" applyAlignment="1">
      <alignment horizontal="center" vertical="center"/>
    </xf>
    <xf numFmtId="0" fontId="13" fillId="106" borderId="0" xfId="83" applyFill="1" applyAlignment="1">
      <alignment horizontal="center" vertical="center"/>
    </xf>
    <xf numFmtId="0" fontId="13" fillId="107" borderId="0" xfId="83" applyFill="1" applyAlignment="1">
      <alignment horizontal="center" vertical="center"/>
    </xf>
    <xf numFmtId="0" fontId="13" fillId="108" borderId="0" xfId="83" applyFill="1" applyAlignment="1">
      <alignment horizontal="center" vertical="center"/>
    </xf>
    <xf numFmtId="0" fontId="13" fillId="109" borderId="0" xfId="83" applyFill="1" applyAlignment="1">
      <alignment horizontal="center" vertical="center"/>
    </xf>
    <xf numFmtId="0" fontId="13" fillId="78" borderId="0" xfId="83" applyFill="1" applyAlignment="1">
      <alignment horizontal="center" vertical="center"/>
    </xf>
    <xf numFmtId="0" fontId="13" fillId="92" borderId="0" xfId="83" applyFill="1" applyAlignment="1">
      <alignment horizontal="center" vertical="center"/>
    </xf>
    <xf numFmtId="0" fontId="13" fillId="111" borderId="0" xfId="83" applyFill="1" applyAlignment="1">
      <alignment horizontal="center" vertical="center"/>
    </xf>
    <xf numFmtId="0" fontId="13" fillId="112" borderId="0" xfId="83" applyFill="1" applyAlignment="1">
      <alignment horizontal="center" vertical="center"/>
    </xf>
    <xf numFmtId="0" fontId="13" fillId="74" borderId="0" xfId="83" applyFill="1" applyAlignment="1">
      <alignment horizontal="center" vertical="center"/>
    </xf>
    <xf numFmtId="0" fontId="13" fillId="113" borderId="0" xfId="83" applyFill="1" applyAlignment="1">
      <alignment horizontal="center" vertical="center"/>
    </xf>
    <xf numFmtId="0" fontId="13" fillId="114" borderId="0" xfId="83" applyFill="1" applyAlignment="1">
      <alignment horizontal="center" vertical="center"/>
    </xf>
    <xf numFmtId="0" fontId="13" fillId="115" borderId="0" xfId="83" applyFill="1" applyAlignment="1">
      <alignment horizontal="center" vertical="center"/>
    </xf>
    <xf numFmtId="0" fontId="13" fillId="116" borderId="0" xfId="83" applyFill="1" applyAlignment="1">
      <alignment horizontal="center" vertical="center"/>
    </xf>
    <xf numFmtId="0" fontId="13" fillId="90" borderId="0" xfId="83" applyFill="1" applyAlignment="1">
      <alignment horizontal="center" vertical="center"/>
    </xf>
    <xf numFmtId="0" fontId="13" fillId="118" borderId="0" xfId="83" applyFill="1" applyAlignment="1">
      <alignment horizontal="center" vertical="center"/>
    </xf>
    <xf numFmtId="0" fontId="13" fillId="119" borderId="0" xfId="83" applyFill="1" applyAlignment="1">
      <alignment horizontal="center" vertical="center"/>
    </xf>
    <xf numFmtId="0" fontId="13" fillId="120" borderId="0" xfId="83" applyFill="1" applyAlignment="1">
      <alignment horizontal="center" vertical="center"/>
    </xf>
    <xf numFmtId="0" fontId="13" fillId="121" borderId="0" xfId="83" applyFill="1" applyAlignment="1">
      <alignment horizontal="center" vertical="center"/>
    </xf>
    <xf numFmtId="0" fontId="13" fillId="122" borderId="0" xfId="83" applyFill="1" applyAlignment="1">
      <alignment horizontal="center" vertical="center"/>
    </xf>
    <xf numFmtId="0" fontId="13" fillId="123" borderId="0" xfId="83" applyFill="1" applyAlignment="1">
      <alignment horizontal="center" vertical="center"/>
    </xf>
    <xf numFmtId="0" fontId="13" fillId="124" borderId="0" xfId="83" applyFill="1" applyAlignment="1">
      <alignment horizontal="center" vertical="center"/>
    </xf>
    <xf numFmtId="0" fontId="13" fillId="125" borderId="0" xfId="83" applyFill="1" applyAlignment="1">
      <alignment horizontal="center" vertical="center"/>
    </xf>
    <xf numFmtId="0" fontId="13" fillId="127" borderId="0" xfId="83" applyFill="1" applyAlignment="1">
      <alignment horizontal="center" vertical="center"/>
    </xf>
    <xf numFmtId="0" fontId="13" fillId="128" borderId="0" xfId="83" applyFill="1" applyAlignment="1">
      <alignment horizontal="center" vertical="center"/>
    </xf>
    <xf numFmtId="0" fontId="13" fillId="87" borderId="0" xfId="83" applyFill="1" applyAlignment="1">
      <alignment horizontal="center" vertical="center"/>
    </xf>
    <xf numFmtId="0" fontId="13" fillId="75" borderId="0" xfId="83" applyFill="1" applyAlignment="1">
      <alignment horizontal="center" vertical="center"/>
    </xf>
    <xf numFmtId="0" fontId="13" fillId="129" borderId="0" xfId="83" applyFill="1" applyAlignment="1">
      <alignment horizontal="center" vertical="center"/>
    </xf>
    <xf numFmtId="0" fontId="13" fillId="130" borderId="0" xfId="83" applyFill="1" applyAlignment="1">
      <alignment horizontal="center" vertical="center"/>
    </xf>
    <xf numFmtId="0" fontId="13" fillId="83" borderId="0" xfId="83" applyFill="1" applyAlignment="1">
      <alignment horizontal="center" vertical="center"/>
    </xf>
    <xf numFmtId="0" fontId="13" fillId="131" borderId="0" xfId="83" applyFill="1" applyAlignment="1">
      <alignment horizontal="center" vertical="center"/>
    </xf>
    <xf numFmtId="0" fontId="13" fillId="132" borderId="0" xfId="83" applyFill="1" applyAlignment="1">
      <alignment horizontal="center" vertical="center"/>
    </xf>
    <xf numFmtId="0" fontId="13" fillId="133" borderId="0" xfId="83" applyFill="1" applyAlignment="1">
      <alignment horizontal="center" vertical="center"/>
    </xf>
    <xf numFmtId="0" fontId="13" fillId="80" borderId="0" xfId="83" applyFill="1" applyAlignment="1">
      <alignment horizontal="center" vertical="center"/>
    </xf>
    <xf numFmtId="0" fontId="13" fillId="97" borderId="0" xfId="83" applyFill="1" applyAlignment="1">
      <alignment horizontal="center" vertical="center"/>
    </xf>
    <xf numFmtId="0" fontId="13" fillId="134" borderId="0" xfId="83" applyFill="1" applyAlignment="1">
      <alignment horizontal="center" vertical="center"/>
    </xf>
    <xf numFmtId="0" fontId="13" fillId="135" borderId="0" xfId="83" applyFill="1" applyAlignment="1">
      <alignment horizontal="center" vertical="center"/>
    </xf>
    <xf numFmtId="0" fontId="13" fillId="136" borderId="0" xfId="83" applyFill="1" applyAlignment="1">
      <alignment horizontal="center" vertical="center"/>
    </xf>
    <xf numFmtId="0" fontId="13" fillId="137" borderId="0" xfId="83" applyFill="1" applyAlignment="1">
      <alignment horizontal="center" vertical="center"/>
    </xf>
    <xf numFmtId="0" fontId="13" fillId="138" borderId="0" xfId="83" applyFill="1" applyAlignment="1">
      <alignment horizontal="center" vertical="center"/>
    </xf>
    <xf numFmtId="0" fontId="13" fillId="139" borderId="0" xfId="83" applyFill="1" applyAlignment="1">
      <alignment horizontal="center" vertical="center"/>
    </xf>
    <xf numFmtId="0" fontId="13" fillId="140" borderId="0" xfId="83" applyFill="1" applyAlignment="1">
      <alignment horizontal="center" vertical="center"/>
    </xf>
    <xf numFmtId="0" fontId="13" fillId="141" borderId="0" xfId="83" applyFill="1" applyAlignment="1">
      <alignment horizontal="center" vertical="center"/>
    </xf>
    <xf numFmtId="0" fontId="13" fillId="142" borderId="0" xfId="83" applyFill="1" applyAlignment="1">
      <alignment horizontal="center" vertical="center"/>
    </xf>
    <xf numFmtId="0" fontId="13" fillId="143" borderId="0" xfId="83" applyFill="1" applyAlignment="1">
      <alignment horizontal="center" vertical="center"/>
    </xf>
    <xf numFmtId="0" fontId="13" fillId="144" borderId="0" xfId="83" applyFill="1" applyAlignment="1">
      <alignment horizontal="center" vertical="center"/>
    </xf>
    <xf numFmtId="0" fontId="13" fillId="93" borderId="0" xfId="83" applyFill="1" applyAlignment="1">
      <alignment horizontal="center" vertical="center"/>
    </xf>
    <xf numFmtId="0" fontId="2" fillId="0" borderId="0" xfId="102" applyAlignment="1">
      <alignment horizontal="center"/>
    </xf>
    <xf numFmtId="0" fontId="682" fillId="76" borderId="359" xfId="83" applyFont="1" applyFill="1" applyBorder="1" applyAlignment="1">
      <alignment vertical="center" wrapText="1"/>
    </xf>
    <xf numFmtId="0" fontId="682" fillId="78" borderId="359" xfId="83" applyFont="1" applyFill="1" applyBorder="1" applyAlignment="1">
      <alignment vertical="center" wrapText="1"/>
    </xf>
    <xf numFmtId="0" fontId="536" fillId="76" borderId="359" xfId="83" applyFont="1" applyFill="1" applyBorder="1" applyAlignment="1">
      <alignment vertical="center" wrapText="1"/>
    </xf>
    <xf numFmtId="0" fontId="682" fillId="104" borderId="359" xfId="83" applyFont="1" applyFill="1" applyBorder="1" applyAlignment="1">
      <alignment vertical="center" wrapText="1"/>
    </xf>
    <xf numFmtId="0" fontId="683" fillId="76" borderId="359" xfId="83" applyFont="1" applyFill="1" applyBorder="1" applyAlignment="1">
      <alignment vertical="center" wrapText="1"/>
    </xf>
    <xf numFmtId="0" fontId="682" fillId="134" borderId="359" xfId="83" applyFont="1" applyFill="1" applyBorder="1" applyAlignment="1">
      <alignment vertical="center" wrapText="1"/>
    </xf>
    <xf numFmtId="0" fontId="684" fillId="76" borderId="359" xfId="83" applyFont="1" applyFill="1" applyBorder="1" applyAlignment="1">
      <alignment vertical="center" wrapText="1"/>
    </xf>
    <xf numFmtId="0" fontId="685" fillId="22" borderId="0" xfId="86" applyFont="1" applyFill="1" applyAlignment="1" applyProtection="1">
      <alignment vertical="center"/>
    </xf>
    <xf numFmtId="0" fontId="685" fillId="21" borderId="0" xfId="86" applyFont="1" applyFill="1" applyAlignment="1" applyProtection="1">
      <alignment vertical="center"/>
    </xf>
    <xf numFmtId="0" fontId="682" fillId="99" borderId="359" xfId="83" applyFont="1" applyFill="1" applyBorder="1" applyAlignment="1">
      <alignment vertical="center" wrapText="1"/>
    </xf>
    <xf numFmtId="0" fontId="682" fillId="92" borderId="359" xfId="83" applyFont="1" applyFill="1" applyBorder="1" applyAlignment="1">
      <alignment vertical="center" wrapText="1"/>
    </xf>
    <xf numFmtId="0" fontId="686" fillId="76" borderId="359" xfId="83" applyFont="1" applyFill="1" applyBorder="1" applyAlignment="1">
      <alignment vertical="center" wrapText="1"/>
    </xf>
    <xf numFmtId="0" fontId="682" fillId="109" borderId="359" xfId="83" applyFont="1" applyFill="1" applyBorder="1" applyAlignment="1">
      <alignment vertical="center" wrapText="1"/>
    </xf>
    <xf numFmtId="0" fontId="687" fillId="76" borderId="359" xfId="83" applyFont="1" applyFill="1" applyBorder="1" applyAlignment="1">
      <alignment vertical="center" wrapText="1"/>
    </xf>
    <xf numFmtId="0" fontId="682" fillId="135" borderId="359" xfId="83" applyFont="1" applyFill="1" applyBorder="1" applyAlignment="1">
      <alignment vertical="center" wrapText="1"/>
    </xf>
    <xf numFmtId="0" fontId="688" fillId="76" borderId="359" xfId="83" applyFont="1" applyFill="1" applyBorder="1" applyAlignment="1">
      <alignment vertical="center" wrapText="1"/>
    </xf>
    <xf numFmtId="0" fontId="74" fillId="0" borderId="0" xfId="102" applyFont="1" applyAlignment="1">
      <alignment horizontal="left" vertical="center"/>
    </xf>
    <xf numFmtId="0" fontId="88" fillId="22" borderId="0" xfId="102" applyFont="1" applyFill="1" applyAlignment="1">
      <alignment vertical="center"/>
    </xf>
    <xf numFmtId="0" fontId="500" fillId="76" borderId="359" xfId="83" applyFont="1" applyFill="1" applyBorder="1" applyAlignment="1">
      <alignment vertical="center" wrapText="1"/>
    </xf>
    <xf numFmtId="0" fontId="682" fillId="111" borderId="359" xfId="83" applyFont="1" applyFill="1" applyBorder="1" applyAlignment="1">
      <alignment vertical="center" wrapText="1"/>
    </xf>
    <xf numFmtId="0" fontId="689" fillId="76" borderId="359" xfId="83" applyFont="1" applyFill="1" applyBorder="1" applyAlignment="1">
      <alignment vertical="center" wrapText="1"/>
    </xf>
    <xf numFmtId="0" fontId="682" fillId="95" borderId="359" xfId="83" applyFont="1" applyFill="1" applyBorder="1" applyAlignment="1">
      <alignment vertical="center" wrapText="1"/>
    </xf>
    <xf numFmtId="0" fontId="643" fillId="76" borderId="359" xfId="83" applyFont="1" applyFill="1" applyBorder="1" applyAlignment="1">
      <alignment vertical="center" wrapText="1"/>
    </xf>
    <xf numFmtId="0" fontId="682" fillId="136" borderId="359" xfId="83" applyFont="1" applyFill="1" applyBorder="1" applyAlignment="1">
      <alignment vertical="center" wrapText="1"/>
    </xf>
    <xf numFmtId="0" fontId="690" fillId="76" borderId="359" xfId="83" applyFont="1" applyFill="1" applyBorder="1" applyAlignment="1">
      <alignment vertical="center" wrapText="1"/>
    </xf>
    <xf numFmtId="0" fontId="125" fillId="21" borderId="0" xfId="86" applyFont="1" applyFill="1" applyAlignment="1" applyProtection="1">
      <alignment vertical="center"/>
    </xf>
    <xf numFmtId="0" fontId="682" fillId="100" borderId="359" xfId="83" applyFont="1" applyFill="1" applyBorder="1" applyAlignment="1">
      <alignment vertical="center" wrapText="1"/>
    </xf>
    <xf numFmtId="0" fontId="532" fillId="76" borderId="359" xfId="83" applyFont="1" applyFill="1" applyBorder="1" applyAlignment="1">
      <alignment vertical="center" wrapText="1"/>
    </xf>
    <xf numFmtId="0" fontId="682" fillId="112" borderId="359" xfId="83" applyFont="1" applyFill="1" applyBorder="1" applyAlignment="1">
      <alignment vertical="center" wrapText="1"/>
    </xf>
    <xf numFmtId="0" fontId="691" fillId="76" borderId="359" xfId="83" applyFont="1" applyFill="1" applyBorder="1" applyAlignment="1">
      <alignment vertical="center" wrapText="1"/>
    </xf>
    <xf numFmtId="0" fontId="682" fillId="127" borderId="359" xfId="83" applyFont="1" applyFill="1" applyBorder="1" applyAlignment="1">
      <alignment vertical="center" wrapText="1"/>
    </xf>
    <xf numFmtId="0" fontId="692" fillId="76" borderId="359" xfId="83" applyFont="1" applyFill="1" applyBorder="1" applyAlignment="1">
      <alignment vertical="center" wrapText="1"/>
    </xf>
    <xf numFmtId="0" fontId="682" fillId="137" borderId="359" xfId="83" applyFont="1" applyFill="1" applyBorder="1" applyAlignment="1">
      <alignment vertical="center" wrapText="1"/>
    </xf>
    <xf numFmtId="0" fontId="693" fillId="76" borderId="359" xfId="83" applyFont="1" applyFill="1" applyBorder="1" applyAlignment="1">
      <alignment vertical="center" wrapText="1"/>
    </xf>
    <xf numFmtId="0" fontId="682" fillId="96" borderId="359" xfId="83" applyFont="1" applyFill="1" applyBorder="1" applyAlignment="1">
      <alignment vertical="center" wrapText="1"/>
    </xf>
    <xf numFmtId="0" fontId="694" fillId="76" borderId="359" xfId="83" applyFont="1" applyFill="1" applyBorder="1" applyAlignment="1">
      <alignment vertical="center" wrapText="1"/>
    </xf>
    <xf numFmtId="0" fontId="682" fillId="74" borderId="359" xfId="83" applyFont="1" applyFill="1" applyBorder="1" applyAlignment="1">
      <alignment vertical="center" wrapText="1"/>
    </xf>
    <xf numFmtId="0" fontId="695" fillId="76" borderId="359" xfId="83" applyFont="1" applyFill="1" applyBorder="1" applyAlignment="1">
      <alignment vertical="center" wrapText="1"/>
    </xf>
    <xf numFmtId="0" fontId="682" fillId="113" borderId="359" xfId="83" applyFont="1" applyFill="1" applyBorder="1" applyAlignment="1">
      <alignment vertical="center" wrapText="1"/>
    </xf>
    <xf numFmtId="0" fontId="696" fillId="76" borderId="359" xfId="83" applyFont="1" applyFill="1" applyBorder="1" applyAlignment="1">
      <alignment vertical="center" wrapText="1"/>
    </xf>
    <xf numFmtId="0" fontId="682" fillId="138" borderId="359" xfId="83" applyFont="1" applyFill="1" applyBorder="1" applyAlignment="1">
      <alignment vertical="center" wrapText="1"/>
    </xf>
    <xf numFmtId="0" fontId="697" fillId="76" borderId="359" xfId="83" applyFont="1" applyFill="1" applyBorder="1" applyAlignment="1">
      <alignment vertical="center" wrapText="1"/>
    </xf>
    <xf numFmtId="0" fontId="682" fillId="87" borderId="359" xfId="83" applyFont="1" applyFill="1" applyBorder="1" applyAlignment="1">
      <alignment vertical="center" wrapText="1"/>
    </xf>
    <xf numFmtId="0" fontId="698" fillId="76" borderId="359" xfId="83" applyFont="1" applyFill="1" applyBorder="1" applyAlignment="1">
      <alignment vertical="center" wrapText="1"/>
    </xf>
    <xf numFmtId="0" fontId="682" fillId="139" borderId="359" xfId="83" applyFont="1" applyFill="1" applyBorder="1" applyAlignment="1">
      <alignment vertical="center" wrapText="1"/>
    </xf>
    <xf numFmtId="0" fontId="699" fillId="76" borderId="359" xfId="83" applyFont="1" applyFill="1" applyBorder="1" applyAlignment="1">
      <alignment vertical="center" wrapText="1"/>
    </xf>
    <xf numFmtId="0" fontId="682" fillId="101" borderId="359" xfId="83" applyFont="1" applyFill="1" applyBorder="1" applyAlignment="1">
      <alignment vertical="center" wrapText="1"/>
    </xf>
    <xf numFmtId="0" fontId="700" fillId="76" borderId="359" xfId="83" applyFont="1" applyFill="1" applyBorder="1" applyAlignment="1">
      <alignment vertical="center" wrapText="1"/>
    </xf>
    <xf numFmtId="0" fontId="682" fillId="114" borderId="359" xfId="83" applyFont="1" applyFill="1" applyBorder="1" applyAlignment="1">
      <alignment vertical="center" wrapText="1"/>
    </xf>
    <xf numFmtId="0" fontId="701" fillId="76" borderId="359" xfId="83" applyFont="1" applyFill="1" applyBorder="1" applyAlignment="1">
      <alignment vertical="center" wrapText="1"/>
    </xf>
    <xf numFmtId="0" fontId="682" fillId="75" borderId="359" xfId="83" applyFont="1" applyFill="1" applyBorder="1" applyAlignment="1">
      <alignment vertical="center" wrapText="1"/>
    </xf>
    <xf numFmtId="0" fontId="702" fillId="76" borderId="359" xfId="83" applyFont="1" applyFill="1" applyBorder="1" applyAlignment="1">
      <alignment vertical="center" wrapText="1"/>
    </xf>
    <xf numFmtId="0" fontId="682" fillId="140" borderId="359" xfId="83" applyFont="1" applyFill="1" applyBorder="1" applyAlignment="1">
      <alignment vertical="center" wrapText="1"/>
    </xf>
    <xf numFmtId="0" fontId="703" fillId="76" borderId="359" xfId="83" applyFont="1" applyFill="1" applyBorder="1" applyAlignment="1">
      <alignment vertical="center" wrapText="1"/>
    </xf>
    <xf numFmtId="0" fontId="682" fillId="102" borderId="359" xfId="83" applyFont="1" applyFill="1" applyBorder="1" applyAlignment="1">
      <alignment vertical="center" wrapText="1"/>
    </xf>
    <xf numFmtId="0" fontId="704" fillId="76" borderId="359" xfId="83" applyFont="1" applyFill="1" applyBorder="1" applyAlignment="1">
      <alignment vertical="center" wrapText="1"/>
    </xf>
    <xf numFmtId="0" fontId="682" fillId="115" borderId="359" xfId="83" applyFont="1" applyFill="1" applyBorder="1" applyAlignment="1">
      <alignment vertical="center" wrapText="1"/>
    </xf>
    <xf numFmtId="0" fontId="705" fillId="76" borderId="359" xfId="83" applyFont="1" applyFill="1" applyBorder="1" applyAlignment="1">
      <alignment vertical="center" wrapText="1"/>
    </xf>
    <xf numFmtId="0" fontId="682" fillId="129" borderId="359" xfId="83" applyFont="1" applyFill="1" applyBorder="1" applyAlignment="1">
      <alignment vertical="center" wrapText="1"/>
    </xf>
    <xf numFmtId="0" fontId="706" fillId="76" borderId="359" xfId="83" applyFont="1" applyFill="1" applyBorder="1" applyAlignment="1">
      <alignment vertical="center" wrapText="1"/>
    </xf>
    <xf numFmtId="0" fontId="682" fillId="141" borderId="359" xfId="83" applyFont="1" applyFill="1" applyBorder="1" applyAlignment="1">
      <alignment vertical="center" wrapText="1"/>
    </xf>
    <xf numFmtId="0" fontId="707" fillId="76" borderId="359" xfId="83" applyFont="1" applyFill="1" applyBorder="1" applyAlignment="1">
      <alignment vertical="center" wrapText="1"/>
    </xf>
    <xf numFmtId="0" fontId="682" fillId="103" borderId="359" xfId="83" applyFont="1" applyFill="1" applyBorder="1" applyAlignment="1">
      <alignment vertical="center" wrapText="1"/>
    </xf>
    <xf numFmtId="0" fontId="708" fillId="76" borderId="359" xfId="83" applyFont="1" applyFill="1" applyBorder="1" applyAlignment="1">
      <alignment vertical="center" wrapText="1"/>
    </xf>
    <xf numFmtId="0" fontId="682" fillId="116" borderId="359" xfId="83" applyFont="1" applyFill="1" applyBorder="1" applyAlignment="1">
      <alignment vertical="center" wrapText="1"/>
    </xf>
    <xf numFmtId="0" fontId="709" fillId="76" borderId="359" xfId="83" applyFont="1" applyFill="1" applyBorder="1" applyAlignment="1">
      <alignment vertical="center" wrapText="1"/>
    </xf>
    <xf numFmtId="0" fontId="682" fillId="130" borderId="359" xfId="83" applyFont="1" applyFill="1" applyBorder="1" applyAlignment="1">
      <alignment vertical="center" wrapText="1"/>
    </xf>
    <xf numFmtId="0" fontId="710" fillId="76" borderId="359" xfId="83" applyFont="1" applyFill="1" applyBorder="1" applyAlignment="1">
      <alignment vertical="center" wrapText="1"/>
    </xf>
    <xf numFmtId="0" fontId="682" fillId="142" borderId="359" xfId="83" applyFont="1" applyFill="1" applyBorder="1" applyAlignment="1">
      <alignment vertical="center" wrapText="1"/>
    </xf>
    <xf numFmtId="0" fontId="711" fillId="76" borderId="359" xfId="83" applyFont="1" applyFill="1" applyBorder="1" applyAlignment="1">
      <alignment vertical="center" wrapText="1"/>
    </xf>
    <xf numFmtId="0" fontId="682" fillId="90" borderId="359" xfId="83" applyFont="1" applyFill="1" applyBorder="1" applyAlignment="1">
      <alignment vertical="center" wrapText="1"/>
    </xf>
    <xf numFmtId="0" fontId="712" fillId="76" borderId="359" xfId="83" applyFont="1" applyFill="1" applyBorder="1" applyAlignment="1">
      <alignment vertical="center" wrapText="1"/>
    </xf>
    <xf numFmtId="0" fontId="682" fillId="83" borderId="359" xfId="83" applyFont="1" applyFill="1" applyBorder="1" applyAlignment="1">
      <alignment vertical="center" wrapText="1"/>
    </xf>
    <xf numFmtId="0" fontId="713" fillId="76" borderId="359" xfId="83" applyFont="1" applyFill="1" applyBorder="1" applyAlignment="1">
      <alignment vertical="center" wrapText="1"/>
    </xf>
    <xf numFmtId="0" fontId="682" fillId="105" borderId="359" xfId="83" applyFont="1" applyFill="1" applyBorder="1" applyAlignment="1">
      <alignment vertical="center" wrapText="1"/>
    </xf>
    <xf numFmtId="0" fontId="714" fillId="76" borderId="359" xfId="83" applyFont="1" applyFill="1" applyBorder="1" applyAlignment="1">
      <alignment vertical="center" wrapText="1"/>
    </xf>
    <xf numFmtId="0" fontId="682" fillId="106" borderId="359" xfId="83" applyFont="1" applyFill="1" applyBorder="1" applyAlignment="1">
      <alignment vertical="center" wrapText="1"/>
    </xf>
    <xf numFmtId="0" fontId="715" fillId="76" borderId="359" xfId="83" applyFont="1" applyFill="1" applyBorder="1" applyAlignment="1">
      <alignment vertical="center" wrapText="1"/>
    </xf>
    <xf numFmtId="0" fontId="682" fillId="131" borderId="359" xfId="83" applyFont="1" applyFill="1" applyBorder="1" applyAlignment="1">
      <alignment vertical="center" wrapText="1"/>
    </xf>
    <xf numFmtId="0" fontId="716" fillId="76" borderId="359" xfId="83" applyFont="1" applyFill="1" applyBorder="1" applyAlignment="1">
      <alignment vertical="center" wrapText="1"/>
    </xf>
    <xf numFmtId="0" fontId="682" fillId="144" borderId="359" xfId="83" applyFont="1" applyFill="1" applyBorder="1" applyAlignment="1">
      <alignment vertical="center" wrapText="1"/>
    </xf>
    <xf numFmtId="0" fontId="717" fillId="76" borderId="359" xfId="83" applyFont="1" applyFill="1" applyBorder="1" applyAlignment="1">
      <alignment vertical="center" wrapText="1"/>
    </xf>
    <xf numFmtId="0" fontId="682" fillId="132" borderId="359" xfId="83" applyFont="1" applyFill="1" applyBorder="1" applyAlignment="1">
      <alignment vertical="center" wrapText="1"/>
    </xf>
    <xf numFmtId="0" fontId="718" fillId="76" borderId="359" xfId="83" applyFont="1" applyFill="1" applyBorder="1" applyAlignment="1">
      <alignment vertical="center" wrapText="1"/>
    </xf>
    <xf numFmtId="0" fontId="682" fillId="93" borderId="359" xfId="83" applyFont="1" applyFill="1" applyBorder="1" applyAlignment="1">
      <alignment vertical="center" wrapText="1"/>
    </xf>
    <xf numFmtId="0" fontId="719" fillId="76" borderId="359" xfId="83" applyFont="1" applyFill="1" applyBorder="1" applyAlignment="1">
      <alignment vertical="center" wrapText="1"/>
    </xf>
    <xf numFmtId="0" fontId="682" fillId="107" borderId="359" xfId="83" applyFont="1" applyFill="1" applyBorder="1" applyAlignment="1">
      <alignment vertical="center" wrapText="1"/>
    </xf>
    <xf numFmtId="0" fontId="720" fillId="76" borderId="359" xfId="83" applyFont="1" applyFill="1" applyBorder="1" applyAlignment="1">
      <alignment vertical="center" wrapText="1"/>
    </xf>
    <xf numFmtId="0" fontId="682" fillId="133" borderId="359" xfId="83" applyFont="1" applyFill="1" applyBorder="1" applyAlignment="1">
      <alignment vertical="center" wrapText="1"/>
    </xf>
    <xf numFmtId="0" fontId="721" fillId="76" borderId="359" xfId="83" applyFont="1" applyFill="1" applyBorder="1" applyAlignment="1">
      <alignment vertical="center" wrapText="1"/>
    </xf>
    <xf numFmtId="0" fontId="682" fillId="108" borderId="359" xfId="83" applyFont="1" applyFill="1" applyBorder="1" applyAlignment="1">
      <alignment vertical="center" wrapText="1"/>
    </xf>
    <xf numFmtId="0" fontId="722" fillId="76" borderId="359" xfId="83" applyFont="1" applyFill="1" applyBorder="1" applyAlignment="1">
      <alignment vertical="center" wrapText="1"/>
    </xf>
    <xf numFmtId="0" fontId="682" fillId="80" borderId="359" xfId="83" applyFont="1" applyFill="1" applyBorder="1" applyAlignment="1">
      <alignment vertical="center" wrapText="1"/>
    </xf>
    <xf numFmtId="0" fontId="723" fillId="76" borderId="359" xfId="83" applyFont="1" applyFill="1" applyBorder="1" applyAlignment="1">
      <alignment vertical="center" wrapText="1"/>
    </xf>
    <xf numFmtId="0" fontId="682" fillId="97" borderId="359" xfId="83" applyFont="1" applyFill="1" applyBorder="1" applyAlignment="1">
      <alignment vertical="center" wrapText="1"/>
    </xf>
    <xf numFmtId="0" fontId="724" fillId="76" borderId="359" xfId="83" applyFont="1" applyFill="1" applyBorder="1" applyAlignment="1">
      <alignment vertical="center" wrapText="1"/>
    </xf>
    <xf numFmtId="0" fontId="13" fillId="76" borderId="360" xfId="83" applyFill="1" applyBorder="1" applyAlignment="1">
      <alignment vertical="center"/>
    </xf>
    <xf numFmtId="0" fontId="12" fillId="0" borderId="0" xfId="85" applyAlignment="1">
      <alignment vertical="center"/>
    </xf>
    <xf numFmtId="0" fontId="725" fillId="76" borderId="359" xfId="83" applyFont="1" applyFill="1" applyBorder="1" applyAlignment="1">
      <alignment vertical="center" wrapText="1"/>
    </xf>
    <xf numFmtId="0" fontId="521" fillId="76" borderId="359" xfId="83" applyFont="1" applyFill="1" applyBorder="1" applyAlignment="1">
      <alignment horizontal="center" vertical="center" wrapText="1"/>
    </xf>
    <xf numFmtId="0" fontId="535" fillId="76" borderId="359" xfId="83" applyFont="1" applyFill="1" applyBorder="1" applyAlignment="1">
      <alignment horizontal="center" vertical="center" wrapText="1"/>
    </xf>
    <xf numFmtId="0" fontId="522" fillId="76" borderId="359" xfId="83" applyFont="1" applyFill="1" applyBorder="1" applyAlignment="1">
      <alignment horizontal="center" vertical="center" wrapText="1"/>
    </xf>
    <xf numFmtId="0" fontId="726" fillId="76" borderId="359" xfId="83" applyFont="1" applyFill="1" applyBorder="1" applyAlignment="1">
      <alignment vertical="center" wrapText="1"/>
    </xf>
    <xf numFmtId="0" fontId="500" fillId="99" borderId="359" xfId="83" applyFont="1" applyFill="1" applyBorder="1" applyAlignment="1">
      <alignment vertical="center" wrapText="1"/>
    </xf>
    <xf numFmtId="0" fontId="682" fillId="76" borderId="359" xfId="83" applyFont="1" applyFill="1" applyBorder="1" applyAlignment="1">
      <alignment horizontal="right" vertical="center" wrapText="1"/>
    </xf>
    <xf numFmtId="0" fontId="727" fillId="0" borderId="0" xfId="86" applyFont="1" applyAlignment="1" applyProtection="1">
      <alignment vertical="center"/>
    </xf>
    <xf numFmtId="0" fontId="125" fillId="22" borderId="0" xfId="86" applyFont="1" applyFill="1" applyAlignment="1" applyProtection="1">
      <alignment vertical="center"/>
    </xf>
    <xf numFmtId="0" fontId="728" fillId="22" borderId="0" xfId="67" applyFont="1" applyFill="1" applyAlignment="1">
      <alignment horizontal="center" vertical="center"/>
    </xf>
    <xf numFmtId="0" fontId="729" fillId="22" borderId="0" xfId="67" applyFont="1" applyFill="1" applyAlignment="1">
      <alignment horizontal="center" vertical="center"/>
    </xf>
    <xf numFmtId="0" fontId="682" fillId="108" borderId="359" xfId="83" applyFont="1" applyFill="1" applyBorder="1" applyAlignment="1">
      <alignment wrapText="1"/>
    </xf>
    <xf numFmtId="0" fontId="722" fillId="76" borderId="359" xfId="83" applyFont="1" applyFill="1" applyBorder="1" applyAlignment="1">
      <alignment wrapText="1"/>
    </xf>
    <xf numFmtId="0" fontId="682" fillId="76" borderId="359" xfId="83" applyFont="1" applyFill="1" applyBorder="1" applyAlignment="1">
      <alignment wrapText="1"/>
    </xf>
    <xf numFmtId="0" fontId="682" fillId="76" borderId="359" xfId="83" applyFont="1" applyFill="1" applyBorder="1" applyAlignment="1">
      <alignment horizontal="right" wrapText="1"/>
    </xf>
    <xf numFmtId="0" fontId="682" fillId="109" borderId="359" xfId="83" applyFont="1" applyFill="1" applyBorder="1" applyAlignment="1">
      <alignment wrapText="1"/>
    </xf>
    <xf numFmtId="0" fontId="687" fillId="76" borderId="359" xfId="83" applyFont="1" applyFill="1" applyBorder="1" applyAlignment="1">
      <alignment wrapText="1"/>
    </xf>
    <xf numFmtId="0" fontId="2" fillId="21" borderId="0" xfId="102" applyFill="1"/>
    <xf numFmtId="0" fontId="682" fillId="78" borderId="359" xfId="83" applyFont="1" applyFill="1" applyBorder="1" applyAlignment="1">
      <alignment wrapText="1"/>
    </xf>
    <xf numFmtId="0" fontId="536" fillId="76" borderId="359" xfId="83" applyFont="1" applyFill="1" applyBorder="1" applyAlignment="1">
      <alignment wrapText="1"/>
    </xf>
    <xf numFmtId="0" fontId="682" fillId="92" borderId="359" xfId="83" applyFont="1" applyFill="1" applyBorder="1" applyAlignment="1">
      <alignment wrapText="1"/>
    </xf>
    <xf numFmtId="0" fontId="686" fillId="76" borderId="359" xfId="83" applyFont="1" applyFill="1" applyBorder="1" applyAlignment="1">
      <alignment wrapText="1"/>
    </xf>
    <xf numFmtId="0" fontId="682" fillId="111" borderId="359" xfId="83" applyFont="1" applyFill="1" applyBorder="1" applyAlignment="1">
      <alignment wrapText="1"/>
    </xf>
    <xf numFmtId="0" fontId="689" fillId="76" borderId="359" xfId="83" applyFont="1" applyFill="1" applyBorder="1" applyAlignment="1">
      <alignment wrapText="1"/>
    </xf>
    <xf numFmtId="0" fontId="682" fillId="112" borderId="359" xfId="83" applyFont="1" applyFill="1" applyBorder="1" applyAlignment="1">
      <alignment wrapText="1"/>
    </xf>
    <xf numFmtId="0" fontId="691" fillId="76" borderId="359" xfId="83" applyFont="1" applyFill="1" applyBorder="1" applyAlignment="1">
      <alignment wrapText="1"/>
    </xf>
    <xf numFmtId="0" fontId="682" fillId="113" borderId="359" xfId="83" applyFont="1" applyFill="1" applyBorder="1" applyAlignment="1">
      <alignment wrapText="1"/>
    </xf>
    <xf numFmtId="0" fontId="696" fillId="76" borderId="359" xfId="83" applyFont="1" applyFill="1" applyBorder="1" applyAlignment="1">
      <alignment wrapText="1"/>
    </xf>
    <xf numFmtId="0" fontId="682" fillId="114" borderId="359" xfId="83" applyFont="1" applyFill="1" applyBorder="1" applyAlignment="1">
      <alignment wrapText="1"/>
    </xf>
    <xf numFmtId="0" fontId="701" fillId="76" borderId="359" xfId="83" applyFont="1" applyFill="1" applyBorder="1" applyAlignment="1">
      <alignment wrapText="1"/>
    </xf>
    <xf numFmtId="0" fontId="682" fillId="115" borderId="359" xfId="83" applyFont="1" applyFill="1" applyBorder="1" applyAlignment="1">
      <alignment wrapText="1"/>
    </xf>
    <xf numFmtId="0" fontId="705" fillId="76" borderId="359" xfId="83" applyFont="1" applyFill="1" applyBorder="1" applyAlignment="1">
      <alignment wrapText="1"/>
    </xf>
    <xf numFmtId="0" fontId="682" fillId="116" borderId="359" xfId="83" applyFont="1" applyFill="1" applyBorder="1" applyAlignment="1">
      <alignment wrapText="1"/>
    </xf>
    <xf numFmtId="0" fontId="709" fillId="76" borderId="359" xfId="83" applyFont="1" applyFill="1" applyBorder="1" applyAlignment="1">
      <alignment wrapText="1"/>
    </xf>
    <xf numFmtId="0" fontId="682" fillId="90" borderId="359" xfId="83" applyFont="1" applyFill="1" applyBorder="1" applyAlignment="1">
      <alignment wrapText="1"/>
    </xf>
    <xf numFmtId="0" fontId="712" fillId="76" borderId="359" xfId="83" applyFont="1" applyFill="1" applyBorder="1" applyAlignment="1">
      <alignment wrapText="1"/>
    </xf>
    <xf numFmtId="0" fontId="682" fillId="106" borderId="359" xfId="83" applyFont="1" applyFill="1" applyBorder="1" applyAlignment="1">
      <alignment wrapText="1"/>
    </xf>
    <xf numFmtId="0" fontId="715" fillId="76" borderId="359" xfId="83" applyFont="1" applyFill="1" applyBorder="1" applyAlignment="1">
      <alignment wrapText="1"/>
    </xf>
    <xf numFmtId="0" fontId="682" fillId="102" borderId="359" xfId="83" applyFont="1" applyFill="1" applyBorder="1" applyAlignment="1">
      <alignment wrapText="1"/>
    </xf>
    <xf numFmtId="0" fontId="704" fillId="76" borderId="359" xfId="83" applyFont="1" applyFill="1" applyBorder="1" applyAlignment="1">
      <alignment wrapText="1"/>
    </xf>
    <xf numFmtId="0" fontId="682" fillId="101" borderId="359" xfId="83" applyFont="1" applyFill="1" applyBorder="1" applyAlignment="1">
      <alignment wrapText="1"/>
    </xf>
    <xf numFmtId="0" fontId="700" fillId="76" borderId="359" xfId="83" applyFont="1" applyFill="1" applyBorder="1" applyAlignment="1">
      <alignment wrapText="1"/>
    </xf>
    <xf numFmtId="0" fontId="682" fillId="103" borderId="359" xfId="83" applyFont="1" applyFill="1" applyBorder="1" applyAlignment="1">
      <alignment wrapText="1"/>
    </xf>
    <xf numFmtId="0" fontId="708" fillId="76" borderId="359" xfId="83" applyFont="1" applyFill="1" applyBorder="1" applyAlignment="1">
      <alignment wrapText="1"/>
    </xf>
    <xf numFmtId="0" fontId="682" fillId="104" borderId="359" xfId="83" applyFont="1" applyFill="1" applyBorder="1" applyAlignment="1">
      <alignment wrapText="1"/>
    </xf>
    <xf numFmtId="0" fontId="683" fillId="76" borderId="359" xfId="83" applyFont="1" applyFill="1" applyBorder="1" applyAlignment="1">
      <alignment wrapText="1"/>
    </xf>
    <xf numFmtId="0" fontId="682" fillId="95" borderId="359" xfId="83" applyFont="1" applyFill="1" applyBorder="1" applyAlignment="1">
      <alignment wrapText="1"/>
    </xf>
    <xf numFmtId="0" fontId="643" fillId="76" borderId="359" xfId="83" applyFont="1" applyFill="1" applyBorder="1" applyAlignment="1">
      <alignment wrapText="1"/>
    </xf>
    <xf numFmtId="0" fontId="682" fillId="127" borderId="359" xfId="83" applyFont="1" applyFill="1" applyBorder="1" applyAlignment="1">
      <alignment wrapText="1"/>
    </xf>
    <xf numFmtId="0" fontId="692" fillId="76" borderId="359" xfId="83" applyFont="1" applyFill="1" applyBorder="1" applyAlignment="1">
      <alignment wrapText="1"/>
    </xf>
    <xf numFmtId="0" fontId="682" fillId="87" borderId="359" xfId="83" applyFont="1" applyFill="1" applyBorder="1" applyAlignment="1">
      <alignment wrapText="1"/>
    </xf>
    <xf numFmtId="0" fontId="698" fillId="76" borderId="359" xfId="83" applyFont="1" applyFill="1" applyBorder="1" applyAlignment="1">
      <alignment wrapText="1"/>
    </xf>
    <xf numFmtId="0" fontId="682" fillId="75" borderId="359" xfId="83" applyFont="1" applyFill="1" applyBorder="1" applyAlignment="1">
      <alignment wrapText="1"/>
    </xf>
    <xf numFmtId="0" fontId="702" fillId="76" borderId="359" xfId="83" applyFont="1" applyFill="1" applyBorder="1" applyAlignment="1">
      <alignment wrapText="1"/>
    </xf>
    <xf numFmtId="0" fontId="682" fillId="129" borderId="359" xfId="83" applyFont="1" applyFill="1" applyBorder="1" applyAlignment="1">
      <alignment wrapText="1"/>
    </xf>
    <xf numFmtId="0" fontId="706" fillId="76" borderId="359" xfId="83" applyFont="1" applyFill="1" applyBorder="1" applyAlignment="1">
      <alignment wrapText="1"/>
    </xf>
    <xf numFmtId="0" fontId="682" fillId="130" borderId="359" xfId="83" applyFont="1" applyFill="1" applyBorder="1" applyAlignment="1">
      <alignment wrapText="1"/>
    </xf>
    <xf numFmtId="0" fontId="710" fillId="76" borderId="359" xfId="83" applyFont="1" applyFill="1" applyBorder="1" applyAlignment="1">
      <alignment wrapText="1"/>
    </xf>
    <xf numFmtId="0" fontId="682" fillId="83" borderId="359" xfId="83" applyFont="1" applyFill="1" applyBorder="1" applyAlignment="1">
      <alignment wrapText="1"/>
    </xf>
    <xf numFmtId="0" fontId="713" fillId="76" borderId="359" xfId="83" applyFont="1" applyFill="1" applyBorder="1" applyAlignment="1">
      <alignment wrapText="1"/>
    </xf>
    <xf numFmtId="0" fontId="682" fillId="131" borderId="359" xfId="83" applyFont="1" applyFill="1" applyBorder="1" applyAlignment="1">
      <alignment wrapText="1"/>
    </xf>
    <xf numFmtId="0" fontId="716" fillId="76" borderId="359" xfId="83" applyFont="1" applyFill="1" applyBorder="1" applyAlignment="1">
      <alignment wrapText="1"/>
    </xf>
    <xf numFmtId="0" fontId="682" fillId="132" borderId="359" xfId="83" applyFont="1" applyFill="1" applyBorder="1" applyAlignment="1">
      <alignment wrapText="1"/>
    </xf>
    <xf numFmtId="0" fontId="718" fillId="76" borderId="359" xfId="83" applyFont="1" applyFill="1" applyBorder="1" applyAlignment="1">
      <alignment wrapText="1"/>
    </xf>
    <xf numFmtId="0" fontId="682" fillId="133" borderId="359" xfId="83" applyFont="1" applyFill="1" applyBorder="1" applyAlignment="1">
      <alignment wrapText="1"/>
    </xf>
    <xf numFmtId="0" fontId="721" fillId="76" borderId="359" xfId="83" applyFont="1" applyFill="1" applyBorder="1" applyAlignment="1">
      <alignment wrapText="1"/>
    </xf>
    <xf numFmtId="0" fontId="682" fillId="80" borderId="359" xfId="83" applyFont="1" applyFill="1" applyBorder="1" applyAlignment="1">
      <alignment wrapText="1"/>
    </xf>
    <xf numFmtId="0" fontId="723" fillId="76" borderId="359" xfId="83" applyFont="1" applyFill="1" applyBorder="1" applyAlignment="1">
      <alignment wrapText="1"/>
    </xf>
    <xf numFmtId="0" fontId="682" fillId="97" borderId="359" xfId="83" applyFont="1" applyFill="1" applyBorder="1" applyAlignment="1">
      <alignment wrapText="1"/>
    </xf>
    <xf numFmtId="0" fontId="724" fillId="76" borderId="359" xfId="83" applyFont="1" applyFill="1" applyBorder="1" applyAlignment="1">
      <alignment wrapText="1"/>
    </xf>
    <xf numFmtId="0" fontId="682" fillId="134" borderId="359" xfId="83" applyFont="1" applyFill="1" applyBorder="1" applyAlignment="1">
      <alignment wrapText="1"/>
    </xf>
    <xf numFmtId="0" fontId="684" fillId="76" borderId="359" xfId="83" applyFont="1" applyFill="1" applyBorder="1" applyAlignment="1">
      <alignment wrapText="1"/>
    </xf>
    <xf numFmtId="0" fontId="682" fillId="135" borderId="359" xfId="83" applyFont="1" applyFill="1" applyBorder="1" applyAlignment="1">
      <alignment wrapText="1"/>
    </xf>
    <xf numFmtId="0" fontId="688" fillId="76" borderId="359" xfId="83" applyFont="1" applyFill="1" applyBorder="1" applyAlignment="1">
      <alignment wrapText="1"/>
    </xf>
    <xf numFmtId="0" fontId="682" fillId="136" borderId="359" xfId="83" applyFont="1" applyFill="1" applyBorder="1" applyAlignment="1">
      <alignment wrapText="1"/>
    </xf>
    <xf numFmtId="0" fontId="690" fillId="76" borderId="359" xfId="83" applyFont="1" applyFill="1" applyBorder="1" applyAlignment="1">
      <alignment wrapText="1"/>
    </xf>
    <xf numFmtId="0" fontId="682" fillId="137" borderId="359" xfId="83" applyFont="1" applyFill="1" applyBorder="1" applyAlignment="1">
      <alignment wrapText="1"/>
    </xf>
    <xf numFmtId="0" fontId="693" fillId="76" borderId="359" xfId="83" applyFont="1" applyFill="1" applyBorder="1" applyAlignment="1">
      <alignment wrapText="1"/>
    </xf>
    <xf numFmtId="0" fontId="682" fillId="138" borderId="359" xfId="83" applyFont="1" applyFill="1" applyBorder="1" applyAlignment="1">
      <alignment wrapText="1"/>
    </xf>
    <xf numFmtId="0" fontId="697" fillId="76" borderId="359" xfId="83" applyFont="1" applyFill="1" applyBorder="1" applyAlignment="1">
      <alignment wrapText="1"/>
    </xf>
    <xf numFmtId="0" fontId="682" fillId="139" borderId="359" xfId="83" applyFont="1" applyFill="1" applyBorder="1" applyAlignment="1">
      <alignment wrapText="1"/>
    </xf>
    <xf numFmtId="0" fontId="699" fillId="76" borderId="359" xfId="83" applyFont="1" applyFill="1" applyBorder="1" applyAlignment="1">
      <alignment wrapText="1"/>
    </xf>
    <xf numFmtId="0" fontId="682" fillId="140" borderId="359" xfId="83" applyFont="1" applyFill="1" applyBorder="1" applyAlignment="1">
      <alignment wrapText="1"/>
    </xf>
    <xf numFmtId="0" fontId="703" fillId="76" borderId="359" xfId="83" applyFont="1" applyFill="1" applyBorder="1" applyAlignment="1">
      <alignment wrapText="1"/>
    </xf>
    <xf numFmtId="0" fontId="682" fillId="141" borderId="359" xfId="83" applyFont="1" applyFill="1" applyBorder="1" applyAlignment="1">
      <alignment wrapText="1"/>
    </xf>
    <xf numFmtId="0" fontId="707" fillId="76" borderId="359" xfId="83" applyFont="1" applyFill="1" applyBorder="1" applyAlignment="1">
      <alignment wrapText="1"/>
    </xf>
    <xf numFmtId="0" fontId="682" fillId="142" borderId="359" xfId="83" applyFont="1" applyFill="1" applyBorder="1" applyAlignment="1">
      <alignment wrapText="1"/>
    </xf>
    <xf numFmtId="0" fontId="711" fillId="76" borderId="359" xfId="83" applyFont="1" applyFill="1" applyBorder="1" applyAlignment="1">
      <alignment wrapText="1"/>
    </xf>
    <xf numFmtId="0" fontId="682" fillId="144" borderId="359" xfId="83" applyFont="1" applyFill="1" applyBorder="1" applyAlignment="1">
      <alignment wrapText="1"/>
    </xf>
    <xf numFmtId="0" fontId="717" fillId="76" borderId="359" xfId="83" applyFont="1" applyFill="1" applyBorder="1" applyAlignment="1">
      <alignment wrapText="1"/>
    </xf>
    <xf numFmtId="0" fontId="682" fillId="93" borderId="359" xfId="83" applyFont="1" applyFill="1" applyBorder="1" applyAlignment="1">
      <alignment wrapText="1"/>
    </xf>
    <xf numFmtId="0" fontId="719" fillId="76" borderId="359" xfId="83" applyFont="1" applyFill="1" applyBorder="1" applyAlignment="1">
      <alignment wrapText="1"/>
    </xf>
    <xf numFmtId="0" fontId="730" fillId="0" borderId="0" xfId="83" applyFont="1"/>
    <xf numFmtId="0" fontId="197" fillId="20" borderId="0" xfId="0" applyFont="1" applyFill="1" applyAlignment="1">
      <alignment horizontal="left" vertical="center"/>
    </xf>
    <xf numFmtId="0" fontId="75" fillId="22" borderId="74" xfId="47" applyFont="1" applyFill="1" applyBorder="1" applyAlignment="1" applyProtection="1">
      <alignment horizontal="center" vertical="center" wrapText="1"/>
      <protection hidden="1"/>
    </xf>
    <xf numFmtId="0" fontId="105" fillId="22" borderId="29" xfId="47" applyFont="1" applyFill="1" applyBorder="1" applyAlignment="1">
      <alignment horizontal="center"/>
    </xf>
    <xf numFmtId="0" fontId="105" fillId="22" borderId="0" xfId="47" applyFont="1" applyFill="1" applyBorder="1" applyAlignment="1">
      <alignment horizontal="center"/>
    </xf>
    <xf numFmtId="0" fontId="108" fillId="22" borderId="0" xfId="47" applyFont="1" applyFill="1" applyAlignment="1" applyProtection="1">
      <alignment horizontal="left" vertical="center" wrapText="1"/>
      <protection hidden="1"/>
    </xf>
    <xf numFmtId="0" fontId="574" fillId="22" borderId="0" xfId="47" applyFont="1" applyFill="1" applyAlignment="1" applyProtection="1">
      <alignment horizontal="center" vertical="center"/>
      <protection hidden="1"/>
    </xf>
    <xf numFmtId="0" fontId="200" fillId="22" borderId="0" xfId="47" applyFont="1" applyFill="1" applyAlignment="1" applyProtection="1">
      <alignment horizontal="center" vertical="center"/>
      <protection hidden="1"/>
    </xf>
    <xf numFmtId="170" fontId="344" fillId="154" borderId="239" xfId="35" applyNumberFormat="1" applyFont="1" applyFill="1" applyBorder="1" applyAlignment="1">
      <alignment vertical="center"/>
    </xf>
    <xf numFmtId="0" fontId="75" fillId="22" borderId="0" xfId="47" applyFont="1" applyFill="1" applyBorder="1" applyAlignment="1" applyProtection="1">
      <alignment vertical="center" wrapText="1"/>
      <protection hidden="1"/>
    </xf>
    <xf numFmtId="0" fontId="75" fillId="22" borderId="30" xfId="47" applyFont="1" applyFill="1" applyBorder="1" applyAlignment="1" applyProtection="1">
      <alignment vertical="center" wrapText="1"/>
      <protection hidden="1"/>
    </xf>
    <xf numFmtId="0" fontId="75" fillId="22" borderId="73" xfId="47" applyFont="1" applyFill="1" applyBorder="1" applyAlignment="1" applyProtection="1">
      <alignment vertical="center" wrapText="1"/>
      <protection hidden="1"/>
    </xf>
    <xf numFmtId="0" fontId="75" fillId="22" borderId="74" xfId="47" applyFont="1" applyFill="1" applyBorder="1" applyAlignment="1" applyProtection="1">
      <alignment vertical="center" wrapText="1"/>
      <protection hidden="1"/>
    </xf>
    <xf numFmtId="0" fontId="345" fillId="22" borderId="0" xfId="36" applyFont="1" applyFill="1" applyBorder="1" applyAlignment="1">
      <alignment horizontal="left" vertical="center"/>
    </xf>
    <xf numFmtId="4" fontId="353" fillId="0" borderId="83" xfId="35" applyNumberFormat="1" applyFont="1" applyFill="1" applyBorder="1" applyAlignment="1" applyProtection="1">
      <alignment horizontal="center" vertical="center"/>
      <protection locked="0"/>
    </xf>
    <xf numFmtId="0" fontId="74" fillId="22" borderId="81" xfId="0" applyFont="1" applyFill="1" applyBorder="1"/>
    <xf numFmtId="0" fontId="74" fillId="22" borderId="82" xfId="0" applyFont="1" applyFill="1" applyBorder="1"/>
    <xf numFmtId="0" fontId="74" fillId="22" borderId="167" xfId="0" applyFont="1" applyFill="1" applyBorder="1"/>
    <xf numFmtId="173" fontId="88" fillId="22" borderId="248" xfId="36" applyNumberFormat="1" applyFont="1" applyFill="1" applyBorder="1" applyAlignment="1">
      <alignment horizontal="right" vertical="center"/>
    </xf>
    <xf numFmtId="174" fontId="74" fillId="0" borderId="174" xfId="36" applyNumberFormat="1" applyFont="1" applyFill="1" applyBorder="1" applyAlignment="1">
      <alignment horizontal="center" vertical="center"/>
    </xf>
    <xf numFmtId="174" fontId="89" fillId="0" borderId="191" xfId="36" applyNumberFormat="1" applyFont="1" applyFill="1" applyBorder="1" applyAlignment="1">
      <alignment horizontal="center" vertical="center"/>
    </xf>
    <xf numFmtId="165" fontId="115" fillId="65" borderId="370" xfId="36" applyNumberFormat="1" applyFont="1" applyFill="1" applyBorder="1" applyAlignment="1">
      <alignment horizontal="center" vertical="center"/>
    </xf>
    <xf numFmtId="165" fontId="115" fillId="65" borderId="369" xfId="36" applyNumberFormat="1" applyFont="1" applyFill="1" applyBorder="1" applyAlignment="1">
      <alignment horizontal="center" vertical="center"/>
    </xf>
    <xf numFmtId="174" fontId="74" fillId="65" borderId="371" xfId="36" applyNumberFormat="1" applyFont="1" applyFill="1" applyBorder="1" applyAlignment="1">
      <alignment horizontal="center" vertical="center"/>
    </xf>
    <xf numFmtId="174" fontId="88" fillId="65" borderId="79" xfId="36" applyNumberFormat="1" applyFont="1" applyFill="1" applyBorder="1" applyAlignment="1">
      <alignment horizontal="center" vertical="center"/>
    </xf>
    <xf numFmtId="167" fontId="115" fillId="65" borderId="56" xfId="36" applyNumberFormat="1" applyFont="1" applyFill="1" applyBorder="1" applyAlignment="1">
      <alignment horizontal="center" vertical="center"/>
    </xf>
    <xf numFmtId="172" fontId="88" fillId="65" borderId="78" xfId="36" applyNumberFormat="1" applyFont="1" applyFill="1" applyBorder="1" applyAlignment="1">
      <alignment horizontal="center" vertical="center"/>
    </xf>
    <xf numFmtId="0" fontId="52" fillId="22" borderId="0" xfId="47" applyFont="1" applyFill="1" applyBorder="1" applyAlignment="1" applyProtection="1">
      <alignment horizontal="center" vertical="center" wrapText="1"/>
      <protection hidden="1"/>
    </xf>
    <xf numFmtId="0" fontId="53" fillId="22" borderId="0" xfId="47" applyFont="1" applyFill="1" applyBorder="1" applyAlignment="1" applyProtection="1">
      <alignment vertical="center" wrapText="1"/>
      <protection hidden="1"/>
    </xf>
    <xf numFmtId="0" fontId="53" fillId="22" borderId="76" xfId="47" applyFont="1" applyFill="1" applyBorder="1" applyAlignment="1" applyProtection="1">
      <alignment vertical="center" wrapText="1"/>
      <protection hidden="1"/>
    </xf>
    <xf numFmtId="0" fontId="53" fillId="22" borderId="25" xfId="47" applyFont="1" applyFill="1" applyBorder="1" applyAlignment="1" applyProtection="1">
      <alignment vertical="center" wrapText="1"/>
      <protection hidden="1"/>
    </xf>
    <xf numFmtId="0" fontId="74" fillId="64" borderId="32" xfId="47" applyFont="1" applyFill="1" applyBorder="1" applyAlignment="1">
      <alignment vertical="center"/>
    </xf>
    <xf numFmtId="0" fontId="74" fillId="64" borderId="367" xfId="47" applyFont="1" applyFill="1" applyBorder="1" applyAlignment="1">
      <alignment vertical="center"/>
    </xf>
    <xf numFmtId="0" fontId="74" fillId="64" borderId="204" xfId="47" applyFont="1" applyFill="1" applyBorder="1" applyAlignment="1">
      <alignment vertical="center"/>
    </xf>
    <xf numFmtId="0" fontId="74" fillId="64" borderId="77" xfId="47" applyFont="1" applyFill="1" applyBorder="1" applyAlignment="1">
      <alignment vertical="center"/>
    </xf>
    <xf numFmtId="169" fontId="352" fillId="0" borderId="101" xfId="35" applyNumberFormat="1" applyFont="1" applyFill="1" applyBorder="1" applyAlignment="1" applyProtection="1">
      <alignment horizontal="center" vertical="center"/>
      <protection locked="0"/>
    </xf>
    <xf numFmtId="165" fontId="115" fillId="184" borderId="370" xfId="36" applyNumberFormat="1" applyFont="1" applyFill="1" applyBorder="1" applyAlignment="1">
      <alignment horizontal="center" vertical="center"/>
    </xf>
    <xf numFmtId="0" fontId="52" fillId="185" borderId="367" xfId="82" applyFont="1" applyFill="1" applyBorder="1" applyAlignment="1">
      <alignment horizontal="center" vertical="center"/>
    </xf>
    <xf numFmtId="0" fontId="115" fillId="67" borderId="376" xfId="47" applyFont="1" applyFill="1" applyBorder="1" applyAlignment="1" applyProtection="1">
      <alignment horizontal="center" vertical="center" wrapText="1"/>
      <protection hidden="1"/>
    </xf>
    <xf numFmtId="4" fontId="353" fillId="0" borderId="0" xfId="35" applyNumberFormat="1" applyFont="1" applyFill="1" applyBorder="1" applyAlignment="1" applyProtection="1">
      <alignment horizontal="center" vertical="center"/>
      <protection locked="0"/>
    </xf>
    <xf numFmtId="44" fontId="52" fillId="22" borderId="375" xfId="36" applyNumberFormat="1" applyFont="1" applyFill="1" applyBorder="1" applyAlignment="1">
      <alignment horizontal="right" vertical="center"/>
    </xf>
    <xf numFmtId="199" fontId="88" fillId="66" borderId="377" xfId="36" applyNumberFormat="1" applyFont="1" applyFill="1" applyBorder="1" applyAlignment="1">
      <alignment horizontal="left" vertical="center"/>
    </xf>
    <xf numFmtId="199" fontId="88" fillId="66" borderId="315" xfId="36" applyNumberFormat="1" applyFont="1" applyFill="1" applyBorder="1" applyAlignment="1">
      <alignment horizontal="left" vertical="center"/>
    </xf>
    <xf numFmtId="165" fontId="98" fillId="75" borderId="238" xfId="75" applyNumberFormat="1" applyFont="1" applyFill="1" applyBorder="1" applyAlignment="1">
      <alignment horizontal="center" vertical="center"/>
    </xf>
    <xf numFmtId="0" fontId="74" fillId="22" borderId="0" xfId="0" applyFont="1" applyFill="1"/>
    <xf numFmtId="0" fontId="52" fillId="0" borderId="0" xfId="35" applyFont="1" applyAlignment="1">
      <alignment vertical="center"/>
    </xf>
    <xf numFmtId="0" fontId="219" fillId="35" borderId="0" xfId="0" applyFont="1" applyFill="1" applyAlignment="1">
      <alignment horizontal="center" vertical="center" textRotation="90"/>
    </xf>
    <xf numFmtId="0" fontId="74" fillId="34" borderId="0" xfId="0" applyFont="1" applyFill="1" applyAlignment="1"/>
    <xf numFmtId="0" fontId="236" fillId="22" borderId="61" xfId="0" applyFont="1" applyFill="1" applyBorder="1" applyAlignment="1"/>
    <xf numFmtId="0" fontId="236" fillId="22" borderId="60" xfId="0" applyFont="1" applyFill="1" applyBorder="1" applyAlignment="1"/>
    <xf numFmtId="0" fontId="236" fillId="22" borderId="42" xfId="0" applyFont="1" applyFill="1" applyBorder="1" applyAlignment="1"/>
    <xf numFmtId="0" fontId="236" fillId="22" borderId="366" xfId="0" applyFont="1" applyFill="1" applyBorder="1" applyAlignment="1"/>
    <xf numFmtId="0" fontId="80" fillId="22" borderId="42" xfId="0" applyFont="1" applyFill="1" applyBorder="1" applyAlignment="1"/>
    <xf numFmtId="0" fontId="80" fillId="22" borderId="366" xfId="0" applyFont="1" applyFill="1" applyBorder="1" applyAlignment="1"/>
    <xf numFmtId="0" fontId="236" fillId="22" borderId="102" xfId="0" applyFont="1" applyFill="1" applyBorder="1" applyAlignment="1"/>
    <xf numFmtId="0" fontId="80" fillId="22" borderId="102" xfId="0" applyFont="1" applyFill="1" applyBorder="1" applyAlignment="1"/>
    <xf numFmtId="0" fontId="52" fillId="22" borderId="0" xfId="35" applyFont="1" applyFill="1" applyAlignment="1">
      <alignment vertical="center"/>
    </xf>
    <xf numFmtId="1" fontId="735" fillId="67" borderId="0" xfId="47" applyNumberFormat="1" applyFont="1" applyFill="1" applyBorder="1" applyAlignment="1" applyProtection="1">
      <alignment horizontal="left" vertical="center"/>
      <protection hidden="1"/>
    </xf>
    <xf numFmtId="0" fontId="74" fillId="22" borderId="207" xfId="0" applyFont="1" applyFill="1" applyBorder="1" applyAlignment="1"/>
    <xf numFmtId="0" fontId="74" fillId="22" borderId="0" xfId="0" applyFont="1" applyFill="1" applyAlignment="1"/>
    <xf numFmtId="0" fontId="736" fillId="0" borderId="60" xfId="47" applyFont="1" applyBorder="1" applyAlignment="1" applyProtection="1">
      <alignment vertical="center"/>
      <protection hidden="1"/>
    </xf>
    <xf numFmtId="0" fontId="736" fillId="0" borderId="42" xfId="47" applyFont="1" applyBorder="1" applyAlignment="1" applyProtection="1">
      <alignment vertical="center"/>
      <protection hidden="1"/>
    </xf>
    <xf numFmtId="0" fontId="736" fillId="0" borderId="366" xfId="47" applyFont="1" applyBorder="1" applyAlignment="1" applyProtection="1">
      <alignment vertical="center"/>
      <protection hidden="1"/>
    </xf>
    <xf numFmtId="0" fontId="736" fillId="0" borderId="102" xfId="47" applyFont="1" applyBorder="1" applyAlignment="1" applyProtection="1">
      <alignment vertical="center"/>
      <protection hidden="1"/>
    </xf>
    <xf numFmtId="0" fontId="738" fillId="22" borderId="73" xfId="47" applyFont="1" applyFill="1" applyBorder="1" applyAlignment="1" applyProtection="1">
      <alignment horizontal="center" vertical="center"/>
      <protection hidden="1"/>
    </xf>
    <xf numFmtId="0" fontId="74" fillId="22" borderId="30" xfId="0" applyFont="1" applyFill="1" applyBorder="1"/>
    <xf numFmtId="0" fontId="74" fillId="0" borderId="29" xfId="0" applyFont="1" applyBorder="1"/>
    <xf numFmtId="0" fontId="1" fillId="0" borderId="0" xfId="78" applyFont="1"/>
    <xf numFmtId="0" fontId="74" fillId="22" borderId="26" xfId="0" applyFont="1" applyFill="1" applyBorder="1" applyAlignment="1"/>
    <xf numFmtId="0" fontId="74" fillId="22" borderId="74" xfId="0" applyFont="1" applyFill="1" applyBorder="1" applyAlignment="1"/>
    <xf numFmtId="0" fontId="74" fillId="22" borderId="73" xfId="0" applyFont="1" applyFill="1" applyBorder="1" applyAlignment="1"/>
    <xf numFmtId="0" fontId="74" fillId="22" borderId="203" xfId="0" applyFont="1" applyFill="1" applyBorder="1" applyAlignment="1"/>
    <xf numFmtId="0" fontId="74" fillId="22" borderId="29" xfId="0" applyFont="1" applyFill="1" applyBorder="1" applyAlignment="1"/>
    <xf numFmtId="0" fontId="74" fillId="22" borderId="30" xfId="0" applyFont="1" applyFill="1" applyBorder="1" applyAlignment="1"/>
    <xf numFmtId="0" fontId="74" fillId="22" borderId="0" xfId="0" applyFont="1" applyFill="1" applyBorder="1" applyAlignment="1"/>
    <xf numFmtId="0" fontId="133" fillId="22" borderId="205" xfId="47" applyFont="1" applyFill="1" applyBorder="1" applyAlignment="1" applyProtection="1">
      <alignment horizontal="center" vertical="center"/>
      <protection hidden="1"/>
    </xf>
    <xf numFmtId="0" fontId="133" fillId="22" borderId="367" xfId="47" applyFont="1" applyFill="1" applyBorder="1" applyAlignment="1" applyProtection="1">
      <alignment vertical="center"/>
      <protection hidden="1"/>
    </xf>
    <xf numFmtId="0" fontId="133" fillId="22" borderId="32" xfId="47" applyFont="1" applyFill="1" applyBorder="1" applyAlignment="1" applyProtection="1">
      <alignment vertical="center"/>
      <protection hidden="1"/>
    </xf>
    <xf numFmtId="0" fontId="133" fillId="22" borderId="204" xfId="47" applyFont="1" applyFill="1" applyBorder="1" applyAlignment="1" applyProtection="1">
      <alignment vertical="center"/>
      <protection hidden="1"/>
    </xf>
    <xf numFmtId="0" fontId="133" fillId="22" borderId="31" xfId="47" applyFont="1" applyFill="1" applyBorder="1" applyAlignment="1" applyProtection="1">
      <alignment horizontal="center" vertical="center"/>
      <protection hidden="1"/>
    </xf>
    <xf numFmtId="0" fontId="1" fillId="22" borderId="0" xfId="78" applyFont="1" applyFill="1"/>
    <xf numFmtId="0" fontId="74" fillId="162" borderId="0" xfId="0" applyFont="1" applyFill="1" applyBorder="1"/>
    <xf numFmtId="0" fontId="74" fillId="162" borderId="30" xfId="0" applyFont="1" applyFill="1" applyBorder="1"/>
    <xf numFmtId="0" fontId="74" fillId="22" borderId="29" xfId="0" applyFont="1" applyFill="1" applyBorder="1"/>
    <xf numFmtId="0" fontId="74" fillId="22" borderId="0" xfId="0" applyFont="1" applyFill="1" applyBorder="1"/>
    <xf numFmtId="0" fontId="74" fillId="162" borderId="29" xfId="0" applyFont="1" applyFill="1" applyBorder="1"/>
    <xf numFmtId="0" fontId="74" fillId="162" borderId="205" xfId="0" applyFont="1" applyFill="1" applyBorder="1"/>
    <xf numFmtId="1" fontId="88" fillId="22" borderId="0" xfId="35" applyNumberFormat="1" applyFont="1" applyFill="1" applyAlignment="1">
      <alignment vertical="center"/>
    </xf>
    <xf numFmtId="2" fontId="75" fillId="186" borderId="46" xfId="47" applyNumberFormat="1" applyFont="1" applyFill="1" applyBorder="1" applyAlignment="1">
      <alignment horizontal="center" vertical="center"/>
    </xf>
    <xf numFmtId="170" fontId="344" fillId="154" borderId="368" xfId="35" applyNumberFormat="1" applyFont="1" applyFill="1" applyBorder="1" applyAlignment="1">
      <alignment vertical="center"/>
    </xf>
    <xf numFmtId="0" fontId="89" fillId="22" borderId="25" xfId="47" applyFont="1" applyFill="1" applyBorder="1" applyAlignment="1" applyProtection="1">
      <alignment horizontal="center" wrapText="1"/>
      <protection hidden="1"/>
    </xf>
    <xf numFmtId="1" fontId="93" fillId="21" borderId="206" xfId="47" applyNumberFormat="1" applyFont="1" applyFill="1" applyBorder="1" applyAlignment="1" applyProtection="1">
      <alignment horizontal="center" vertical="center"/>
      <protection hidden="1"/>
    </xf>
    <xf numFmtId="178" fontId="739" fillId="21" borderId="207" xfId="47" applyNumberFormat="1" applyFont="1" applyFill="1" applyBorder="1" applyAlignment="1" applyProtection="1">
      <alignment horizontal="center" vertical="center"/>
      <protection hidden="1"/>
    </xf>
    <xf numFmtId="0" fontId="88" fillId="22" borderId="334" xfId="47" applyFont="1" applyFill="1" applyBorder="1" applyAlignment="1" applyProtection="1">
      <alignment vertical="center"/>
      <protection hidden="1"/>
    </xf>
    <xf numFmtId="0" fontId="74" fillId="22" borderId="152" xfId="47" applyFont="1" applyFill="1" applyBorder="1" applyAlignment="1" applyProtection="1">
      <alignment horizontal="center" vertical="center" wrapText="1"/>
      <protection hidden="1"/>
    </xf>
    <xf numFmtId="0" fontId="74" fillId="22" borderId="0" xfId="47" applyFont="1" applyFill="1" applyBorder="1" applyAlignment="1" applyProtection="1">
      <alignment horizontal="center" vertical="center" wrapText="1"/>
      <protection hidden="1"/>
    </xf>
    <xf numFmtId="0" fontId="56" fillId="22" borderId="0" xfId="36" applyFont="1" applyFill="1" applyBorder="1" applyAlignment="1">
      <alignment horizontal="left" vertical="center"/>
    </xf>
    <xf numFmtId="165" fontId="93" fillId="22" borderId="0" xfId="47" applyNumberFormat="1" applyFont="1" applyFill="1" applyBorder="1" applyAlignment="1" applyProtection="1">
      <alignment horizontal="right" vertical="center"/>
    </xf>
    <xf numFmtId="169" fontId="105" fillId="70" borderId="71" xfId="35" applyNumberFormat="1" applyFont="1" applyFill="1" applyBorder="1" applyAlignment="1" applyProtection="1">
      <alignment horizontal="center" vertical="center"/>
      <protection locked="0"/>
    </xf>
    <xf numFmtId="169" fontId="104" fillId="70" borderId="145" xfId="35" applyNumberFormat="1" applyFont="1" applyFill="1" applyBorder="1" applyAlignment="1" applyProtection="1">
      <alignment horizontal="center" vertical="center"/>
      <protection locked="0"/>
    </xf>
    <xf numFmtId="169" fontId="104" fillId="22" borderId="145" xfId="35" applyNumberFormat="1" applyFont="1" applyFill="1" applyBorder="1" applyAlignment="1" applyProtection="1">
      <alignment horizontal="center" vertical="center"/>
      <protection locked="0"/>
    </xf>
    <xf numFmtId="169" fontId="104" fillId="22" borderId="149" xfId="35" applyNumberFormat="1" applyFont="1" applyFill="1" applyBorder="1" applyAlignment="1" applyProtection="1">
      <alignment horizontal="center" vertical="center"/>
      <protection locked="0"/>
    </xf>
    <xf numFmtId="0" fontId="292" fillId="187" borderId="29" xfId="67" applyFont="1" applyFill="1" applyBorder="1" applyAlignment="1">
      <alignment horizontal="left"/>
    </xf>
    <xf numFmtId="0" fontId="88" fillId="187" borderId="30" xfId="67" applyFont="1" applyFill="1" applyBorder="1" applyProtection="1">
      <protection locked="0"/>
    </xf>
    <xf numFmtId="0" fontId="74" fillId="0" borderId="29" xfId="82" applyFont="1" applyBorder="1"/>
    <xf numFmtId="0" fontId="74" fillId="0" borderId="30" xfId="82" applyFont="1" applyBorder="1"/>
    <xf numFmtId="0" fontId="60" fillId="187" borderId="29" xfId="67" applyFont="1" applyFill="1" applyBorder="1" applyAlignment="1">
      <alignment vertical="center"/>
    </xf>
    <xf numFmtId="0" fontId="74" fillId="187" borderId="30" xfId="67" applyFont="1" applyFill="1" applyBorder="1" applyProtection="1">
      <protection locked="0"/>
    </xf>
    <xf numFmtId="0" fontId="56" fillId="22" borderId="29" xfId="67" applyFont="1" applyFill="1" applyBorder="1" applyProtection="1">
      <protection locked="0"/>
    </xf>
    <xf numFmtId="1" fontId="742" fillId="67" borderId="0" xfId="47" applyNumberFormat="1" applyFont="1" applyFill="1" applyBorder="1" applyAlignment="1" applyProtection="1">
      <alignment horizontal="left" vertical="center"/>
      <protection hidden="1"/>
    </xf>
    <xf numFmtId="0" fontId="743" fillId="0" borderId="61" xfId="47" applyFont="1" applyBorder="1" applyAlignment="1" applyProtection="1">
      <alignment vertical="center"/>
      <protection hidden="1"/>
    </xf>
    <xf numFmtId="1" fontId="735" fillId="67" borderId="0" xfId="47" applyNumberFormat="1" applyFont="1" applyFill="1" applyBorder="1" applyAlignment="1" applyProtection="1">
      <alignment horizontal="center" vertical="center"/>
      <protection hidden="1"/>
    </xf>
    <xf numFmtId="0" fontId="99" fillId="25" borderId="73" xfId="47" applyFont="1" applyFill="1" applyBorder="1" applyAlignment="1" applyProtection="1">
      <alignment vertical="center"/>
      <protection hidden="1"/>
    </xf>
    <xf numFmtId="0" fontId="733" fillId="22" borderId="0" xfId="47" applyFont="1" applyFill="1" applyBorder="1" applyAlignment="1" applyProtection="1">
      <alignment horizontal="center" vertical="top"/>
      <protection hidden="1"/>
    </xf>
    <xf numFmtId="0" fontId="89" fillId="22" borderId="0" xfId="47" applyFont="1" applyFill="1" applyBorder="1" applyAlignment="1" applyProtection="1">
      <alignment horizontal="left" vertical="center"/>
      <protection hidden="1"/>
    </xf>
    <xf numFmtId="0" fontId="744" fillId="22" borderId="0" xfId="35" applyFont="1" applyFill="1" applyAlignment="1">
      <alignment vertical="center"/>
    </xf>
    <xf numFmtId="0" fontId="88" fillId="22" borderId="207" xfId="47" applyFont="1" applyFill="1" applyBorder="1" applyAlignment="1" applyProtection="1">
      <alignment horizontal="center" vertical="center"/>
      <protection hidden="1"/>
    </xf>
    <xf numFmtId="168" fontId="95" fillId="70" borderId="379" xfId="35" applyNumberFormat="1" applyFont="1" applyFill="1" applyBorder="1" applyAlignment="1" applyProtection="1">
      <alignment vertical="center"/>
      <protection locked="0"/>
    </xf>
    <xf numFmtId="168" fontId="95" fillId="22" borderId="379" xfId="35" applyNumberFormat="1" applyFont="1" applyFill="1" applyBorder="1" applyAlignment="1" applyProtection="1">
      <alignment vertical="center"/>
      <protection locked="0"/>
    </xf>
    <xf numFmtId="168" fontId="95" fillId="22" borderId="379" xfId="35" applyNumberFormat="1" applyFont="1" applyFill="1" applyBorder="1" applyAlignment="1" applyProtection="1">
      <alignment horizontal="left" vertical="center"/>
      <protection locked="0"/>
    </xf>
    <xf numFmtId="0" fontId="107" fillId="22" borderId="83" xfId="36" applyFont="1" applyFill="1" applyBorder="1" applyAlignment="1">
      <alignment horizontal="right" vertical="center"/>
    </xf>
    <xf numFmtId="198" fontId="92" fillId="22" borderId="187" xfId="47" applyNumberFormat="1" applyFont="1" applyFill="1" applyBorder="1" applyAlignment="1">
      <alignment horizontal="center" vertical="center"/>
    </xf>
    <xf numFmtId="198" fontId="92" fillId="22" borderId="381" xfId="47" applyNumberFormat="1" applyFont="1" applyFill="1" applyBorder="1" applyAlignment="1">
      <alignment horizontal="center" vertical="center"/>
    </xf>
    <xf numFmtId="198" fontId="92" fillId="70" borderId="380" xfId="47" applyNumberFormat="1" applyFont="1" applyFill="1" applyBorder="1" applyAlignment="1">
      <alignment horizontal="center" vertical="center"/>
    </xf>
    <xf numFmtId="198" fontId="92" fillId="70" borderId="187" xfId="47" applyNumberFormat="1" applyFont="1" applyFill="1" applyBorder="1" applyAlignment="1">
      <alignment horizontal="center" vertical="center"/>
    </xf>
    <xf numFmtId="0" fontId="85" fillId="22" borderId="203" xfId="47" applyFont="1" applyFill="1" applyBorder="1" applyAlignment="1" applyProtection="1">
      <alignment vertical="center"/>
      <protection hidden="1"/>
    </xf>
    <xf numFmtId="0" fontId="212" fillId="25" borderId="61" xfId="0" applyFont="1" applyFill="1" applyBorder="1" applyAlignment="1">
      <alignment horizontal="left" vertical="center"/>
    </xf>
    <xf numFmtId="0" fontId="212" fillId="25" borderId="366" xfId="0" applyFont="1" applyFill="1" applyBorder="1" applyAlignment="1">
      <alignment horizontal="left" vertical="center"/>
    </xf>
    <xf numFmtId="0" fontId="212" fillId="25" borderId="60" xfId="0" applyFont="1" applyFill="1" applyBorder="1" applyAlignment="1">
      <alignment horizontal="right" vertical="center"/>
    </xf>
    <xf numFmtId="170" fontId="347" fillId="25" borderId="60" xfId="35" applyNumberFormat="1" applyFont="1" applyFill="1" applyBorder="1" applyAlignment="1">
      <alignment vertical="center"/>
    </xf>
    <xf numFmtId="170" fontId="347" fillId="25" borderId="366" xfId="35" applyNumberFormat="1" applyFont="1" applyFill="1" applyBorder="1" applyAlignment="1">
      <alignment vertical="center"/>
    </xf>
    <xf numFmtId="168" fontId="60" fillId="67" borderId="382" xfId="47" applyNumberFormat="1" applyFont="1" applyFill="1" applyBorder="1" applyAlignment="1">
      <alignment horizontal="center" vertical="center"/>
    </xf>
    <xf numFmtId="168" fontId="60" fillId="67" borderId="193" xfId="47" applyNumberFormat="1" applyFont="1" applyFill="1" applyBorder="1" applyAlignment="1">
      <alignment horizontal="center" vertical="center"/>
    </xf>
    <xf numFmtId="168" fontId="60" fillId="67" borderId="174" xfId="47" applyNumberFormat="1" applyFont="1" applyFill="1" applyBorder="1" applyAlignment="1">
      <alignment horizontal="center" vertical="center"/>
    </xf>
    <xf numFmtId="168" fontId="60" fillId="67" borderId="383" xfId="47" applyNumberFormat="1" applyFont="1" applyFill="1" applyBorder="1" applyAlignment="1">
      <alignment horizontal="center" vertical="center"/>
    </xf>
    <xf numFmtId="169" fontId="745" fillId="70" borderId="145" xfId="35" applyNumberFormat="1" applyFont="1" applyFill="1" applyBorder="1" applyAlignment="1" applyProtection="1">
      <alignment horizontal="center" vertical="center"/>
      <protection locked="0"/>
    </xf>
    <xf numFmtId="3" fontId="745" fillId="70" borderId="70" xfId="35" applyNumberFormat="1" applyFont="1" applyFill="1" applyBorder="1" applyAlignment="1" applyProtection="1">
      <alignment horizontal="center" vertical="center"/>
      <protection locked="0"/>
    </xf>
    <xf numFmtId="3" fontId="745" fillId="22" borderId="70" xfId="35" applyNumberFormat="1" applyFont="1" applyFill="1" applyBorder="1" applyAlignment="1" applyProtection="1">
      <alignment horizontal="center" vertical="center"/>
      <protection locked="0"/>
    </xf>
    <xf numFmtId="0" fontId="75" fillId="22" borderId="29" xfId="47" applyFont="1" applyFill="1" applyBorder="1" applyAlignment="1" applyProtection="1">
      <alignment horizontal="center" vertical="center" wrapText="1"/>
      <protection hidden="1"/>
    </xf>
    <xf numFmtId="165" fontId="89" fillId="22" borderId="212" xfId="47" applyNumberFormat="1" applyFont="1" applyFill="1" applyBorder="1" applyAlignment="1" applyProtection="1">
      <alignment horizontal="center" vertical="center" wrapText="1"/>
      <protection hidden="1"/>
    </xf>
    <xf numFmtId="165" fontId="51" fillId="26" borderId="29" xfId="47" applyNumberFormat="1" applyFont="1" applyFill="1" applyBorder="1" applyAlignment="1" applyProtection="1">
      <alignment horizontal="center" vertical="center"/>
      <protection hidden="1"/>
    </xf>
    <xf numFmtId="166" fontId="52" fillId="70" borderId="30" xfId="47" applyNumberFormat="1" applyFont="1" applyFill="1" applyBorder="1" applyAlignment="1" applyProtection="1">
      <alignment horizontal="center" vertical="center"/>
      <protection hidden="1"/>
    </xf>
    <xf numFmtId="165" fontId="51" fillId="26" borderId="275" xfId="47" applyNumberFormat="1" applyFont="1" applyFill="1" applyBorder="1" applyAlignment="1" applyProtection="1">
      <alignment horizontal="center" vertical="center"/>
      <protection hidden="1"/>
    </xf>
    <xf numFmtId="165" fontId="52" fillId="70" borderId="367" xfId="47" applyNumberFormat="1" applyFont="1" applyFill="1" applyBorder="1" applyAlignment="1" applyProtection="1">
      <alignment horizontal="center" vertical="center"/>
      <protection hidden="1"/>
    </xf>
    <xf numFmtId="166" fontId="52" fillId="70" borderId="205" xfId="47" applyNumberFormat="1" applyFont="1" applyFill="1" applyBorder="1" applyAlignment="1" applyProtection="1">
      <alignment horizontal="center" vertical="center"/>
      <protection hidden="1"/>
    </xf>
    <xf numFmtId="0" fontId="75" fillId="22" borderId="203" xfId="47" applyFont="1" applyFill="1" applyBorder="1" applyAlignment="1" applyProtection="1">
      <alignment vertical="center" wrapText="1"/>
      <protection hidden="1"/>
    </xf>
    <xf numFmtId="165" fontId="89" fillId="22" borderId="29" xfId="47" applyNumberFormat="1" applyFont="1" applyFill="1" applyBorder="1" applyAlignment="1" applyProtection="1">
      <alignment horizontal="center" vertical="center" wrapText="1"/>
      <protection hidden="1"/>
    </xf>
    <xf numFmtId="165" fontId="89" fillId="22" borderId="30" xfId="47" applyNumberFormat="1" applyFont="1" applyFill="1" applyBorder="1" applyAlignment="1" applyProtection="1">
      <alignment horizontal="center" vertical="center" wrapText="1"/>
      <protection hidden="1"/>
    </xf>
    <xf numFmtId="0" fontId="133" fillId="22" borderId="275" xfId="47" applyFont="1" applyFill="1" applyBorder="1" applyAlignment="1" applyProtection="1">
      <alignment vertical="center"/>
      <protection hidden="1"/>
    </xf>
    <xf numFmtId="0" fontId="133" fillId="22" borderId="205" xfId="47" applyFont="1" applyFill="1" applyBorder="1" applyAlignment="1" applyProtection="1">
      <alignment vertical="center"/>
      <protection hidden="1"/>
    </xf>
    <xf numFmtId="0" fontId="74" fillId="0" borderId="30" xfId="0" applyFont="1" applyBorder="1"/>
    <xf numFmtId="0" fontId="133" fillId="22" borderId="275" xfId="47" applyFont="1" applyFill="1" applyBorder="1" applyAlignment="1" applyProtection="1">
      <alignment horizontal="center" vertical="center"/>
      <protection hidden="1"/>
    </xf>
    <xf numFmtId="0" fontId="99" fillId="25" borderId="63" xfId="47" applyFont="1" applyFill="1" applyBorder="1" applyAlignment="1" applyProtection="1">
      <alignment vertical="center"/>
      <protection hidden="1"/>
    </xf>
    <xf numFmtId="170" fontId="344" fillId="154" borderId="352" xfId="35" applyNumberFormat="1" applyFont="1" applyFill="1" applyBorder="1" applyAlignment="1">
      <alignment vertical="center"/>
    </xf>
    <xf numFmtId="0" fontId="733" fillId="22" borderId="152" xfId="47" applyFont="1" applyFill="1" applyBorder="1" applyAlignment="1" applyProtection="1">
      <alignment horizontal="left" vertical="center"/>
      <protection hidden="1"/>
    </xf>
    <xf numFmtId="0" fontId="52" fillId="0" borderId="0" xfId="35" applyFont="1" applyBorder="1" applyAlignment="1">
      <alignment horizontal="left" vertical="center"/>
    </xf>
    <xf numFmtId="2" fontId="733" fillId="67" borderId="152" xfId="47" applyNumberFormat="1" applyFont="1" applyFill="1" applyBorder="1" applyAlignment="1" applyProtection="1">
      <alignment horizontal="center" vertical="center"/>
      <protection hidden="1"/>
    </xf>
    <xf numFmtId="0" fontId="49" fillId="22" borderId="152" xfId="47" applyFont="1" applyFill="1" applyBorder="1" applyAlignment="1" applyProtection="1">
      <alignment horizontal="center" vertical="center"/>
      <protection hidden="1"/>
    </xf>
    <xf numFmtId="176" fontId="53" fillId="68" borderId="384" xfId="0" applyNumberFormat="1" applyFont="1" applyFill="1" applyBorder="1" applyAlignment="1">
      <alignment horizontal="center" vertical="center"/>
    </xf>
    <xf numFmtId="0" fontId="212" fillId="25" borderId="206" xfId="0" applyFont="1" applyFill="1" applyBorder="1" applyAlignment="1">
      <alignment horizontal="right" vertical="center"/>
    </xf>
    <xf numFmtId="0" fontId="49" fillId="22" borderId="280" xfId="47" applyFont="1" applyFill="1" applyBorder="1" applyAlignment="1" applyProtection="1">
      <alignment horizontal="center" vertical="center"/>
      <protection hidden="1"/>
    </xf>
    <xf numFmtId="0" fontId="93" fillId="22" borderId="152" xfId="36" applyFont="1" applyFill="1" applyBorder="1" applyAlignment="1">
      <alignment vertical="center" wrapText="1"/>
    </xf>
    <xf numFmtId="0" fontId="294" fillId="0" borderId="152" xfId="0" applyFont="1" applyBorder="1" applyAlignment="1">
      <alignment horizontal="centerContinuous" vertical="center"/>
    </xf>
    <xf numFmtId="0" fontId="88" fillId="22" borderId="206" xfId="47" applyFont="1" applyFill="1" applyBorder="1" applyAlignment="1" applyProtection="1">
      <alignment horizontal="left" vertical="center"/>
      <protection hidden="1"/>
    </xf>
    <xf numFmtId="168" fontId="88" fillId="22" borderId="385" xfId="35" applyNumberFormat="1" applyFont="1" applyFill="1" applyBorder="1" applyAlignment="1" applyProtection="1">
      <alignment horizontal="left" vertical="center"/>
      <protection locked="0"/>
    </xf>
    <xf numFmtId="0" fontId="74" fillId="22" borderId="379" xfId="0" applyFont="1" applyFill="1" applyBorder="1"/>
    <xf numFmtId="168" fontId="103" fillId="22" borderId="385" xfId="47" applyNumberFormat="1" applyFont="1" applyFill="1" applyBorder="1" applyAlignment="1" applyProtection="1">
      <alignment horizontal="left" vertical="center"/>
      <protection hidden="1"/>
    </xf>
    <xf numFmtId="168" fontId="103" fillId="22" borderId="386" xfId="47" applyNumberFormat="1" applyFont="1" applyFill="1" applyBorder="1" applyAlignment="1" applyProtection="1">
      <alignment horizontal="left" vertical="center"/>
      <protection hidden="1"/>
    </xf>
    <xf numFmtId="0" fontId="74" fillId="22" borderId="387" xfId="0" applyFont="1" applyFill="1" applyBorder="1"/>
    <xf numFmtId="165" fontId="88" fillId="65" borderId="388" xfId="36" applyNumberFormat="1" applyFont="1" applyFill="1" applyBorder="1" applyAlignment="1">
      <alignment horizontal="center" vertical="center"/>
    </xf>
    <xf numFmtId="165" fontId="88" fillId="65" borderId="389" xfId="36" applyNumberFormat="1" applyFont="1" applyFill="1" applyBorder="1" applyAlignment="1">
      <alignment horizontal="center" vertical="center"/>
    </xf>
    <xf numFmtId="0" fontId="74" fillId="64" borderId="392" xfId="47" applyFont="1" applyFill="1" applyBorder="1" applyAlignment="1">
      <alignment vertical="center"/>
    </xf>
    <xf numFmtId="0" fontId="52" fillId="185" borderId="392" xfId="82" applyFont="1" applyFill="1" applyBorder="1" applyAlignment="1">
      <alignment horizontal="center" vertical="center"/>
    </xf>
    <xf numFmtId="0" fontId="312" fillId="25" borderId="0" xfId="47" applyFont="1" applyFill="1" applyBorder="1" applyAlignment="1">
      <alignment horizontal="center" vertical="center"/>
    </xf>
    <xf numFmtId="168" fontId="89" fillId="70" borderId="0" xfId="47" applyNumberFormat="1" applyFont="1" applyFill="1" applyBorder="1" applyAlignment="1" applyProtection="1">
      <alignment horizontal="left" vertical="center"/>
      <protection hidden="1"/>
    </xf>
    <xf numFmtId="165" fontId="284" fillId="70" borderId="0" xfId="47" applyNumberFormat="1" applyFont="1" applyFill="1" applyBorder="1" applyAlignment="1" applyProtection="1">
      <alignment horizontal="center" vertical="center"/>
      <protection hidden="1"/>
    </xf>
    <xf numFmtId="0" fontId="54" fillId="70" borderId="0" xfId="47" applyFont="1" applyFill="1" applyBorder="1" applyAlignment="1">
      <alignment horizontal="center" vertical="center"/>
    </xf>
    <xf numFmtId="168" fontId="52" fillId="70" borderId="0" xfId="47" applyNumberFormat="1" applyFont="1" applyFill="1" applyBorder="1" applyAlignment="1" applyProtection="1">
      <alignment horizontal="center" vertical="center"/>
      <protection hidden="1"/>
    </xf>
    <xf numFmtId="167" fontId="734" fillId="70" borderId="0" xfId="35" applyNumberFormat="1" applyFont="1" applyFill="1" applyBorder="1" applyAlignment="1" applyProtection="1">
      <alignment horizontal="center" vertical="center"/>
    </xf>
    <xf numFmtId="168" fontId="89" fillId="70" borderId="0" xfId="47" applyNumberFormat="1" applyFont="1" applyFill="1" applyBorder="1" applyAlignment="1" applyProtection="1">
      <alignment horizontal="right" vertical="center"/>
      <protection hidden="1"/>
    </xf>
    <xf numFmtId="0" fontId="52" fillId="22" borderId="393" xfId="36" applyFont="1" applyFill="1" applyBorder="1" applyAlignment="1">
      <alignment vertical="center"/>
    </xf>
    <xf numFmtId="165" fontId="53" fillId="68" borderId="208" xfId="0" applyNumberFormat="1" applyFont="1" applyFill="1" applyBorder="1" applyAlignment="1">
      <alignment horizontal="center" vertical="center"/>
    </xf>
    <xf numFmtId="0" fontId="56" fillId="22" borderId="0" xfId="47" applyFont="1" applyFill="1" applyBorder="1" applyAlignment="1">
      <alignment vertical="center" wrapText="1"/>
    </xf>
    <xf numFmtId="0" fontId="56" fillId="22" borderId="0" xfId="47" applyFont="1" applyFill="1" applyBorder="1" applyAlignment="1">
      <alignment vertical="center"/>
    </xf>
    <xf numFmtId="168" fontId="60" fillId="67" borderId="395" xfId="47" applyNumberFormat="1" applyFont="1" applyFill="1" applyBorder="1" applyAlignment="1">
      <alignment horizontal="center" vertical="center"/>
    </xf>
    <xf numFmtId="178" fontId="739" fillId="21" borderId="0" xfId="47" applyNumberFormat="1" applyFont="1" applyFill="1" applyBorder="1" applyAlignment="1" applyProtection="1">
      <alignment horizontal="center" vertical="center"/>
      <protection hidden="1"/>
    </xf>
    <xf numFmtId="0" fontId="74" fillId="0" borderId="207" xfId="0" applyFont="1" applyBorder="1"/>
    <xf numFmtId="0" fontId="88" fillId="187" borderId="274" xfId="0" applyFont="1" applyFill="1" applyBorder="1" applyAlignment="1">
      <alignment horizontal="center" vertical="center"/>
    </xf>
    <xf numFmtId="0" fontId="89" fillId="187" borderId="0" xfId="0" applyFont="1" applyFill="1" applyBorder="1" applyAlignment="1">
      <alignment horizontal="center" vertical="center"/>
    </xf>
    <xf numFmtId="174" fontId="100" fillId="20" borderId="207" xfId="47" applyNumberFormat="1" applyFont="1" applyFill="1" applyBorder="1" applyAlignment="1" applyProtection="1">
      <alignment horizontal="center" vertical="center" wrapText="1"/>
      <protection hidden="1"/>
    </xf>
    <xf numFmtId="0" fontId="733" fillId="22" borderId="29" xfId="0" applyFont="1" applyFill="1" applyBorder="1" applyAlignment="1">
      <alignment horizontal="right"/>
    </xf>
    <xf numFmtId="0" fontId="387" fillId="22" borderId="0" xfId="0" applyFont="1" applyFill="1" applyBorder="1"/>
    <xf numFmtId="0" fontId="387" fillId="0" borderId="30" xfId="0" applyFont="1" applyBorder="1"/>
    <xf numFmtId="0" fontId="58" fillId="187" borderId="29" xfId="0" applyFont="1" applyFill="1" applyBorder="1" applyAlignment="1">
      <alignment horizontal="center" vertical="center"/>
    </xf>
    <xf numFmtId="0" fontId="88" fillId="187" borderId="0" xfId="0" applyFont="1" applyFill="1" applyBorder="1" applyAlignment="1">
      <alignment horizontal="center" vertical="center"/>
    </xf>
    <xf numFmtId="0" fontId="88" fillId="187" borderId="30" xfId="0" applyFont="1" applyFill="1" applyBorder="1" applyAlignment="1">
      <alignment horizontal="center" vertical="center"/>
    </xf>
    <xf numFmtId="0" fontId="57" fillId="187" borderId="29" xfId="0" applyFont="1" applyFill="1" applyBorder="1" applyAlignment="1">
      <alignment vertical="center"/>
    </xf>
    <xf numFmtId="0" fontId="89" fillId="187" borderId="30" xfId="0" applyFont="1" applyFill="1" applyBorder="1" applyAlignment="1">
      <alignment horizontal="center" vertical="center"/>
    </xf>
    <xf numFmtId="0" fontId="88" fillId="187" borderId="29" xfId="0" applyFont="1" applyFill="1" applyBorder="1" applyAlignment="1">
      <alignment horizontal="left" vertical="center"/>
    </xf>
    <xf numFmtId="169" fontId="105" fillId="70" borderId="379" xfId="35" applyNumberFormat="1" applyFont="1" applyFill="1" applyBorder="1" applyAlignment="1" applyProtection="1">
      <alignment horizontal="center" vertical="center"/>
      <protection locked="0"/>
    </xf>
    <xf numFmtId="0" fontId="88" fillId="60" borderId="29" xfId="0" applyFont="1" applyFill="1" applyBorder="1" applyAlignment="1">
      <alignment vertical="center"/>
    </xf>
    <xf numFmtId="0" fontId="89" fillId="60" borderId="0" xfId="0" applyFont="1" applyFill="1" applyBorder="1" applyAlignment="1">
      <alignment horizontal="center" vertical="center"/>
    </xf>
    <xf numFmtId="0" fontId="89" fillId="60" borderId="30" xfId="0" applyFont="1" applyFill="1" applyBorder="1" applyAlignment="1">
      <alignment horizontal="center" vertical="center"/>
    </xf>
    <xf numFmtId="0" fontId="733" fillId="187" borderId="29" xfId="47" applyFont="1" applyFill="1" applyBorder="1" applyAlignment="1" applyProtection="1">
      <alignment horizontal="left" vertical="center"/>
      <protection hidden="1"/>
    </xf>
    <xf numFmtId="2" fontId="733" fillId="67" borderId="29" xfId="47" applyNumberFormat="1" applyFont="1" applyFill="1" applyBorder="1" applyAlignment="1" applyProtection="1">
      <alignment horizontal="center" vertical="center"/>
      <protection hidden="1"/>
    </xf>
    <xf numFmtId="1" fontId="733" fillId="67" borderId="29" xfId="47" applyNumberFormat="1" applyFont="1" applyFill="1" applyBorder="1" applyAlignment="1" applyProtection="1">
      <alignment horizontal="center" vertical="center"/>
      <protection hidden="1"/>
    </xf>
    <xf numFmtId="0" fontId="733" fillId="187" borderId="29" xfId="0" applyFont="1" applyFill="1" applyBorder="1"/>
    <xf numFmtId="0" fontId="74" fillId="187" borderId="0" xfId="0" applyFont="1" applyFill="1" applyBorder="1"/>
    <xf numFmtId="0" fontId="74" fillId="187" borderId="30" xfId="0" applyFont="1" applyFill="1" applyBorder="1"/>
    <xf numFmtId="165" fontId="93" fillId="22" borderId="29" xfId="47" applyNumberFormat="1" applyFont="1" applyFill="1" applyBorder="1" applyAlignment="1" applyProtection="1">
      <alignment horizontal="right" vertical="center"/>
    </xf>
    <xf numFmtId="0" fontId="74" fillId="22" borderId="29" xfId="47" applyFont="1" applyFill="1" applyBorder="1" applyAlignment="1" applyProtection="1">
      <alignment horizontal="center" vertical="center" wrapText="1"/>
      <protection hidden="1"/>
    </xf>
    <xf numFmtId="0" fontId="89" fillId="22" borderId="30" xfId="47" applyFont="1" applyFill="1" applyBorder="1" applyAlignment="1" applyProtection="1">
      <alignment horizontal="center" wrapText="1"/>
      <protection hidden="1"/>
    </xf>
    <xf numFmtId="1" fontId="93" fillId="21" borderId="29" xfId="47" applyNumberFormat="1" applyFont="1" applyFill="1" applyBorder="1" applyAlignment="1" applyProtection="1">
      <alignment horizontal="center" vertical="center"/>
      <protection hidden="1"/>
    </xf>
    <xf numFmtId="2" fontId="53" fillId="68" borderId="30" xfId="0" applyNumberFormat="1" applyFont="1" applyFill="1" applyBorder="1" applyAlignment="1">
      <alignment horizontal="center" vertical="center"/>
    </xf>
    <xf numFmtId="165" fontId="105" fillId="22" borderId="212" xfId="47" applyNumberFormat="1" applyFont="1" applyFill="1" applyBorder="1" applyAlignment="1" applyProtection="1">
      <alignment horizontal="right" vertical="center"/>
    </xf>
    <xf numFmtId="165" fontId="105" fillId="22" borderId="210" xfId="47" applyNumberFormat="1" applyFont="1" applyFill="1" applyBorder="1" applyAlignment="1" applyProtection="1">
      <alignment horizontal="right" vertical="center"/>
    </xf>
    <xf numFmtId="0" fontId="89" fillId="187" borderId="29" xfId="0" applyFont="1" applyFill="1" applyBorder="1" applyAlignment="1">
      <alignment horizontal="center" vertical="center"/>
    </xf>
    <xf numFmtId="0" fontId="74" fillId="187" borderId="29" xfId="0" applyFont="1" applyFill="1" applyBorder="1"/>
    <xf numFmtId="0" fontId="56" fillId="187" borderId="29" xfId="47" applyFont="1" applyFill="1" applyBorder="1" applyAlignment="1">
      <alignment horizontal="right" vertical="center"/>
    </xf>
    <xf numFmtId="0" fontId="74" fillId="187" borderId="29" xfId="0" applyFont="1" applyFill="1" applyBorder="1" applyAlignment="1">
      <alignment horizontal="right" vertical="center"/>
    </xf>
    <xf numFmtId="0" fontId="88" fillId="187" borderId="277" xfId="0" applyFont="1" applyFill="1" applyBorder="1" applyAlignment="1">
      <alignment horizontal="center" vertical="center"/>
    </xf>
    <xf numFmtId="0" fontId="74" fillId="187" borderId="210" xfId="0" applyFont="1" applyFill="1" applyBorder="1"/>
    <xf numFmtId="0" fontId="74" fillId="187" borderId="399" xfId="82" applyFont="1" applyFill="1" applyBorder="1" applyAlignment="1">
      <alignment horizontal="center" vertical="center"/>
    </xf>
    <xf numFmtId="0" fontId="74" fillId="187" borderId="400" xfId="82" applyFont="1" applyFill="1" applyBorder="1" applyAlignment="1">
      <alignment horizontal="center" vertical="center"/>
    </xf>
    <xf numFmtId="0" fontId="74" fillId="187" borderId="401" xfId="82" applyFont="1" applyFill="1" applyBorder="1" applyAlignment="1">
      <alignment horizontal="center" vertical="center"/>
    </xf>
    <xf numFmtId="0" fontId="88" fillId="187" borderId="0" xfId="0" applyFont="1" applyFill="1" applyBorder="1" applyAlignment="1">
      <alignment vertical="center"/>
    </xf>
    <xf numFmtId="0" fontId="88" fillId="187" borderId="30" xfId="0" applyFont="1" applyFill="1" applyBorder="1" applyAlignment="1">
      <alignment vertical="center"/>
    </xf>
    <xf numFmtId="0" fontId="88" fillId="187" borderId="29" xfId="0" applyFont="1" applyFill="1" applyBorder="1" applyAlignment="1">
      <alignment horizontal="right" vertical="center"/>
    </xf>
    <xf numFmtId="0" fontId="88" fillId="22" borderId="30" xfId="67" applyFont="1" applyFill="1" applyBorder="1" applyAlignment="1" applyProtection="1">
      <alignment vertical="center" wrapText="1"/>
      <protection locked="0"/>
    </xf>
    <xf numFmtId="0" fontId="56" fillId="22" borderId="367" xfId="47" applyFont="1" applyFill="1" applyBorder="1" applyAlignment="1" applyProtection="1">
      <alignment vertical="center"/>
      <protection hidden="1"/>
    </xf>
    <xf numFmtId="165" fontId="115" fillId="22" borderId="73" xfId="47" applyNumberFormat="1" applyFont="1" applyFill="1" applyBorder="1" applyAlignment="1" applyProtection="1">
      <alignment horizontal="left" vertical="center"/>
      <protection hidden="1"/>
    </xf>
    <xf numFmtId="0" fontId="88" fillId="22" borderId="31" xfId="47" applyFont="1" applyFill="1" applyBorder="1" applyAlignment="1" applyProtection="1">
      <alignment horizontal="center" vertical="center"/>
      <protection hidden="1"/>
    </xf>
    <xf numFmtId="165" fontId="88" fillId="65" borderId="402" xfId="36" applyNumberFormat="1" applyFont="1" applyFill="1" applyBorder="1" applyAlignment="1">
      <alignment horizontal="center" vertical="center"/>
    </xf>
    <xf numFmtId="0" fontId="74" fillId="0" borderId="229" xfId="0" applyFont="1" applyBorder="1"/>
    <xf numFmtId="0" fontId="53" fillId="22" borderId="229" xfId="47" applyFont="1" applyFill="1" applyBorder="1" applyAlignment="1" applyProtection="1">
      <alignment vertical="center" wrapText="1"/>
      <protection hidden="1"/>
    </xf>
    <xf numFmtId="0" fontId="133" fillId="26" borderId="403" xfId="36" applyFont="1" applyFill="1" applyBorder="1" applyAlignment="1">
      <alignment vertical="center"/>
    </xf>
    <xf numFmtId="168" fontId="88" fillId="26" borderId="379" xfId="35" applyNumberFormat="1" applyFont="1" applyFill="1" applyBorder="1" applyAlignment="1" applyProtection="1">
      <alignment vertical="center"/>
      <protection locked="0"/>
    </xf>
    <xf numFmtId="168" fontId="88" fillId="26" borderId="379" xfId="35" applyNumberFormat="1" applyFont="1" applyFill="1" applyBorder="1" applyAlignment="1" applyProtection="1">
      <alignment horizontal="left" vertical="center"/>
      <protection locked="0"/>
    </xf>
    <xf numFmtId="0" fontId="212" fillId="35" borderId="75" xfId="47" applyFont="1" applyFill="1" applyBorder="1" applyAlignment="1">
      <alignment vertical="center"/>
    </xf>
    <xf numFmtId="0" fontId="341" fillId="35" borderId="379" xfId="0" applyFont="1" applyFill="1" applyBorder="1"/>
    <xf numFmtId="2" fontId="98" fillId="75" borderId="238" xfId="75" applyNumberFormat="1" applyFont="1" applyFill="1" applyBorder="1" applyAlignment="1">
      <alignment horizontal="center" vertical="center"/>
    </xf>
    <xf numFmtId="1" fontId="98" fillId="75" borderId="238" xfId="75" applyNumberFormat="1" applyFont="1" applyFill="1" applyBorder="1" applyAlignment="1">
      <alignment horizontal="center" vertical="center"/>
    </xf>
    <xf numFmtId="1" fontId="733" fillId="67" borderId="152" xfId="47" applyNumberFormat="1" applyFont="1" applyFill="1" applyBorder="1" applyAlignment="1" applyProtection="1">
      <alignment horizontal="center" vertical="center"/>
      <protection hidden="1"/>
    </xf>
    <xf numFmtId="0" fontId="80" fillId="162" borderId="29" xfId="0" applyFont="1" applyFill="1" applyBorder="1"/>
    <xf numFmtId="0" fontId="733" fillId="162" borderId="0" xfId="47" applyFont="1" applyFill="1" applyBorder="1" applyAlignment="1" applyProtection="1">
      <alignment horizontal="left" vertical="center"/>
      <protection hidden="1"/>
    </xf>
    <xf numFmtId="0" fontId="52" fillId="162" borderId="0" xfId="35" applyFont="1" applyFill="1" applyBorder="1" applyAlignment="1">
      <alignment horizontal="left" vertical="center"/>
    </xf>
    <xf numFmtId="1" fontId="733" fillId="162" borderId="0" xfId="47" applyNumberFormat="1" applyFont="1" applyFill="1" applyBorder="1" applyAlignment="1" applyProtection="1">
      <alignment horizontal="center" vertical="center"/>
      <protection hidden="1"/>
    </xf>
    <xf numFmtId="1" fontId="735" fillId="162" borderId="0" xfId="47" applyNumberFormat="1" applyFont="1" applyFill="1" applyBorder="1" applyAlignment="1" applyProtection="1">
      <alignment horizontal="center" vertical="center"/>
      <protection hidden="1"/>
    </xf>
    <xf numFmtId="165" fontId="93" fillId="162" borderId="0" xfId="47" applyNumberFormat="1" applyFont="1" applyFill="1" applyBorder="1" applyAlignment="1" applyProtection="1">
      <alignment horizontal="left" vertical="center"/>
    </xf>
    <xf numFmtId="1" fontId="88" fillId="162" borderId="0" xfId="35" applyNumberFormat="1" applyFont="1" applyFill="1" applyBorder="1" applyAlignment="1">
      <alignment vertical="center"/>
    </xf>
    <xf numFmtId="0" fontId="74" fillId="162" borderId="275" xfId="0" applyFont="1" applyFill="1" applyBorder="1"/>
    <xf numFmtId="0" fontId="74" fillId="162" borderId="367" xfId="0" applyFont="1" applyFill="1" applyBorder="1"/>
    <xf numFmtId="0" fontId="347" fillId="35" borderId="0" xfId="0" applyFont="1" applyFill="1" applyAlignment="1">
      <alignment horizontal="center" vertical="center"/>
    </xf>
    <xf numFmtId="0" fontId="341" fillId="35" borderId="0" xfId="0" applyFont="1" applyFill="1" applyAlignment="1">
      <alignment horizontal="center" vertical="center"/>
    </xf>
    <xf numFmtId="0" fontId="347" fillId="35" borderId="0" xfId="47" applyFont="1" applyFill="1" applyAlignment="1">
      <alignment horizontal="center" vertical="center"/>
    </xf>
    <xf numFmtId="0" fontId="202" fillId="22" borderId="0" xfId="47" applyFont="1" applyFill="1" applyBorder="1" applyAlignment="1">
      <alignment horizontal="center" vertical="center" wrapText="1"/>
    </xf>
    <xf numFmtId="0" fontId="56" fillId="22" borderId="0" xfId="47" applyFont="1" applyFill="1" applyBorder="1" applyAlignment="1">
      <alignment wrapText="1"/>
    </xf>
    <xf numFmtId="0" fontId="56" fillId="22" borderId="0" xfId="50" applyFont="1" applyFill="1" applyBorder="1" applyAlignment="1">
      <alignment vertical="center" wrapText="1"/>
    </xf>
    <xf numFmtId="0" fontId="74" fillId="22" borderId="0" xfId="47" applyFont="1" applyFill="1" applyBorder="1"/>
    <xf numFmtId="0" fontId="202" fillId="22" borderId="0" xfId="47" applyFont="1" applyFill="1" applyAlignment="1">
      <alignment horizontal="center"/>
    </xf>
    <xf numFmtId="1" fontId="55" fillId="22" borderId="0" xfId="47" applyNumberFormat="1" applyFont="1" applyFill="1" applyBorder="1" applyAlignment="1" applyProtection="1">
      <alignment vertical="center" wrapText="1"/>
      <protection locked="0"/>
    </xf>
    <xf numFmtId="1" fontId="80" fillId="22" borderId="0" xfId="47" applyNumberFormat="1" applyFont="1" applyFill="1" applyBorder="1" applyAlignment="1" applyProtection="1">
      <alignment horizontal="left" vertical="center"/>
      <protection locked="0"/>
    </xf>
    <xf numFmtId="0" fontId="206" fillId="22" borderId="0" xfId="47" applyFont="1" applyFill="1"/>
    <xf numFmtId="0" fontId="74" fillId="22" borderId="0" xfId="50" applyFont="1" applyFill="1" applyAlignment="1">
      <alignment vertical="center"/>
    </xf>
    <xf numFmtId="0" fontId="132" fillId="22" borderId="0" xfId="47" applyFont="1" applyFill="1" applyBorder="1" applyAlignment="1">
      <alignment horizontal="center" vertical="center" wrapText="1"/>
    </xf>
    <xf numFmtId="0" fontId="82" fillId="22" borderId="0" xfId="47" applyFont="1" applyFill="1" applyBorder="1"/>
    <xf numFmtId="0" fontId="110" fillId="22" borderId="44" xfId="47" applyFont="1" applyFill="1" applyBorder="1" applyAlignment="1"/>
    <xf numFmtId="0" fontId="81" fillId="22" borderId="0" xfId="47" applyFont="1" applyFill="1" applyBorder="1" applyAlignment="1">
      <alignment horizontal="left" vertical="top"/>
    </xf>
    <xf numFmtId="0" fontId="63" fillId="22" borderId="0" xfId="47" applyFont="1" applyFill="1" applyBorder="1" applyAlignment="1">
      <alignment horizontal="left" vertical="top"/>
    </xf>
    <xf numFmtId="0" fontId="82" fillId="22" borderId="0" xfId="47" applyFont="1" applyFill="1" applyBorder="1" applyAlignment="1">
      <alignment horizontal="left" vertical="top"/>
    </xf>
    <xf numFmtId="0" fontId="74" fillId="22" borderId="0" xfId="47" applyFont="1" applyFill="1" applyBorder="1" applyAlignment="1">
      <alignment horizontal="left" vertical="top"/>
    </xf>
    <xf numFmtId="0" fontId="82" fillId="22" borderId="0" xfId="0" applyFont="1" applyFill="1" applyBorder="1"/>
    <xf numFmtId="0" fontId="110" fillId="22" borderId="0" xfId="47" applyFont="1" applyFill="1" applyBorder="1" applyAlignment="1">
      <alignment horizontal="left" vertical="center"/>
    </xf>
    <xf numFmtId="0" fontId="210" fillId="22" borderId="0" xfId="47" applyFont="1" applyFill="1" applyBorder="1" applyAlignment="1">
      <alignment horizontal="left" vertical="center"/>
    </xf>
    <xf numFmtId="0" fontId="341" fillId="35" borderId="0" xfId="47" applyFont="1" applyFill="1" applyAlignment="1">
      <alignment horizontal="center" vertical="center"/>
    </xf>
    <xf numFmtId="0" fontId="37" fillId="20" borderId="0" xfId="88" applyFont="1" applyFill="1" applyAlignment="1">
      <alignment horizontal="center" vertical="center"/>
    </xf>
    <xf numFmtId="0" fontId="341" fillId="35" borderId="0" xfId="102" applyFont="1" applyFill="1" applyAlignment="1">
      <alignment horizontal="center" vertical="center"/>
    </xf>
    <xf numFmtId="0" fontId="341" fillId="35" borderId="0" xfId="102" applyFont="1" applyFill="1" applyAlignment="1">
      <alignment horizontal="center" vertical="center" wrapText="1"/>
    </xf>
    <xf numFmtId="0" fontId="407" fillId="22" borderId="0" xfId="102" applyFont="1" applyFill="1" applyAlignment="1">
      <alignment vertical="center" wrapText="1"/>
    </xf>
    <xf numFmtId="0" fontId="154" fillId="35" borderId="0" xfId="82" applyFont="1" applyFill="1" applyAlignment="1">
      <alignment horizontal="center" vertical="center"/>
    </xf>
    <xf numFmtId="0" fontId="12" fillId="22" borderId="0" xfId="82" applyFill="1"/>
    <xf numFmtId="0" fontId="36" fillId="22" borderId="0" xfId="47" applyFont="1" applyFill="1" applyAlignment="1">
      <alignment vertical="center"/>
    </xf>
    <xf numFmtId="0" fontId="633" fillId="22" borderId="0" xfId="47" applyFont="1" applyFill="1" applyAlignment="1">
      <alignment horizontal="center" vertical="center"/>
    </xf>
    <xf numFmtId="0" fontId="405" fillId="22" borderId="0" xfId="47" applyFont="1" applyFill="1" applyAlignment="1">
      <alignment horizontal="center" vertical="center"/>
    </xf>
    <xf numFmtId="0" fontId="68" fillId="22" borderId="0" xfId="47" applyFont="1" applyFill="1" applyAlignment="1">
      <alignment vertical="center"/>
    </xf>
    <xf numFmtId="0" fontId="69" fillId="22" borderId="0" xfId="82" applyFont="1" applyFill="1"/>
    <xf numFmtId="0" fontId="634" fillId="22" borderId="0" xfId="47" applyFont="1" applyFill="1" applyAlignment="1">
      <alignment horizontal="center" vertical="center"/>
    </xf>
    <xf numFmtId="0" fontId="635" fillId="22" borderId="0" xfId="47" applyFont="1" applyFill="1" applyAlignment="1">
      <alignment horizontal="center" vertical="center"/>
    </xf>
    <xf numFmtId="0" fontId="636" fillId="22" borderId="0" xfId="47" applyFont="1" applyFill="1" applyAlignment="1">
      <alignment horizontal="center" vertical="center"/>
    </xf>
    <xf numFmtId="0" fontId="637" fillId="22" borderId="0" xfId="47" applyFont="1" applyFill="1" applyAlignment="1">
      <alignment horizontal="center" vertical="center"/>
    </xf>
    <xf numFmtId="0" fontId="638" fillId="22" borderId="0" xfId="47" applyFont="1" applyFill="1" applyAlignment="1">
      <alignment horizontal="center" vertical="center"/>
    </xf>
    <xf numFmtId="0" fontId="639" fillId="22" borderId="0" xfId="47" applyFont="1" applyFill="1" applyAlignment="1">
      <alignment horizontal="center" vertical="center"/>
    </xf>
    <xf numFmtId="0" fontId="640" fillId="22" borderId="0" xfId="47" applyFont="1" applyFill="1" applyAlignment="1">
      <alignment horizontal="center" vertical="center"/>
    </xf>
    <xf numFmtId="0" fontId="641" fillId="22" borderId="0" xfId="47" applyFont="1" applyFill="1" applyAlignment="1">
      <alignment horizontal="center" vertical="center"/>
    </xf>
    <xf numFmtId="0" fontId="616" fillId="22" borderId="0" xfId="47" applyFont="1" applyFill="1"/>
    <xf numFmtId="0" fontId="111" fillId="22" borderId="0" xfId="82" applyFont="1" applyFill="1" applyAlignment="1">
      <alignment horizontal="right"/>
    </xf>
    <xf numFmtId="0" fontId="411" fillId="22" borderId="0" xfId="82" applyFont="1" applyFill="1" applyAlignment="1">
      <alignment horizontal="left"/>
    </xf>
    <xf numFmtId="0" fontId="593" fillId="22" borderId="0" xfId="82" applyFont="1" applyFill="1" applyAlignment="1">
      <alignment horizontal="right" vertical="center"/>
    </xf>
    <xf numFmtId="0" fontId="354" fillId="22" borderId="0" xfId="82" applyFont="1" applyFill="1" applyAlignment="1">
      <alignment horizontal="right"/>
    </xf>
    <xf numFmtId="0" fontId="617" fillId="22" borderId="0" xfId="47" applyFont="1" applyFill="1" applyAlignment="1">
      <alignment vertical="center"/>
    </xf>
    <xf numFmtId="0" fontId="618" fillId="22" borderId="0" xfId="47" applyFont="1" applyFill="1" applyAlignment="1">
      <alignment horizontal="center" vertical="center"/>
    </xf>
    <xf numFmtId="0" fontId="559" fillId="22" borderId="0" xfId="47" applyFont="1" applyFill="1" applyAlignment="1">
      <alignment horizontal="center" vertical="center"/>
    </xf>
    <xf numFmtId="0" fontId="624" fillId="22" borderId="0" xfId="47" applyFont="1" applyFill="1" applyAlignment="1">
      <alignment horizontal="center" vertical="center"/>
    </xf>
    <xf numFmtId="0" fontId="625" fillId="22" borderId="0" xfId="47" applyFont="1" applyFill="1" applyAlignment="1">
      <alignment horizontal="center" vertical="center"/>
    </xf>
    <xf numFmtId="0" fontId="626" fillId="22" borderId="0" xfId="47" applyFont="1" applyFill="1" applyAlignment="1">
      <alignment horizontal="center" vertical="center"/>
    </xf>
    <xf numFmtId="0" fontId="627" fillId="22" borderId="0" xfId="47" applyFont="1" applyFill="1" applyAlignment="1">
      <alignment horizontal="center" vertical="center"/>
    </xf>
    <xf numFmtId="0" fontId="628" fillId="22" borderId="0" xfId="47" applyFont="1" applyFill="1" applyAlignment="1">
      <alignment horizontal="center" vertical="center"/>
    </xf>
    <xf numFmtId="0" fontId="629" fillId="22" borderId="0" xfId="47" applyFont="1" applyFill="1" applyAlignment="1">
      <alignment horizontal="center" vertical="center"/>
    </xf>
    <xf numFmtId="0" fontId="631" fillId="22" borderId="0" xfId="47" applyFont="1" applyFill="1" applyAlignment="1">
      <alignment horizontal="center" vertical="center"/>
    </xf>
    <xf numFmtId="0" fontId="632" fillId="22" borderId="0" xfId="47" applyFont="1" applyFill="1" applyAlignment="1">
      <alignment horizontal="center" vertical="center"/>
    </xf>
    <xf numFmtId="0" fontId="597" fillId="22" borderId="0" xfId="82" applyFont="1" applyFill="1" applyAlignment="1">
      <alignment horizontal="right" vertical="center"/>
    </xf>
    <xf numFmtId="0" fontId="616" fillId="22" borderId="0" xfId="82" applyFont="1" applyFill="1" applyAlignment="1">
      <alignment horizontal="center" vertical="center"/>
    </xf>
    <xf numFmtId="0" fontId="581" fillId="22" borderId="0" xfId="47" applyFont="1" applyFill="1" applyAlignment="1">
      <alignment vertical="center"/>
    </xf>
    <xf numFmtId="0" fontId="67" fillId="22" borderId="0" xfId="82" applyFont="1" applyFill="1"/>
    <xf numFmtId="0" fontId="48" fillId="22" borderId="0" xfId="82" applyFont="1" applyFill="1"/>
    <xf numFmtId="0" fontId="354" fillId="22" borderId="0" xfId="82" applyFont="1" applyFill="1"/>
    <xf numFmtId="0" fontId="340" fillId="35" borderId="0" xfId="82" applyFont="1" applyFill="1" applyAlignment="1">
      <alignment horizontal="center" vertical="center"/>
    </xf>
    <xf numFmtId="0" fontId="56" fillId="22" borderId="0" xfId="82" applyFont="1" applyFill="1" applyAlignment="1">
      <alignment vertical="center"/>
    </xf>
    <xf numFmtId="0" fontId="82" fillId="162" borderId="29" xfId="0" applyFont="1" applyFill="1" applyBorder="1"/>
    <xf numFmtId="0" fontId="82" fillId="162" borderId="0" xfId="0" applyFont="1" applyFill="1" applyBorder="1"/>
    <xf numFmtId="0" fontId="82" fillId="162" borderId="30" xfId="0" applyFont="1" applyFill="1" applyBorder="1"/>
    <xf numFmtId="0" fontId="344" fillId="162" borderId="0" xfId="47" applyFont="1" applyFill="1" applyBorder="1" applyAlignment="1" applyProtection="1">
      <alignment horizontal="left" vertical="center"/>
      <protection hidden="1"/>
    </xf>
    <xf numFmtId="0" fontId="82" fillId="162" borderId="0" xfId="35" applyFont="1" applyFill="1" applyBorder="1" applyAlignment="1">
      <alignment horizontal="left" vertical="center"/>
    </xf>
    <xf numFmtId="1" fontId="344" fillId="162" borderId="0" xfId="47" applyNumberFormat="1" applyFont="1" applyFill="1" applyBorder="1" applyAlignment="1" applyProtection="1">
      <alignment horizontal="center" vertical="center"/>
      <protection hidden="1"/>
    </xf>
    <xf numFmtId="165" fontId="116" fillId="162" borderId="0" xfId="47" applyNumberFormat="1" applyFont="1" applyFill="1" applyBorder="1" applyAlignment="1" applyProtection="1">
      <alignment horizontal="left" vertical="center"/>
    </xf>
    <xf numFmtId="1" fontId="116" fillId="75" borderId="238" xfId="75" applyNumberFormat="1" applyFont="1" applyFill="1" applyBorder="1" applyAlignment="1">
      <alignment horizontal="center" vertical="center"/>
    </xf>
    <xf numFmtId="1" fontId="82" fillId="162" borderId="0" xfId="35" applyNumberFormat="1" applyFont="1" applyFill="1" applyBorder="1" applyAlignment="1">
      <alignment vertical="center"/>
    </xf>
    <xf numFmtId="0" fontId="82" fillId="162" borderId="275" xfId="0" applyFont="1" applyFill="1" applyBorder="1"/>
    <xf numFmtId="0" fontId="82" fillId="162" borderId="367" xfId="0" applyFont="1" applyFill="1" applyBorder="1"/>
    <xf numFmtId="0" fontId="82" fillId="162" borderId="205" xfId="0" applyFont="1" applyFill="1" applyBorder="1"/>
    <xf numFmtId="0" fontId="747" fillId="154" borderId="207" xfId="47" applyFont="1" applyFill="1" applyBorder="1" applyAlignment="1" applyProtection="1">
      <alignment horizontal="center" vertical="center"/>
      <protection hidden="1"/>
    </xf>
    <xf numFmtId="0" fontId="747" fillId="154" borderId="207" xfId="47" applyFont="1" applyFill="1" applyBorder="1" applyAlignment="1" applyProtection="1">
      <alignment horizontal="center" vertical="center" wrapText="1"/>
      <protection hidden="1"/>
    </xf>
    <xf numFmtId="1" fontId="285" fillId="22" borderId="0" xfId="67" applyNumberFormat="1" applyFont="1" applyFill="1" applyBorder="1" applyAlignment="1" applyProtection="1">
      <alignment horizontal="center" vertical="center"/>
      <protection hidden="1"/>
    </xf>
    <xf numFmtId="0" fontId="89" fillId="22" borderId="207" xfId="67" applyFont="1" applyFill="1" applyBorder="1" applyAlignment="1" applyProtection="1">
      <protection hidden="1"/>
    </xf>
    <xf numFmtId="174" fontId="93" fillId="188" borderId="208" xfId="93" applyNumberFormat="1" applyFont="1" applyFill="1" applyBorder="1" applyAlignment="1">
      <alignment horizontal="right" vertical="center"/>
    </xf>
    <xf numFmtId="1" fontId="741" fillId="22" borderId="0" xfId="67" applyNumberFormat="1" applyFont="1" applyFill="1" applyBorder="1" applyAlignment="1" applyProtection="1">
      <alignment horizontal="left" vertical="center"/>
      <protection hidden="1"/>
    </xf>
    <xf numFmtId="0" fontId="74" fillId="0" borderId="0" xfId="82" applyFont="1" applyBorder="1"/>
    <xf numFmtId="0" fontId="60" fillId="22" borderId="29" xfId="67" applyFont="1" applyFill="1" applyBorder="1" applyAlignment="1">
      <alignment horizontal="left"/>
    </xf>
    <xf numFmtId="0" fontId="88" fillId="22" borderId="0" xfId="67" applyFont="1" applyFill="1" applyBorder="1" applyAlignment="1" applyProtection="1">
      <alignment vertical="center" wrapText="1"/>
      <protection locked="0"/>
    </xf>
    <xf numFmtId="1" fontId="285" fillId="67" borderId="408" xfId="67" applyNumberFormat="1" applyFont="1" applyFill="1" applyBorder="1" applyAlignment="1" applyProtection="1">
      <alignment horizontal="center" vertical="center"/>
      <protection hidden="1"/>
    </xf>
    <xf numFmtId="1" fontId="285" fillId="22" borderId="409" xfId="67" applyNumberFormat="1" applyFont="1" applyFill="1" applyBorder="1" applyAlignment="1" applyProtection="1">
      <alignment horizontal="center" vertical="center"/>
      <protection hidden="1"/>
    </xf>
    <xf numFmtId="0" fontId="88" fillId="187" borderId="0" xfId="67" applyFont="1" applyFill="1" applyBorder="1" applyProtection="1">
      <protection locked="0"/>
    </xf>
    <xf numFmtId="165" fontId="293" fillId="22" borderId="410" xfId="67" applyNumberFormat="1" applyFont="1" applyFill="1" applyBorder="1" applyAlignment="1" applyProtection="1">
      <alignment horizontal="center" vertical="center"/>
      <protection hidden="1"/>
    </xf>
    <xf numFmtId="1" fontId="293" fillId="22" borderId="0" xfId="67" applyNumberFormat="1" applyFont="1" applyFill="1" applyBorder="1" applyAlignment="1" applyProtection="1">
      <alignment horizontal="left" vertical="center"/>
      <protection hidden="1"/>
    </xf>
    <xf numFmtId="165" fontId="741" fillId="190" borderId="29" xfId="67" applyNumberFormat="1" applyFont="1" applyFill="1" applyBorder="1" applyAlignment="1" applyProtection="1">
      <alignment horizontal="center" vertical="center"/>
      <protection hidden="1"/>
    </xf>
    <xf numFmtId="0" fontId="74" fillId="187" borderId="0" xfId="67" applyFont="1" applyFill="1" applyBorder="1" applyProtection="1">
      <protection locked="0"/>
    </xf>
    <xf numFmtId="0" fontId="74" fillId="22" borderId="0" xfId="67" applyFont="1" applyFill="1" applyBorder="1" applyProtection="1">
      <protection locked="0"/>
    </xf>
    <xf numFmtId="174" fontId="741" fillId="192" borderId="407" xfId="93" applyNumberFormat="1" applyFont="1" applyFill="1" applyBorder="1" applyAlignment="1">
      <alignment horizontal="center" vertical="center"/>
    </xf>
    <xf numFmtId="1" fontId="285" fillId="67" borderId="0" xfId="67" applyNumberFormat="1" applyFont="1" applyFill="1" applyBorder="1" applyAlignment="1" applyProtection="1">
      <alignment horizontal="center" vertical="center"/>
      <protection hidden="1"/>
    </xf>
    <xf numFmtId="0" fontId="115" fillId="34" borderId="411" xfId="82" applyFont="1" applyFill="1" applyBorder="1" applyAlignment="1">
      <alignment horizontal="center" vertical="center"/>
    </xf>
    <xf numFmtId="0" fontId="52" fillId="34" borderId="411" xfId="82" applyFont="1" applyFill="1" applyBorder="1" applyAlignment="1">
      <alignment horizontal="center" vertical="center"/>
    </xf>
    <xf numFmtId="0" fontId="749" fillId="193" borderId="411" xfId="82" applyFont="1" applyFill="1" applyBorder="1" applyAlignment="1">
      <alignment horizontal="center" vertical="center"/>
    </xf>
    <xf numFmtId="0" fontId="737" fillId="193" borderId="411" xfId="82" applyFont="1" applyFill="1" applyBorder="1" applyAlignment="1">
      <alignment horizontal="center" vertical="center"/>
    </xf>
    <xf numFmtId="0" fontId="89" fillId="22" borderId="207" xfId="67" applyFont="1" applyFill="1" applyBorder="1" applyAlignment="1" applyProtection="1">
      <alignment horizontal="center"/>
      <protection hidden="1"/>
    </xf>
    <xf numFmtId="0" fontId="56" fillId="22" borderId="184" xfId="67" applyFont="1" applyFill="1" applyBorder="1" applyAlignment="1" applyProtection="1">
      <alignment horizontal="left" vertical="center"/>
      <protection hidden="1"/>
    </xf>
    <xf numFmtId="0" fontId="60" fillId="22" borderId="0" xfId="67" applyFont="1" applyFill="1" applyBorder="1" applyAlignment="1">
      <alignment horizontal="left"/>
    </xf>
    <xf numFmtId="0" fontId="94" fillId="22" borderId="0" xfId="67" applyFont="1" applyFill="1" applyBorder="1" applyAlignment="1">
      <alignment horizontal="center"/>
    </xf>
    <xf numFmtId="0" fontId="56" fillId="22" borderId="0" xfId="67" applyFont="1" applyFill="1" applyBorder="1" applyAlignment="1">
      <alignment vertical="center"/>
    </xf>
    <xf numFmtId="0" fontId="60" fillId="22" borderId="0" xfId="67" applyFont="1" applyFill="1" applyBorder="1" applyAlignment="1">
      <alignment vertical="center"/>
    </xf>
    <xf numFmtId="0" fontId="56" fillId="22" borderId="412" xfId="67" applyFont="1" applyFill="1" applyBorder="1" applyAlignment="1" applyProtection="1">
      <alignment vertical="center"/>
      <protection hidden="1"/>
    </xf>
    <xf numFmtId="0" fontId="56" fillId="22" borderId="0" xfId="67" applyFont="1" applyFill="1" applyBorder="1" applyAlignment="1">
      <alignment horizontal="left" vertical="center"/>
    </xf>
    <xf numFmtId="165" fontId="286" fillId="22" borderId="0" xfId="67" applyNumberFormat="1" applyFont="1" applyFill="1" applyBorder="1" applyAlignment="1">
      <alignment horizontal="left" vertical="center"/>
    </xf>
    <xf numFmtId="0" fontId="56" fillId="22" borderId="210" xfId="67" applyFont="1" applyFill="1" applyBorder="1" applyAlignment="1">
      <alignment horizontal="center" vertical="center"/>
    </xf>
    <xf numFmtId="0" fontId="285" fillId="22" borderId="0" xfId="67" applyFont="1" applyFill="1" applyBorder="1" applyAlignment="1" applyProtection="1">
      <alignment horizontal="center"/>
      <protection locked="0"/>
    </xf>
    <xf numFmtId="0" fontId="744" fillId="22" borderId="413" xfId="67" applyFont="1" applyFill="1" applyBorder="1" applyAlignment="1" applyProtection="1">
      <alignment horizontal="center" vertical="center"/>
      <protection locked="0"/>
    </xf>
    <xf numFmtId="0" fontId="74" fillId="22" borderId="414" xfId="67" applyFont="1" applyFill="1" applyBorder="1"/>
    <xf numFmtId="0" fontId="387" fillId="22" borderId="0" xfId="67" applyFont="1" applyFill="1" applyBorder="1" applyAlignment="1" applyProtection="1">
      <alignment vertical="center"/>
      <protection locked="0"/>
    </xf>
    <xf numFmtId="0" fontId="387" fillId="22" borderId="412" xfId="67" applyFont="1" applyFill="1" applyBorder="1" applyAlignment="1" applyProtection="1">
      <alignment vertical="center"/>
      <protection locked="0"/>
    </xf>
    <xf numFmtId="1" fontId="732" fillId="70" borderId="0" xfId="67" applyNumberFormat="1" applyFont="1" applyFill="1" applyBorder="1" applyAlignment="1" applyProtection="1">
      <alignment horizontal="center" vertical="center"/>
      <protection hidden="1"/>
    </xf>
    <xf numFmtId="165" fontId="225" fillId="70" borderId="0" xfId="67" applyNumberFormat="1" applyFont="1" applyFill="1" applyBorder="1" applyAlignment="1" applyProtection="1">
      <alignment horizontal="right" vertical="center"/>
      <protection hidden="1"/>
    </xf>
    <xf numFmtId="0" fontId="56" fillId="22" borderId="0" xfId="67" applyFont="1" applyFill="1" applyBorder="1" applyAlignment="1" applyProtection="1">
      <alignment horizontal="right" vertical="center"/>
      <protection hidden="1"/>
    </xf>
    <xf numFmtId="2" fontId="126" fillId="154" borderId="0" xfId="48" applyNumberFormat="1" applyFont="1" applyFill="1" applyBorder="1" applyAlignment="1">
      <alignment horizontal="right" vertical="center"/>
    </xf>
    <xf numFmtId="0" fontId="746" fillId="22" borderId="0" xfId="67" applyFont="1" applyFill="1" applyBorder="1" applyAlignment="1" applyProtection="1">
      <alignment horizontal="left" vertical="center"/>
      <protection hidden="1"/>
    </xf>
    <xf numFmtId="174" fontId="93" fillId="188" borderId="153" xfId="93" applyNumberFormat="1" applyFont="1" applyFill="1" applyBorder="1" applyAlignment="1">
      <alignment horizontal="right" vertical="center"/>
    </xf>
    <xf numFmtId="0" fontId="389" fillId="22" borderId="0" xfId="67" applyFont="1" applyFill="1" applyBorder="1" applyAlignment="1" applyProtection="1">
      <alignment horizontal="left" vertical="center"/>
      <protection locked="0"/>
    </xf>
    <xf numFmtId="0" fontId="389" fillId="22" borderId="0" xfId="67" applyFont="1" applyFill="1" applyBorder="1" applyAlignment="1" applyProtection="1">
      <alignment horizontal="left" vertical="center"/>
      <protection hidden="1"/>
    </xf>
    <xf numFmtId="0" fontId="389" fillId="22" borderId="412" xfId="67" applyFont="1" applyFill="1" applyBorder="1" applyAlignment="1" applyProtection="1">
      <alignment horizontal="left" vertical="center"/>
      <protection locked="0"/>
    </xf>
    <xf numFmtId="0" fontId="288" fillId="22" borderId="0" xfId="67" applyFont="1" applyFill="1" applyBorder="1" applyAlignment="1" applyProtection="1">
      <alignment horizontal="right" vertical="center"/>
      <protection hidden="1"/>
    </xf>
    <xf numFmtId="0" fontId="741" fillId="189" borderId="415" xfId="47" applyFont="1" applyFill="1" applyBorder="1" applyAlignment="1">
      <alignment horizontal="right" vertical="center"/>
    </xf>
    <xf numFmtId="165" fontId="225" fillId="22" borderId="415" xfId="67" applyNumberFormat="1" applyFont="1" applyFill="1" applyBorder="1" applyAlignment="1" applyProtection="1">
      <alignment horizontal="right" vertical="center"/>
      <protection locked="0"/>
    </xf>
    <xf numFmtId="0" fontId="390" fillId="22" borderId="415" xfId="67" applyFont="1" applyFill="1" applyBorder="1" applyAlignment="1" applyProtection="1">
      <alignment horizontal="right" vertical="center"/>
      <protection hidden="1"/>
    </xf>
    <xf numFmtId="2" fontId="56" fillId="22" borderId="415" xfId="93" applyNumberFormat="1" applyFont="1" applyFill="1" applyBorder="1" applyAlignment="1">
      <alignment horizontal="center" vertical="center"/>
    </xf>
    <xf numFmtId="0" fontId="52" fillId="22" borderId="415" xfId="93" applyFont="1" applyFill="1" applyBorder="1" applyAlignment="1">
      <alignment vertical="center"/>
    </xf>
    <xf numFmtId="0" fontId="390" fillId="22" borderId="415" xfId="93" applyFont="1" applyFill="1" applyBorder="1" applyAlignment="1">
      <alignment horizontal="right" vertical="center"/>
    </xf>
    <xf numFmtId="0" fontId="108" fillId="71" borderId="401" xfId="100" applyFont="1" applyFill="1" applyBorder="1" applyAlignment="1">
      <alignment horizontal="center" vertical="center"/>
    </xf>
    <xf numFmtId="0" fontId="292" fillId="22" borderId="0" xfId="67" applyFont="1" applyFill="1" applyBorder="1" applyAlignment="1">
      <alignment horizontal="left"/>
    </xf>
    <xf numFmtId="197" fontId="741" fillId="191" borderId="153" xfId="93" applyNumberFormat="1" applyFont="1" applyFill="1" applyBorder="1" applyAlignment="1">
      <alignment horizontal="center" vertical="center"/>
    </xf>
    <xf numFmtId="0" fontId="294" fillId="22" borderId="210" xfId="67" applyFont="1" applyFill="1" applyBorder="1" applyAlignment="1">
      <alignment horizontal="center" vertical="center"/>
    </xf>
    <xf numFmtId="197" fontId="93" fillId="188" borderId="153" xfId="93" applyNumberFormat="1" applyFont="1" applyFill="1" applyBorder="1" applyAlignment="1">
      <alignment horizontal="right" vertical="center"/>
    </xf>
    <xf numFmtId="0" fontId="199" fillId="23" borderId="0" xfId="99" applyFont="1" applyFill="1" applyAlignment="1" applyProtection="1">
      <alignment horizontal="left" vertical="center"/>
    </xf>
    <xf numFmtId="0" fontId="99" fillId="161" borderId="203" xfId="0" applyFont="1" applyFill="1" applyBorder="1" applyAlignment="1">
      <alignment horizontal="center" vertical="center"/>
    </xf>
    <xf numFmtId="0" fontId="99" fillId="161" borderId="73" xfId="0" applyFont="1" applyFill="1" applyBorder="1" applyAlignment="1">
      <alignment horizontal="center" vertical="center"/>
    </xf>
    <xf numFmtId="0" fontId="99" fillId="161" borderId="74" xfId="0" applyFont="1" applyFill="1" applyBorder="1" applyAlignment="1">
      <alignment horizontal="center" vertical="center"/>
    </xf>
    <xf numFmtId="0" fontId="82" fillId="162" borderId="0" xfId="47" applyFont="1" applyFill="1" applyBorder="1" applyAlignment="1" applyProtection="1">
      <alignment horizontal="center" vertical="center" wrapText="1"/>
      <protection hidden="1"/>
    </xf>
    <xf numFmtId="0" fontId="738" fillId="162" borderId="0" xfId="47" applyFont="1" applyFill="1" applyBorder="1" applyAlignment="1" applyProtection="1">
      <alignment horizontal="center" vertical="center" wrapText="1"/>
      <protection hidden="1"/>
    </xf>
    <xf numFmtId="0" fontId="658" fillId="162" borderId="0" xfId="47" applyFont="1" applyFill="1" applyBorder="1" applyAlignment="1" applyProtection="1">
      <alignment horizontal="center" vertical="center" wrapText="1"/>
      <protection hidden="1"/>
    </xf>
    <xf numFmtId="0" fontId="743" fillId="162" borderId="0" xfId="47" applyFont="1" applyFill="1" applyBorder="1" applyAlignment="1" applyProtection="1">
      <alignment horizontal="center" vertical="center" wrapText="1"/>
      <protection hidden="1"/>
    </xf>
    <xf numFmtId="0" fontId="197" fillId="0" borderId="203" xfId="82" applyFont="1" applyBorder="1" applyAlignment="1">
      <alignment horizontal="left" vertical="center"/>
    </xf>
    <xf numFmtId="0" fontId="197" fillId="0" borderId="73" xfId="82" applyFont="1" applyBorder="1" applyAlignment="1">
      <alignment horizontal="left" vertical="center"/>
    </xf>
    <xf numFmtId="0" fontId="197" fillId="0" borderId="74" xfId="82" applyFont="1" applyBorder="1" applyAlignment="1">
      <alignment horizontal="left" vertical="center"/>
    </xf>
    <xf numFmtId="0" fontId="197" fillId="0" borderId="212" xfId="82" applyFont="1" applyBorder="1" applyAlignment="1">
      <alignment horizontal="left" vertical="center"/>
    </xf>
    <xf numFmtId="0" fontId="197" fillId="0" borderId="207" xfId="82" applyFont="1" applyBorder="1" applyAlignment="1">
      <alignment horizontal="left" vertical="center"/>
    </xf>
    <xf numFmtId="0" fontId="197" fillId="0" borderId="210" xfId="82" applyFont="1" applyBorder="1" applyAlignment="1">
      <alignment horizontal="left" vertical="center"/>
    </xf>
    <xf numFmtId="0" fontId="297" fillId="22" borderId="213" xfId="82" applyFont="1" applyFill="1" applyBorder="1" applyAlignment="1">
      <alignment horizontal="center" vertical="center"/>
    </xf>
    <xf numFmtId="0" fontId="297" fillId="22" borderId="215" xfId="82" applyFont="1" applyFill="1" applyBorder="1" applyAlignment="1">
      <alignment horizontal="center" vertical="center"/>
    </xf>
    <xf numFmtId="0" fontId="195" fillId="164" borderId="214" xfId="82" applyFont="1" applyFill="1" applyBorder="1" applyAlignment="1">
      <alignment horizontal="center" vertical="center" wrapText="1"/>
    </xf>
    <xf numFmtId="0" fontId="195" fillId="164" borderId="0" xfId="82" applyFont="1" applyFill="1" applyAlignment="1">
      <alignment horizontal="center" vertical="center" wrapText="1"/>
    </xf>
    <xf numFmtId="0" fontId="108" fillId="22" borderId="0" xfId="82" applyFont="1" applyFill="1" applyAlignment="1">
      <alignment horizontal="center" vertical="center" wrapText="1"/>
    </xf>
    <xf numFmtId="0" fontId="299" fillId="21" borderId="216" xfId="82" applyFont="1" applyFill="1" applyBorder="1" applyAlignment="1">
      <alignment horizontal="center" vertical="center"/>
    </xf>
    <xf numFmtId="0" fontId="299" fillId="21" borderId="217" xfId="82" applyFont="1" applyFill="1" applyBorder="1" applyAlignment="1">
      <alignment horizontal="center" vertical="center"/>
    </xf>
    <xf numFmtId="0" fontId="300" fillId="22" borderId="0" xfId="82" applyFont="1" applyFill="1" applyAlignment="1">
      <alignment horizontal="center" vertical="center" wrapText="1"/>
    </xf>
    <xf numFmtId="49" fontId="299" fillId="168" borderId="29" xfId="82" applyNumberFormat="1" applyFont="1" applyFill="1" applyBorder="1" applyAlignment="1">
      <alignment horizontal="center" wrapText="1"/>
    </xf>
    <xf numFmtId="49" fontId="299" fillId="168" borderId="0" xfId="82" applyNumberFormat="1" applyFont="1" applyFill="1" applyAlignment="1">
      <alignment horizontal="center" wrapText="1"/>
    </xf>
    <xf numFmtId="49" fontId="299" fillId="168" borderId="30" xfId="82" applyNumberFormat="1" applyFont="1" applyFill="1" applyBorder="1" applyAlignment="1">
      <alignment horizontal="center" wrapText="1"/>
    </xf>
    <xf numFmtId="49" fontId="309" fillId="168" borderId="29" xfId="82" applyNumberFormat="1" applyFont="1" applyFill="1" applyBorder="1" applyAlignment="1">
      <alignment horizontal="center" vertical="center" wrapText="1"/>
    </xf>
    <xf numFmtId="49" fontId="144" fillId="168" borderId="0" xfId="82" applyNumberFormat="1" applyFont="1" applyFill="1" applyAlignment="1">
      <alignment horizontal="center" vertical="center" wrapText="1"/>
    </xf>
    <xf numFmtId="49" fontId="144" fillId="168" borderId="30" xfId="82" applyNumberFormat="1" applyFont="1" applyFill="1" applyBorder="1" applyAlignment="1">
      <alignment horizontal="center" vertical="center" wrapText="1"/>
    </xf>
    <xf numFmtId="49" fontId="144" fillId="168" borderId="29" xfId="82" applyNumberFormat="1" applyFont="1" applyFill="1" applyBorder="1" applyAlignment="1">
      <alignment horizontal="center" vertical="center" wrapText="1"/>
    </xf>
    <xf numFmtId="49" fontId="310" fillId="168" borderId="29" xfId="82" applyNumberFormat="1" applyFont="1" applyFill="1" applyBorder="1" applyAlignment="1">
      <alignment horizontal="center" vertical="center" wrapText="1"/>
    </xf>
    <xf numFmtId="49" fontId="310" fillId="168" borderId="0" xfId="82" applyNumberFormat="1" applyFont="1" applyFill="1" applyAlignment="1">
      <alignment horizontal="center" vertical="center" wrapText="1"/>
    </xf>
    <xf numFmtId="49" fontId="310" fillId="168" borderId="30" xfId="82" applyNumberFormat="1" applyFont="1" applyFill="1" applyBorder="1" applyAlignment="1">
      <alignment horizontal="center" vertical="center" wrapText="1"/>
    </xf>
    <xf numFmtId="49" fontId="311" fillId="168" borderId="29" xfId="82" applyNumberFormat="1" applyFont="1" applyFill="1" applyBorder="1" applyAlignment="1">
      <alignment horizontal="center" vertical="center" wrapText="1"/>
    </xf>
    <xf numFmtId="49" fontId="311" fillId="168" borderId="0" xfId="82" applyNumberFormat="1" applyFont="1" applyFill="1" applyAlignment="1">
      <alignment horizontal="center" vertical="center" wrapText="1"/>
    </xf>
    <xf numFmtId="0" fontId="313" fillId="67" borderId="225" xfId="82" applyFont="1" applyFill="1" applyBorder="1" applyAlignment="1">
      <alignment horizontal="center" vertical="center" wrapText="1"/>
    </xf>
    <xf numFmtId="0" fontId="313" fillId="67" borderId="227" xfId="82" applyFont="1" applyFill="1" applyBorder="1" applyAlignment="1">
      <alignment horizontal="center" vertical="center" wrapText="1"/>
    </xf>
    <xf numFmtId="0" fontId="303" fillId="67" borderId="226" xfId="82" applyFont="1" applyFill="1" applyBorder="1" applyAlignment="1">
      <alignment horizontal="center" vertical="center" wrapText="1"/>
    </xf>
    <xf numFmtId="0" fontId="303" fillId="67" borderId="228" xfId="82" applyFont="1" applyFill="1" applyBorder="1" applyAlignment="1">
      <alignment horizontal="center" vertical="center" wrapText="1"/>
    </xf>
    <xf numFmtId="49" fontId="80" fillId="70" borderId="29" xfId="82" applyNumberFormat="1" applyFont="1" applyFill="1" applyBorder="1" applyAlignment="1">
      <alignment horizontal="center" vertical="center" wrapText="1"/>
    </xf>
    <xf numFmtId="49" fontId="80" fillId="70" borderId="0" xfId="82" applyNumberFormat="1" applyFont="1" applyFill="1" applyAlignment="1">
      <alignment horizontal="center" vertical="center" wrapText="1"/>
    </xf>
    <xf numFmtId="49" fontId="80" fillId="70" borderId="30" xfId="82" applyNumberFormat="1" applyFont="1" applyFill="1" applyBorder="1" applyAlignment="1">
      <alignment horizontal="center" vertical="center" wrapText="1"/>
    </xf>
    <xf numFmtId="49" fontId="80" fillId="21" borderId="0" xfId="82" applyNumberFormat="1" applyFont="1" applyFill="1" applyAlignment="1">
      <alignment horizontal="center" vertical="center" wrapText="1"/>
    </xf>
    <xf numFmtId="0" fontId="40" fillId="21" borderId="0" xfId="82" applyFont="1" applyFill="1" applyAlignment="1">
      <alignment horizontal="center" vertical="center" wrapText="1"/>
    </xf>
    <xf numFmtId="49" fontId="55" fillId="168" borderId="46" xfId="82" applyNumberFormat="1" applyFont="1" applyFill="1" applyBorder="1" applyAlignment="1">
      <alignment horizontal="center" wrapText="1"/>
    </xf>
    <xf numFmtId="0" fontId="80" fillId="67" borderId="203" xfId="82" applyFont="1" applyFill="1" applyBorder="1" applyAlignment="1">
      <alignment horizontal="center" vertical="center" wrapText="1"/>
    </xf>
    <xf numFmtId="0" fontId="80" fillId="67" borderId="74" xfId="82" applyFont="1" applyFill="1" applyBorder="1" applyAlignment="1">
      <alignment horizontal="center" vertical="center" wrapText="1"/>
    </xf>
    <xf numFmtId="49" fontId="53" fillId="70" borderId="223" xfId="82" applyNumberFormat="1" applyFont="1" applyFill="1" applyBorder="1" applyAlignment="1">
      <alignment horizontal="center" vertical="center" wrapText="1"/>
    </xf>
    <xf numFmtId="49" fontId="53" fillId="70" borderId="0" xfId="82" applyNumberFormat="1" applyFont="1" applyFill="1" applyAlignment="1">
      <alignment horizontal="center" vertical="center" wrapText="1"/>
    </xf>
    <xf numFmtId="49" fontId="307" fillId="21" borderId="221" xfId="82" applyNumberFormat="1" applyFont="1" applyFill="1" applyBorder="1" applyAlignment="1">
      <alignment horizontal="center" vertical="center" wrapText="1"/>
    </xf>
    <xf numFmtId="49" fontId="82" fillId="166" borderId="0" xfId="82" applyNumberFormat="1" applyFont="1" applyFill="1" applyAlignment="1">
      <alignment horizontal="center" vertical="center" wrapText="1"/>
    </xf>
    <xf numFmtId="0" fontId="133" fillId="167" borderId="0" xfId="82" applyFont="1" applyFill="1" applyAlignment="1">
      <alignment horizontal="center" vertical="center" wrapText="1"/>
    </xf>
    <xf numFmtId="0" fontId="68" fillId="167" borderId="0" xfId="82" applyFont="1" applyFill="1" applyAlignment="1">
      <alignment horizontal="center" vertical="center" wrapText="1"/>
    </xf>
    <xf numFmtId="49" fontId="235" fillId="168" borderId="0" xfId="82" applyNumberFormat="1" applyFont="1" applyFill="1" applyAlignment="1">
      <alignment horizontal="center" wrapText="1"/>
    </xf>
    <xf numFmtId="49" fontId="235" fillId="168" borderId="30" xfId="82" applyNumberFormat="1" applyFont="1" applyFill="1" applyBorder="1" applyAlignment="1">
      <alignment horizontal="center" wrapText="1"/>
    </xf>
    <xf numFmtId="0" fontId="327" fillId="0" borderId="0" xfId="47" applyFont="1" applyAlignment="1">
      <alignment horizontal="center" vertical="center"/>
    </xf>
    <xf numFmtId="49" fontId="55" fillId="168" borderId="0" xfId="82" applyNumberFormat="1" applyFont="1" applyFill="1" applyAlignment="1">
      <alignment horizontal="center" wrapText="1"/>
    </xf>
    <xf numFmtId="49" fontId="323" fillId="22" borderId="29" xfId="95" applyNumberFormat="1" applyFont="1" applyFill="1" applyBorder="1" applyAlignment="1">
      <alignment horizontal="left"/>
    </xf>
    <xf numFmtId="49" fontId="323" fillId="22" borderId="0" xfId="95" applyNumberFormat="1" applyFont="1" applyFill="1" applyBorder="1" applyAlignment="1">
      <alignment horizontal="left"/>
    </xf>
    <xf numFmtId="0" fontId="89" fillId="22" borderId="29" xfId="67" applyFont="1" applyFill="1" applyBorder="1" applyAlignment="1" applyProtection="1">
      <alignment horizontal="center" vertical="center" wrapText="1"/>
      <protection locked="0"/>
    </xf>
    <xf numFmtId="0" fontId="89" fillId="22" borderId="0" xfId="67" applyFont="1" applyFill="1" applyBorder="1" applyAlignment="1" applyProtection="1">
      <alignment horizontal="center" vertical="center" wrapText="1"/>
      <protection locked="0"/>
    </xf>
    <xf numFmtId="0" fontId="89" fillId="22" borderId="30" xfId="67" applyFont="1" applyFill="1" applyBorder="1" applyAlignment="1" applyProtection="1">
      <alignment horizontal="center" vertical="center" wrapText="1"/>
      <protection locked="0"/>
    </xf>
    <xf numFmtId="0" fontId="74" fillId="187" borderId="29" xfId="67" applyFont="1" applyFill="1" applyBorder="1" applyAlignment="1" applyProtection="1">
      <alignment horizontal="left" vertical="center" wrapText="1"/>
      <protection locked="0"/>
    </xf>
    <xf numFmtId="0" fontId="74" fillId="187" borderId="0" xfId="67" applyFont="1" applyFill="1" applyBorder="1" applyAlignment="1" applyProtection="1">
      <alignment horizontal="left" vertical="center" wrapText="1"/>
      <protection locked="0"/>
    </xf>
    <xf numFmtId="0" fontId="74" fillId="187" borderId="30" xfId="67" applyFont="1" applyFill="1" applyBorder="1" applyAlignment="1" applyProtection="1">
      <alignment horizontal="left" vertical="center" wrapText="1"/>
      <protection locked="0"/>
    </xf>
    <xf numFmtId="0" fontId="57" fillId="22" borderId="29" xfId="47" applyFont="1" applyFill="1" applyBorder="1" applyAlignment="1" applyProtection="1">
      <alignment horizontal="center" vertical="center" wrapText="1"/>
      <protection hidden="1"/>
    </xf>
    <xf numFmtId="0" fontId="57" fillId="22" borderId="212" xfId="47" applyFont="1" applyFill="1" applyBorder="1" applyAlignment="1" applyProtection="1">
      <alignment horizontal="center" vertical="center" wrapText="1"/>
      <protection hidden="1"/>
    </xf>
    <xf numFmtId="0" fontId="97" fillId="22" borderId="0" xfId="47" applyFont="1" applyFill="1" applyBorder="1" applyAlignment="1" applyProtection="1">
      <alignment horizontal="center" vertical="center" wrapText="1"/>
      <protection hidden="1"/>
    </xf>
    <xf numFmtId="0" fontId="97" fillId="22" borderId="207" xfId="47" applyFont="1" applyFill="1" applyBorder="1" applyAlignment="1" applyProtection="1">
      <alignment horizontal="center" vertical="center" wrapText="1"/>
      <protection hidden="1"/>
    </xf>
    <xf numFmtId="0" fontId="101" fillId="22" borderId="30" xfId="47" applyFont="1" applyFill="1" applyBorder="1" applyAlignment="1" applyProtection="1">
      <alignment horizontal="center" vertical="center" wrapText="1"/>
      <protection hidden="1"/>
    </xf>
    <xf numFmtId="0" fontId="101" fillId="22" borderId="210" xfId="47" applyFont="1" applyFill="1" applyBorder="1" applyAlignment="1" applyProtection="1">
      <alignment horizontal="center" vertical="center" wrapText="1"/>
      <protection hidden="1"/>
    </xf>
    <xf numFmtId="0" fontId="88" fillId="187" borderId="396" xfId="0" applyFont="1" applyFill="1" applyBorder="1" applyAlignment="1">
      <alignment horizontal="center" vertical="center"/>
    </xf>
    <xf numFmtId="0" fontId="88" fillId="187" borderId="394" xfId="0" applyFont="1" applyFill="1" applyBorder="1" applyAlignment="1">
      <alignment horizontal="center" vertical="center"/>
    </xf>
    <xf numFmtId="0" fontId="88" fillId="187" borderId="397" xfId="0" applyFont="1" applyFill="1" applyBorder="1" applyAlignment="1">
      <alignment horizontal="center" vertical="center"/>
    </xf>
    <xf numFmtId="0" fontId="88" fillId="187" borderId="70" xfId="0" applyFont="1" applyFill="1" applyBorder="1" applyAlignment="1">
      <alignment horizontal="center" vertical="center"/>
    </xf>
    <xf numFmtId="0" fontId="88" fillId="187" borderId="379" xfId="0" applyFont="1" applyFill="1" applyBorder="1" applyAlignment="1">
      <alignment horizontal="center" vertical="center"/>
    </xf>
    <xf numFmtId="0" fontId="88" fillId="187" borderId="145" xfId="0" applyFont="1" applyFill="1" applyBorder="1" applyAlignment="1">
      <alignment horizontal="center" vertical="center"/>
    </xf>
    <xf numFmtId="0" fontId="74" fillId="0" borderId="29" xfId="82" applyFont="1" applyBorder="1" applyAlignment="1">
      <alignment horizontal="center" vertical="center" wrapText="1"/>
    </xf>
    <xf numFmtId="0" fontId="74" fillId="0" borderId="0" xfId="82" applyFont="1" applyBorder="1" applyAlignment="1">
      <alignment horizontal="center" vertical="center" wrapText="1"/>
    </xf>
    <xf numFmtId="0" fontId="74" fillId="0" borderId="30" xfId="82" applyFont="1" applyBorder="1" applyAlignment="1">
      <alignment horizontal="center" vertical="center" wrapText="1"/>
    </xf>
    <xf numFmtId="0" fontId="88" fillId="22" borderId="29" xfId="67" applyFont="1" applyFill="1" applyBorder="1" applyAlignment="1" applyProtection="1">
      <alignment horizontal="center" vertical="center" wrapText="1"/>
      <protection locked="0"/>
    </xf>
    <xf numFmtId="0" fontId="88" fillId="22" borderId="0" xfId="67" applyFont="1" applyFill="1" applyBorder="1" applyAlignment="1" applyProtection="1">
      <alignment horizontal="center" vertical="center" wrapText="1"/>
      <protection locked="0"/>
    </xf>
    <xf numFmtId="0" fontId="88" fillId="22" borderId="30" xfId="67" applyFont="1" applyFill="1" applyBorder="1" applyAlignment="1" applyProtection="1">
      <alignment horizontal="center" vertical="center" wrapText="1"/>
      <protection locked="0"/>
    </xf>
    <xf numFmtId="0" fontId="108" fillId="163" borderId="203" xfId="47" applyFont="1" applyFill="1" applyBorder="1" applyAlignment="1">
      <alignment horizontal="center" vertical="center" wrapText="1"/>
    </xf>
    <xf numFmtId="0" fontId="108" fillId="163" borderId="73" xfId="47" applyFont="1" applyFill="1" applyBorder="1" applyAlignment="1">
      <alignment horizontal="center" vertical="center" wrapText="1"/>
    </xf>
    <xf numFmtId="0" fontId="108" fillId="163" borderId="74" xfId="47" applyFont="1" applyFill="1" applyBorder="1" applyAlignment="1">
      <alignment horizontal="center" vertical="center" wrapText="1"/>
    </xf>
    <xf numFmtId="0" fontId="108" fillId="163" borderId="29" xfId="47" applyFont="1" applyFill="1" applyBorder="1" applyAlignment="1">
      <alignment horizontal="center" vertical="center" wrapText="1"/>
    </xf>
    <xf numFmtId="0" fontId="108" fillId="163" borderId="0" xfId="47" applyFont="1" applyFill="1" applyBorder="1" applyAlignment="1">
      <alignment horizontal="center" vertical="center" wrapText="1"/>
    </xf>
    <xf numFmtId="0" fontId="108" fillId="163" borderId="30" xfId="47" applyFont="1" applyFill="1" applyBorder="1" applyAlignment="1">
      <alignment horizontal="center" vertical="center" wrapText="1"/>
    </xf>
    <xf numFmtId="0" fontId="39" fillId="34" borderId="29" xfId="47" applyFont="1" applyFill="1" applyBorder="1" applyAlignment="1">
      <alignment horizontal="center" vertical="center"/>
    </xf>
    <xf numFmtId="0" fontId="39" fillId="34" borderId="0" xfId="47" applyFont="1" applyFill="1" applyBorder="1" applyAlignment="1">
      <alignment horizontal="center" vertical="center"/>
    </xf>
    <xf numFmtId="0" fontId="39" fillId="34" borderId="30" xfId="47" applyFont="1" applyFill="1" applyBorder="1" applyAlignment="1">
      <alignment horizontal="center" vertical="center"/>
    </xf>
    <xf numFmtId="0" fontId="748" fillId="187" borderId="29" xfId="47" applyFont="1" applyFill="1" applyBorder="1" applyAlignment="1">
      <alignment horizontal="center" vertical="center"/>
    </xf>
    <xf numFmtId="0" fontId="748" fillId="187" borderId="0" xfId="47" applyFont="1" applyFill="1" applyBorder="1" applyAlignment="1">
      <alignment horizontal="center" vertical="center"/>
    </xf>
    <xf numFmtId="0" fontId="748" fillId="187" borderId="30" xfId="47" applyFont="1" applyFill="1" applyBorder="1" applyAlignment="1">
      <alignment horizontal="center" vertical="center"/>
    </xf>
    <xf numFmtId="0" fontId="740" fillId="187" borderId="29" xfId="47" applyFont="1" applyFill="1" applyBorder="1" applyAlignment="1">
      <alignment horizontal="left" vertical="center"/>
    </xf>
    <xf numFmtId="0" fontId="740" fillId="187" borderId="0" xfId="47" applyFont="1" applyFill="1" applyBorder="1" applyAlignment="1">
      <alignment horizontal="left" vertical="center"/>
    </xf>
    <xf numFmtId="0" fontId="740" fillId="187" borderId="30" xfId="47" applyFont="1" applyFill="1" applyBorder="1" applyAlignment="1">
      <alignment horizontal="left" vertical="center"/>
    </xf>
    <xf numFmtId="0" fontId="75" fillId="163" borderId="203" xfId="67" applyFont="1" applyFill="1" applyBorder="1" applyAlignment="1" applyProtection="1">
      <alignment horizontal="center" vertical="center" textRotation="90"/>
      <protection locked="0"/>
    </xf>
    <xf numFmtId="0" fontId="75" fillId="163" borderId="29" xfId="67" applyFont="1" applyFill="1" applyBorder="1" applyAlignment="1" applyProtection="1">
      <alignment horizontal="center" vertical="center" textRotation="90"/>
      <protection locked="0"/>
    </xf>
    <xf numFmtId="0" fontId="108" fillId="34" borderId="203" xfId="67" applyFont="1" applyFill="1" applyBorder="1" applyAlignment="1" applyProtection="1">
      <alignment horizontal="center" vertical="center"/>
      <protection hidden="1"/>
    </xf>
    <xf numFmtId="0" fontId="108" fillId="34" borderId="73" xfId="67" applyFont="1" applyFill="1" applyBorder="1" applyAlignment="1" applyProtection="1">
      <alignment horizontal="center" vertical="center"/>
      <protection hidden="1"/>
    </xf>
    <xf numFmtId="0" fontId="75" fillId="34" borderId="29" xfId="67" applyFont="1" applyFill="1" applyBorder="1" applyAlignment="1" applyProtection="1">
      <alignment horizontal="center" vertical="center" textRotation="90"/>
      <protection locked="0"/>
    </xf>
    <xf numFmtId="0" fontId="75" fillId="34" borderId="275" xfId="67" applyFont="1" applyFill="1" applyBorder="1" applyAlignment="1" applyProtection="1">
      <alignment horizontal="center" vertical="center" textRotation="90"/>
      <protection locked="0"/>
    </xf>
    <xf numFmtId="0" fontId="56" fillId="22" borderId="184" xfId="67" applyFont="1" applyFill="1" applyBorder="1" applyAlignment="1" applyProtection="1">
      <alignment horizontal="left" vertical="center"/>
      <protection hidden="1"/>
    </xf>
    <xf numFmtId="0" fontId="108" fillId="34" borderId="184" xfId="67" applyFont="1" applyFill="1" applyBorder="1" applyAlignment="1" applyProtection="1">
      <alignment horizontal="center" vertical="center"/>
      <protection hidden="1"/>
    </xf>
    <xf numFmtId="0" fontId="108" fillId="34" borderId="250" xfId="67" applyFont="1" applyFill="1" applyBorder="1" applyAlignment="1" applyProtection="1">
      <alignment horizontal="center" vertical="center"/>
      <protection hidden="1"/>
    </xf>
    <xf numFmtId="174" fontId="98" fillId="21" borderId="0" xfId="67" applyNumberFormat="1" applyFont="1" applyFill="1" applyBorder="1" applyAlignment="1" applyProtection="1">
      <alignment horizontal="center" vertical="center"/>
      <protection hidden="1"/>
    </xf>
    <xf numFmtId="1" fontId="56" fillId="22" borderId="412" xfId="67" applyNumberFormat="1" applyFont="1" applyFill="1" applyBorder="1" applyAlignment="1" applyProtection="1">
      <alignment horizontal="left" vertical="center"/>
      <protection hidden="1"/>
    </xf>
    <xf numFmtId="0" fontId="56" fillId="22" borderId="412" xfId="67" applyFont="1" applyFill="1" applyBorder="1" applyAlignment="1" applyProtection="1">
      <alignment horizontal="left" vertical="center"/>
      <protection hidden="1"/>
    </xf>
    <xf numFmtId="0" fontId="74" fillId="22" borderId="0" xfId="93" applyFont="1" applyFill="1" applyAlignment="1" applyProtection="1">
      <alignment horizontal="center" vertical="center"/>
      <protection locked="0"/>
    </xf>
    <xf numFmtId="0" fontId="74" fillId="22" borderId="73" xfId="67" applyFont="1" applyFill="1" applyBorder="1" applyAlignment="1" applyProtection="1">
      <alignment horizontal="center" vertical="center"/>
      <protection locked="0"/>
    </xf>
    <xf numFmtId="0" fontId="94" fillId="22" borderId="413" xfId="67" applyFont="1" applyFill="1" applyBorder="1" applyAlignment="1" applyProtection="1">
      <alignment horizontal="center"/>
      <protection locked="0"/>
    </xf>
    <xf numFmtId="0" fontId="283" fillId="22" borderId="74" xfId="67" applyFont="1" applyFill="1" applyBorder="1" applyAlignment="1" applyProtection="1">
      <alignment horizontal="center" vertical="center"/>
      <protection hidden="1"/>
    </xf>
    <xf numFmtId="0" fontId="283" fillId="22" borderId="250" xfId="67" applyFont="1" applyFill="1" applyBorder="1" applyAlignment="1" applyProtection="1">
      <alignment horizontal="center" vertical="center"/>
      <protection hidden="1"/>
    </xf>
    <xf numFmtId="0" fontId="283" fillId="22" borderId="73" xfId="67" applyFont="1" applyFill="1" applyBorder="1" applyAlignment="1" applyProtection="1">
      <alignment horizontal="center" vertical="center"/>
      <protection hidden="1"/>
    </xf>
    <xf numFmtId="0" fontId="283" fillId="22" borderId="184" xfId="67" applyFont="1" applyFill="1" applyBorder="1" applyAlignment="1" applyProtection="1">
      <alignment horizontal="center" vertical="center"/>
      <protection hidden="1"/>
    </xf>
    <xf numFmtId="0" fontId="219" fillId="193" borderId="29" xfId="67" applyFont="1" applyFill="1" applyBorder="1" applyAlignment="1" applyProtection="1">
      <alignment horizontal="center" vertical="center" textRotation="90"/>
      <protection locked="0"/>
    </xf>
    <xf numFmtId="0" fontId="219" fillId="193" borderId="275" xfId="67" applyFont="1" applyFill="1" applyBorder="1" applyAlignment="1" applyProtection="1">
      <alignment horizontal="center" vertical="center" textRotation="90"/>
      <protection locked="0"/>
    </xf>
    <xf numFmtId="0" fontId="127" fillId="19" borderId="184" xfId="67" applyFont="1" applyFill="1" applyBorder="1" applyAlignment="1" applyProtection="1">
      <alignment horizontal="center" vertical="center"/>
      <protection hidden="1"/>
    </xf>
    <xf numFmtId="0" fontId="127" fillId="19" borderId="250" xfId="67" applyFont="1" applyFill="1" applyBorder="1" applyAlignment="1" applyProtection="1">
      <alignment horizontal="center" vertical="center"/>
      <protection hidden="1"/>
    </xf>
    <xf numFmtId="0" fontId="219" fillId="19" borderId="29" xfId="67" applyFont="1" applyFill="1" applyBorder="1" applyAlignment="1" applyProtection="1">
      <alignment horizontal="center" vertical="center" textRotation="90"/>
      <protection locked="0"/>
    </xf>
    <xf numFmtId="0" fontId="219" fillId="19" borderId="275" xfId="67" applyFont="1" applyFill="1" applyBorder="1" applyAlignment="1" applyProtection="1">
      <alignment horizontal="center" vertical="center" textRotation="90"/>
      <protection locked="0"/>
    </xf>
    <xf numFmtId="1" fontId="141" fillId="67" borderId="0" xfId="67" applyNumberFormat="1" applyFont="1" applyFill="1" applyBorder="1" applyAlignment="1" applyProtection="1">
      <alignment horizontal="center" vertical="center"/>
      <protection hidden="1"/>
    </xf>
    <xf numFmtId="1" fontId="287" fillId="22" borderId="412" xfId="67" applyNumberFormat="1" applyFont="1" applyFill="1" applyBorder="1" applyAlignment="1" applyProtection="1">
      <alignment horizontal="left" vertical="center"/>
      <protection hidden="1"/>
    </xf>
    <xf numFmtId="0" fontId="287" fillId="22" borderId="412" xfId="67" applyFont="1" applyFill="1" applyBorder="1" applyAlignment="1" applyProtection="1">
      <alignment horizontal="left" vertical="center"/>
      <protection hidden="1"/>
    </xf>
    <xf numFmtId="0" fontId="55" fillId="22" borderId="73" xfId="94" applyFont="1" applyFill="1" applyBorder="1" applyAlignment="1" applyProtection="1">
      <alignment horizontal="center" vertical="center"/>
      <protection locked="0"/>
    </xf>
    <xf numFmtId="0" fontId="55" fillId="22" borderId="74" xfId="94" applyFont="1" applyFill="1" applyBorder="1" applyAlignment="1" applyProtection="1">
      <alignment horizontal="center" vertical="center"/>
      <protection locked="0"/>
    </xf>
    <xf numFmtId="0" fontId="55" fillId="22" borderId="0" xfId="94" applyFont="1" applyFill="1" applyAlignment="1" applyProtection="1">
      <alignment horizontal="center" vertical="center"/>
      <protection locked="0"/>
    </xf>
    <xf numFmtId="0" fontId="55" fillId="22" borderId="30" xfId="94" applyFont="1" applyFill="1" applyBorder="1" applyAlignment="1" applyProtection="1">
      <alignment horizontal="center" vertical="center"/>
      <protection locked="0"/>
    </xf>
    <xf numFmtId="0" fontId="211" fillId="0" borderId="280" xfId="82" applyFont="1" applyBorder="1" applyAlignment="1">
      <alignment horizontal="center" vertical="center" wrapText="1"/>
    </xf>
    <xf numFmtId="0" fontId="211" fillId="0" borderId="274" xfId="82" applyFont="1" applyBorder="1" applyAlignment="1">
      <alignment horizontal="center" vertical="center" wrapText="1"/>
    </xf>
    <xf numFmtId="0" fontId="211" fillId="0" borderId="276" xfId="82" applyFont="1" applyBorder="1" applyAlignment="1">
      <alignment horizontal="center" vertical="center" wrapText="1"/>
    </xf>
    <xf numFmtId="0" fontId="211" fillId="0" borderId="152" xfId="82" applyFont="1" applyBorder="1" applyAlignment="1">
      <alignment horizontal="center" vertical="center" wrapText="1"/>
    </xf>
    <xf numFmtId="0" fontId="211" fillId="0" borderId="0" xfId="82" applyFont="1" applyBorder="1" applyAlignment="1">
      <alignment horizontal="center" vertical="center" wrapText="1"/>
    </xf>
    <xf numFmtId="0" fontId="211" fillId="0" borderId="0" xfId="82" applyFont="1" applyAlignment="1">
      <alignment horizontal="center" vertical="center" wrapText="1"/>
    </xf>
    <xf numFmtId="0" fontId="211" fillId="0" borderId="206" xfId="82" applyFont="1" applyBorder="1" applyAlignment="1">
      <alignment horizontal="center" vertical="center" wrapText="1"/>
    </xf>
    <xf numFmtId="0" fontId="211" fillId="0" borderId="207" xfId="82" applyFont="1" applyBorder="1" applyAlignment="1">
      <alignment horizontal="center" vertical="center" wrapText="1"/>
    </xf>
    <xf numFmtId="0" fontId="75" fillId="163" borderId="251" xfId="67" applyFont="1" applyFill="1" applyBorder="1" applyAlignment="1" applyProtection="1">
      <alignment horizontal="center" vertical="center" textRotation="90"/>
      <protection locked="0"/>
    </xf>
    <xf numFmtId="0" fontId="127" fillId="19" borderId="203" xfId="67" applyFont="1" applyFill="1" applyBorder="1" applyAlignment="1" applyProtection="1">
      <alignment horizontal="center" vertical="center"/>
      <protection hidden="1"/>
    </xf>
    <xf numFmtId="0" fontId="127" fillId="19" borderId="73" xfId="67" applyFont="1" applyFill="1" applyBorder="1" applyAlignment="1" applyProtection="1">
      <alignment horizontal="center" vertical="center"/>
      <protection hidden="1"/>
    </xf>
    <xf numFmtId="0" fontId="75" fillId="163" borderId="203" xfId="93" applyFont="1" applyFill="1" applyBorder="1" applyAlignment="1" applyProtection="1">
      <alignment horizontal="center" vertical="center" textRotation="90"/>
      <protection locked="0"/>
    </xf>
    <xf numFmtId="0" fontId="75" fillId="163" borderId="29" xfId="93" applyFont="1" applyFill="1" applyBorder="1" applyAlignment="1" applyProtection="1">
      <alignment horizontal="center" vertical="center" textRotation="90"/>
      <protection locked="0"/>
    </xf>
    <xf numFmtId="0" fontId="88" fillId="187" borderId="398" xfId="0" applyFont="1" applyFill="1" applyBorder="1" applyAlignment="1">
      <alignment horizontal="center" vertical="center" wrapText="1"/>
    </xf>
    <xf numFmtId="0" fontId="88" fillId="187" borderId="29" xfId="0" applyFont="1" applyFill="1" applyBorder="1" applyAlignment="1">
      <alignment horizontal="center" vertical="center" wrapText="1"/>
    </xf>
    <xf numFmtId="0" fontId="88" fillId="187" borderId="212" xfId="0" applyFont="1" applyFill="1" applyBorder="1" applyAlignment="1">
      <alignment horizontal="center" vertical="center" wrapText="1"/>
    </xf>
    <xf numFmtId="0" fontId="74" fillId="0" borderId="398" xfId="0" applyFont="1" applyBorder="1" applyAlignment="1">
      <alignment horizontal="center" vertical="center" wrapText="1"/>
    </xf>
    <xf numFmtId="0" fontId="74" fillId="0" borderId="274" xfId="0" applyFont="1" applyBorder="1" applyAlignment="1">
      <alignment horizontal="center" vertical="center" wrapText="1"/>
    </xf>
    <xf numFmtId="0" fontId="74" fillId="0" borderId="277" xfId="0" applyFont="1" applyBorder="1" applyAlignment="1">
      <alignment horizontal="center" vertical="center" wrapText="1"/>
    </xf>
    <xf numFmtId="0" fontId="74" fillId="0" borderId="29" xfId="0" applyFont="1" applyBorder="1" applyAlignment="1">
      <alignment horizontal="center" vertical="center" wrapText="1"/>
    </xf>
    <xf numFmtId="0" fontId="74" fillId="0" borderId="0" xfId="0" applyFont="1" applyBorder="1" applyAlignment="1">
      <alignment horizontal="center" vertical="center" wrapText="1"/>
    </xf>
    <xf numFmtId="0" fontId="74" fillId="0" borderId="30" xfId="0" applyFont="1" applyBorder="1" applyAlignment="1">
      <alignment horizontal="center" vertical="center" wrapText="1"/>
    </xf>
    <xf numFmtId="0" fontId="88" fillId="187" borderId="29" xfId="0" applyFont="1" applyFill="1" applyBorder="1" applyAlignment="1">
      <alignment horizontal="center" vertical="center"/>
    </xf>
    <xf numFmtId="0" fontId="88" fillId="187" borderId="0" xfId="0" applyFont="1" applyFill="1" applyBorder="1" applyAlignment="1">
      <alignment horizontal="center" vertical="center"/>
    </xf>
    <xf numFmtId="0" fontId="88" fillId="187" borderId="30" xfId="0" applyFont="1" applyFill="1" applyBorder="1" applyAlignment="1">
      <alignment horizontal="center" vertical="center"/>
    </xf>
    <xf numFmtId="0" fontId="100" fillId="22" borderId="398" xfId="47" applyFont="1" applyFill="1" applyBorder="1" applyAlignment="1" applyProtection="1">
      <alignment horizontal="center"/>
      <protection hidden="1"/>
    </xf>
    <xf numFmtId="0" fontId="100" fillId="22" borderId="274" xfId="47" applyFont="1" applyFill="1" applyBorder="1" applyAlignment="1" applyProtection="1">
      <alignment horizontal="center"/>
      <protection hidden="1"/>
    </xf>
    <xf numFmtId="0" fontId="100" fillId="22" borderId="277" xfId="47" applyFont="1" applyFill="1" applyBorder="1" applyAlignment="1" applyProtection="1">
      <alignment horizontal="center"/>
      <protection hidden="1"/>
    </xf>
    <xf numFmtId="170" fontId="74" fillId="187" borderId="0" xfId="35" applyNumberFormat="1" applyFont="1" applyFill="1" applyBorder="1" applyAlignment="1">
      <alignment horizontal="center" vertical="center"/>
    </xf>
    <xf numFmtId="170" fontId="74" fillId="187" borderId="30" xfId="35" applyNumberFormat="1" applyFont="1" applyFill="1" applyBorder="1" applyAlignment="1">
      <alignment horizontal="center" vertical="center"/>
    </xf>
    <xf numFmtId="0" fontId="74" fillId="70" borderId="0" xfId="0" applyFont="1" applyFill="1" applyBorder="1" applyAlignment="1">
      <alignment horizontal="center"/>
    </xf>
    <xf numFmtId="0" fontId="39" fillId="187" borderId="29" xfId="47" applyFont="1" applyFill="1" applyBorder="1" applyAlignment="1">
      <alignment horizontal="center" vertical="center"/>
    </xf>
    <xf numFmtId="0" fontId="39" fillId="187" borderId="0" xfId="47" applyFont="1" applyFill="1" applyBorder="1" applyAlignment="1">
      <alignment horizontal="center" vertical="center"/>
    </xf>
    <xf numFmtId="0" fontId="39" fillId="187" borderId="30" xfId="47" applyFont="1" applyFill="1" applyBorder="1" applyAlignment="1">
      <alignment horizontal="center" vertical="center"/>
    </xf>
    <xf numFmtId="0" fontId="744" fillId="187" borderId="29" xfId="67" applyFont="1" applyFill="1" applyBorder="1" applyAlignment="1" applyProtection="1">
      <alignment horizontal="center" vertical="center" wrapText="1"/>
      <protection locked="0"/>
    </xf>
    <xf numFmtId="0" fontId="744" fillId="187" borderId="0" xfId="67" applyFont="1" applyFill="1" applyBorder="1" applyAlignment="1" applyProtection="1">
      <alignment horizontal="center" vertical="center" wrapText="1"/>
      <protection locked="0"/>
    </xf>
    <xf numFmtId="0" fontId="744" fillId="187" borderId="30" xfId="67" applyFont="1" applyFill="1" applyBorder="1" applyAlignment="1" applyProtection="1">
      <alignment horizontal="center" vertical="center" wrapText="1"/>
      <protection locked="0"/>
    </xf>
    <xf numFmtId="0" fontId="387" fillId="22" borderId="30" xfId="35" applyFont="1" applyFill="1" applyBorder="1" applyAlignment="1">
      <alignment horizontal="left" vertical="center"/>
    </xf>
    <xf numFmtId="0" fontId="100" fillId="22" borderId="280" xfId="47" applyFont="1" applyFill="1" applyBorder="1" applyAlignment="1" applyProtection="1">
      <alignment horizontal="center"/>
      <protection hidden="1"/>
    </xf>
    <xf numFmtId="0" fontId="100" fillId="22" borderId="281" xfId="47" applyFont="1" applyFill="1" applyBorder="1" applyAlignment="1" applyProtection="1">
      <alignment horizontal="center"/>
      <protection hidden="1"/>
    </xf>
    <xf numFmtId="0" fontId="89" fillId="22" borderId="390" xfId="47" applyFont="1" applyFill="1" applyBorder="1" applyAlignment="1" applyProtection="1">
      <alignment horizontal="center" vertical="center" wrapText="1"/>
      <protection hidden="1"/>
    </xf>
    <xf numFmtId="0" fontId="89" fillId="22" borderId="391" xfId="47" applyFont="1" applyFill="1" applyBorder="1" applyAlignment="1" applyProtection="1">
      <alignment horizontal="center" vertical="center" wrapText="1"/>
      <protection hidden="1"/>
    </xf>
    <xf numFmtId="0" fontId="89" fillId="22" borderId="152" xfId="47" applyFont="1" applyFill="1" applyBorder="1" applyAlignment="1" applyProtection="1">
      <alignment horizontal="center" vertical="center" wrapText="1"/>
      <protection hidden="1"/>
    </xf>
    <xf numFmtId="0" fontId="89" fillId="22" borderId="30" xfId="47" applyFont="1" applyFill="1" applyBorder="1" applyAlignment="1" applyProtection="1">
      <alignment horizontal="center" vertical="center" wrapText="1"/>
      <protection hidden="1"/>
    </xf>
    <xf numFmtId="0" fontId="74" fillId="22" borderId="83" xfId="47" applyFont="1" applyFill="1" applyBorder="1" applyAlignment="1" applyProtection="1">
      <alignment horizontal="center" wrapText="1"/>
      <protection hidden="1"/>
    </xf>
    <xf numFmtId="0" fontId="74" fillId="22" borderId="373" xfId="47" applyFont="1" applyFill="1" applyBorder="1" applyAlignment="1" applyProtection="1">
      <alignment horizontal="center" wrapText="1"/>
      <protection hidden="1"/>
    </xf>
    <xf numFmtId="170" fontId="97" fillId="22" borderId="60" xfId="35" applyNumberFormat="1" applyFont="1" applyFill="1" applyBorder="1" applyAlignment="1">
      <alignment horizontal="center" vertical="center"/>
    </xf>
    <xf numFmtId="170" fontId="97" fillId="22" borderId="366" xfId="35" applyNumberFormat="1" applyFont="1" applyFill="1" applyBorder="1" applyAlignment="1">
      <alignment horizontal="center" vertical="center"/>
    </xf>
    <xf numFmtId="0" fontId="133" fillId="22" borderId="31" xfId="47" applyFont="1" applyFill="1" applyBorder="1" applyAlignment="1" applyProtection="1">
      <alignment horizontal="center" vertical="center"/>
      <protection hidden="1"/>
    </xf>
    <xf numFmtId="0" fontId="133" fillId="22" borderId="32" xfId="47" applyFont="1" applyFill="1" applyBorder="1" applyAlignment="1" applyProtection="1">
      <alignment horizontal="center" vertical="center"/>
      <protection hidden="1"/>
    </xf>
    <xf numFmtId="0" fontId="114" fillId="187" borderId="29" xfId="47" applyFont="1" applyFill="1" applyBorder="1" applyAlignment="1">
      <alignment horizontal="center" vertical="center"/>
    </xf>
    <xf numFmtId="0" fontId="114" fillId="187" borderId="0" xfId="47" applyFont="1" applyFill="1" applyBorder="1" applyAlignment="1">
      <alignment horizontal="center" vertical="center"/>
    </xf>
    <xf numFmtId="0" fontId="114" fillId="187" borderId="30" xfId="47" applyFont="1" applyFill="1" applyBorder="1" applyAlignment="1">
      <alignment horizontal="center" vertical="center"/>
    </xf>
    <xf numFmtId="0" fontId="127" fillId="161" borderId="203" xfId="0" applyFont="1" applyFill="1" applyBorder="1" applyAlignment="1">
      <alignment horizontal="center" vertical="center"/>
    </xf>
    <xf numFmtId="0" fontId="127" fillId="161" borderId="73" xfId="0" applyFont="1" applyFill="1" applyBorder="1" applyAlignment="1">
      <alignment horizontal="center" vertical="center"/>
    </xf>
    <xf numFmtId="0" fontId="127" fillId="161" borderId="74" xfId="0" applyFont="1" applyFill="1" applyBorder="1" applyAlignment="1">
      <alignment horizontal="center" vertical="center"/>
    </xf>
    <xf numFmtId="0" fontId="88" fillId="162" borderId="0" xfId="47" applyFont="1" applyFill="1" applyBorder="1" applyAlignment="1" applyProtection="1">
      <alignment horizontal="center" vertical="center" wrapText="1"/>
      <protection hidden="1"/>
    </xf>
    <xf numFmtId="0" fontId="57" fillId="162" borderId="0" xfId="47" applyFont="1" applyFill="1" applyBorder="1" applyAlignment="1" applyProtection="1">
      <alignment horizontal="center" vertical="center" wrapText="1"/>
      <protection hidden="1"/>
    </xf>
    <xf numFmtId="0" fontId="97" fillId="162" borderId="0" xfId="47" applyFont="1" applyFill="1" applyBorder="1" applyAlignment="1" applyProtection="1">
      <alignment horizontal="center" vertical="center" wrapText="1"/>
      <protection hidden="1"/>
    </xf>
    <xf numFmtId="0" fontId="101" fillId="162" borderId="0" xfId="47" applyFont="1" applyFill="1" applyBorder="1" applyAlignment="1" applyProtection="1">
      <alignment horizontal="center" vertical="center" wrapText="1"/>
      <protection hidden="1"/>
    </xf>
    <xf numFmtId="168" fontId="88" fillId="22" borderId="70" xfId="35" applyNumberFormat="1" applyFont="1" applyFill="1" applyBorder="1" applyAlignment="1" applyProtection="1">
      <alignment horizontal="left" vertical="center"/>
      <protection locked="0"/>
    </xf>
    <xf numFmtId="168" fontId="88" fillId="22" borderId="71" xfId="35" applyNumberFormat="1" applyFont="1" applyFill="1" applyBorder="1" applyAlignment="1" applyProtection="1">
      <alignment horizontal="left" vertical="center"/>
      <protection locked="0"/>
    </xf>
    <xf numFmtId="0" fontId="52" fillId="22" borderId="29" xfId="47" applyFont="1" applyFill="1" applyBorder="1" applyAlignment="1" applyProtection="1">
      <alignment horizontal="center" vertical="center" wrapText="1"/>
      <protection hidden="1"/>
    </xf>
    <xf numFmtId="0" fontId="52" fillId="22" borderId="0" xfId="47" applyFont="1" applyFill="1" applyBorder="1" applyAlignment="1" applyProtection="1">
      <alignment horizontal="center" vertical="center" wrapText="1"/>
      <protection hidden="1"/>
    </xf>
    <xf numFmtId="0" fontId="52" fillId="22" borderId="30" xfId="47" applyFont="1" applyFill="1" applyBorder="1" applyAlignment="1" applyProtection="1">
      <alignment horizontal="center" vertical="center" wrapText="1"/>
      <protection hidden="1"/>
    </xf>
    <xf numFmtId="0" fontId="52" fillId="22" borderId="372" xfId="47" applyFont="1" applyFill="1" applyBorder="1" applyAlignment="1" applyProtection="1">
      <alignment horizontal="center" vertical="center" wrapText="1"/>
      <protection hidden="1"/>
    </xf>
    <xf numFmtId="0" fontId="52" fillId="22" borderId="188" xfId="47" applyFont="1" applyFill="1" applyBorder="1" applyAlignment="1" applyProtection="1">
      <alignment horizontal="center" vertical="center" wrapText="1"/>
      <protection hidden="1"/>
    </xf>
    <xf numFmtId="0" fontId="52" fillId="22" borderId="64" xfId="47" applyFont="1" applyFill="1" applyBorder="1" applyAlignment="1" applyProtection="1">
      <alignment horizontal="center" vertical="center" wrapText="1"/>
      <protection hidden="1"/>
    </xf>
    <xf numFmtId="0" fontId="52" fillId="22" borderId="65" xfId="47" applyFont="1" applyFill="1" applyBorder="1" applyAlignment="1" applyProtection="1">
      <alignment horizontal="center" vertical="center" wrapText="1"/>
      <protection hidden="1"/>
    </xf>
    <xf numFmtId="0" fontId="52" fillId="22" borderId="59" xfId="47" applyFont="1" applyFill="1" applyBorder="1" applyAlignment="1" applyProtection="1">
      <alignment horizontal="center" vertical="center" wrapText="1"/>
      <protection hidden="1"/>
    </xf>
    <xf numFmtId="0" fontId="52" fillId="22" borderId="66" xfId="47" applyFont="1" applyFill="1" applyBorder="1" applyAlignment="1" applyProtection="1">
      <alignment horizontal="center" vertical="center" wrapText="1"/>
      <protection hidden="1"/>
    </xf>
    <xf numFmtId="0" fontId="88" fillId="22" borderId="58" xfId="47" applyFont="1" applyFill="1" applyBorder="1" applyAlignment="1" applyProtection="1">
      <alignment horizontal="center" vertical="center"/>
      <protection hidden="1"/>
    </xf>
    <xf numFmtId="0" fontId="88" fillId="22" borderId="44" xfId="47" applyFont="1" applyFill="1" applyBorder="1" applyAlignment="1" applyProtection="1">
      <alignment horizontal="center" vertical="center"/>
      <protection hidden="1"/>
    </xf>
    <xf numFmtId="0" fontId="82" fillId="22" borderId="203" xfId="47" applyFont="1" applyFill="1" applyBorder="1" applyAlignment="1" applyProtection="1">
      <alignment horizontal="center" vertical="center"/>
      <protection hidden="1"/>
    </xf>
    <xf numFmtId="0" fontId="82" fillId="22" borderId="73" xfId="47" applyFont="1" applyFill="1" applyBorder="1" applyAlignment="1" applyProtection="1">
      <alignment horizontal="center" vertical="center"/>
      <protection hidden="1"/>
    </xf>
    <xf numFmtId="0" fontId="82" fillId="22" borderId="74" xfId="47" applyFont="1" applyFill="1" applyBorder="1" applyAlignment="1" applyProtection="1">
      <alignment horizontal="center" vertical="center"/>
      <protection hidden="1"/>
    </xf>
    <xf numFmtId="0" fontId="105" fillId="22" borderId="29" xfId="47" applyFont="1" applyFill="1" applyBorder="1" applyAlignment="1">
      <alignment horizontal="center"/>
    </xf>
    <xf numFmtId="0" fontId="105" fillId="22" borderId="0" xfId="47" applyFont="1" applyFill="1" applyBorder="1" applyAlignment="1">
      <alignment horizontal="center"/>
    </xf>
    <xf numFmtId="0" fontId="82" fillId="22" borderId="26" xfId="47" applyFont="1" applyFill="1" applyBorder="1" applyAlignment="1" applyProtection="1">
      <alignment horizontal="center" vertical="center"/>
      <protection hidden="1"/>
    </xf>
    <xf numFmtId="0" fontId="96" fillId="22" borderId="73" xfId="47" applyFont="1" applyFill="1" applyBorder="1" applyAlignment="1" applyProtection="1">
      <alignment horizontal="left" vertical="center"/>
      <protection hidden="1"/>
    </xf>
    <xf numFmtId="0" fontId="96" fillId="22" borderId="74" xfId="47" applyFont="1" applyFill="1" applyBorder="1" applyAlignment="1" applyProtection="1">
      <alignment horizontal="left" vertical="center"/>
      <protection hidden="1"/>
    </xf>
    <xf numFmtId="197" fontId="731" fillId="70" borderId="174" xfId="47" applyNumberFormat="1" applyFont="1" applyFill="1" applyBorder="1" applyAlignment="1" applyProtection="1">
      <alignment horizontal="center" vertical="center"/>
      <protection hidden="1"/>
    </xf>
    <xf numFmtId="197" fontId="731" fillId="70" borderId="374" xfId="47" applyNumberFormat="1" applyFont="1" applyFill="1" applyBorder="1" applyAlignment="1" applyProtection="1">
      <alignment horizontal="center" vertical="center"/>
      <protection hidden="1"/>
    </xf>
    <xf numFmtId="0" fontId="352" fillId="70" borderId="83" xfId="47" applyFont="1" applyFill="1" applyBorder="1" applyAlignment="1" applyProtection="1">
      <alignment horizontal="center" vertical="center" wrapText="1"/>
      <protection hidden="1"/>
    </xf>
    <xf numFmtId="0" fontId="352" fillId="70" borderId="373" xfId="47" applyFont="1" applyFill="1" applyBorder="1" applyAlignment="1" applyProtection="1">
      <alignment horizontal="center" vertical="center" wrapText="1"/>
      <protection hidden="1"/>
    </xf>
    <xf numFmtId="0" fontId="352" fillId="70" borderId="101" xfId="47" applyFont="1" applyFill="1" applyBorder="1" applyAlignment="1" applyProtection="1">
      <alignment horizontal="center" vertical="center" wrapText="1"/>
      <protection hidden="1"/>
    </xf>
    <xf numFmtId="0" fontId="352" fillId="70" borderId="68" xfId="47" applyFont="1" applyFill="1" applyBorder="1" applyAlignment="1" applyProtection="1">
      <alignment horizontal="center" vertical="center" wrapText="1"/>
      <protection hidden="1"/>
    </xf>
    <xf numFmtId="0" fontId="56" fillId="22" borderId="0" xfId="47" applyFont="1" applyFill="1" applyBorder="1" applyAlignment="1">
      <alignment horizontal="center" vertical="center" wrapText="1"/>
    </xf>
    <xf numFmtId="0" fontId="56" fillId="22" borderId="207" xfId="47" applyFont="1" applyFill="1" applyBorder="1" applyAlignment="1">
      <alignment horizontal="center" vertical="center" wrapText="1"/>
    </xf>
    <xf numFmtId="0" fontId="77" fillId="40" borderId="73" xfId="47" applyFont="1" applyFill="1" applyBorder="1" applyAlignment="1">
      <alignment horizontal="center" vertical="center" wrapText="1"/>
    </xf>
    <xf numFmtId="0" fontId="56" fillId="0" borderId="378" xfId="47" applyFont="1" applyBorder="1" applyAlignment="1" applyProtection="1">
      <alignment horizontal="center" vertical="center" wrapText="1"/>
      <protection hidden="1"/>
    </xf>
    <xf numFmtId="0" fontId="56" fillId="0" borderId="274" xfId="47" applyFont="1" applyBorder="1" applyAlignment="1" applyProtection="1">
      <alignment horizontal="center" vertical="center" wrapText="1"/>
      <protection hidden="1"/>
    </xf>
    <xf numFmtId="0" fontId="56" fillId="0" borderId="277" xfId="47" applyFont="1" applyBorder="1" applyAlignment="1" applyProtection="1">
      <alignment horizontal="center" vertical="center" wrapText="1"/>
      <protection hidden="1"/>
    </xf>
    <xf numFmtId="0" fontId="56" fillId="0" borderId="29" xfId="47" applyFont="1" applyBorder="1" applyAlignment="1" applyProtection="1">
      <alignment horizontal="center" vertical="center" wrapText="1"/>
      <protection hidden="1"/>
    </xf>
    <xf numFmtId="0" fontId="56" fillId="0" borderId="0" xfId="47" applyFont="1" applyBorder="1" applyAlignment="1" applyProtection="1">
      <alignment horizontal="center" vertical="center" wrapText="1"/>
      <protection hidden="1"/>
    </xf>
    <xf numFmtId="0" fontId="56" fillId="0" borderId="30" xfId="47" applyFont="1" applyBorder="1" applyAlignment="1" applyProtection="1">
      <alignment horizontal="center" vertical="center" wrapText="1"/>
      <protection hidden="1"/>
    </xf>
    <xf numFmtId="0" fontId="56" fillId="0" borderId="81" xfId="47" applyFont="1" applyBorder="1" applyAlignment="1" applyProtection="1">
      <alignment horizontal="center" vertical="center" wrapText="1"/>
      <protection hidden="1"/>
    </xf>
    <xf numFmtId="0" fontId="56" fillId="0" borderId="241" xfId="47" applyFont="1" applyBorder="1" applyAlignment="1" applyProtection="1">
      <alignment horizontal="center" vertical="center" wrapText="1"/>
      <protection hidden="1"/>
    </xf>
    <xf numFmtId="0" fontId="56" fillId="0" borderId="185" xfId="47" applyFont="1" applyBorder="1" applyAlignment="1" applyProtection="1">
      <alignment horizontal="center" vertical="center" wrapText="1"/>
      <protection hidden="1"/>
    </xf>
    <xf numFmtId="0" fontId="56" fillId="0" borderId="46" xfId="47" applyFont="1" applyBorder="1" applyAlignment="1" applyProtection="1">
      <alignment horizontal="center" vertical="center" wrapText="1"/>
      <protection hidden="1"/>
    </xf>
    <xf numFmtId="0" fontId="56" fillId="0" borderId="186" xfId="47" applyFont="1" applyBorder="1" applyAlignment="1" applyProtection="1">
      <alignment horizontal="center" vertical="center" wrapText="1"/>
      <protection hidden="1"/>
    </xf>
    <xf numFmtId="0" fontId="108" fillId="67" borderId="234" xfId="78" applyFont="1" applyFill="1" applyBorder="1" applyAlignment="1">
      <alignment horizontal="center" vertical="center" wrapText="1"/>
    </xf>
    <xf numFmtId="0" fontId="108" fillId="67" borderId="235" xfId="78" applyFont="1" applyFill="1" applyBorder="1" applyAlignment="1">
      <alignment horizontal="center" vertical="center" wrapText="1"/>
    </xf>
    <xf numFmtId="0" fontId="108" fillId="67" borderId="236" xfId="78" applyFont="1" applyFill="1" applyBorder="1" applyAlignment="1">
      <alignment horizontal="center" vertical="center" wrapText="1"/>
    </xf>
    <xf numFmtId="0" fontId="108" fillId="67" borderId="237" xfId="78" applyFont="1" applyFill="1" applyBorder="1" applyAlignment="1">
      <alignment horizontal="center" vertical="center" wrapText="1"/>
    </xf>
    <xf numFmtId="0" fontId="342" fillId="67" borderId="203" xfId="47" applyFont="1" applyFill="1" applyBorder="1" applyAlignment="1">
      <alignment horizontal="center" vertical="center"/>
    </xf>
    <xf numFmtId="0" fontId="342" fillId="67" borderId="74" xfId="47" applyFont="1" applyFill="1" applyBorder="1" applyAlignment="1">
      <alignment horizontal="center" vertical="center"/>
    </xf>
    <xf numFmtId="0" fontId="346" fillId="67" borderId="29" xfId="47" applyFont="1" applyFill="1" applyBorder="1" applyAlignment="1">
      <alignment horizontal="center" vertical="center" wrapText="1"/>
    </xf>
    <xf numFmtId="0" fontId="346" fillId="67" borderId="30" xfId="47" applyFont="1" applyFill="1" applyBorder="1" applyAlignment="1">
      <alignment horizontal="center" vertical="center" wrapText="1"/>
    </xf>
    <xf numFmtId="0" fontId="339" fillId="67" borderId="29" xfId="47" applyFont="1" applyFill="1" applyBorder="1" applyAlignment="1">
      <alignment horizontal="center" vertical="center" wrapText="1"/>
    </xf>
    <xf numFmtId="0" fontId="339" fillId="67" borderId="30" xfId="47" applyFont="1" applyFill="1" applyBorder="1" applyAlignment="1">
      <alignment horizontal="center" vertical="center" wrapText="1"/>
    </xf>
    <xf numFmtId="0" fontId="303" fillId="67" borderId="29" xfId="47" applyFont="1" applyFill="1" applyBorder="1" applyAlignment="1">
      <alignment horizontal="center" vertical="center"/>
    </xf>
    <xf numFmtId="0" fontId="303" fillId="67" borderId="30" xfId="47" applyFont="1" applyFill="1" applyBorder="1" applyAlignment="1">
      <alignment horizontal="center" vertical="center"/>
    </xf>
    <xf numFmtId="0" fontId="342" fillId="67" borderId="29" xfId="47" applyFont="1" applyFill="1" applyBorder="1" applyAlignment="1">
      <alignment horizontal="center" vertical="center"/>
    </xf>
    <xf numFmtId="0" fontId="342" fillId="67" borderId="30" xfId="47" applyFont="1" applyFill="1" applyBorder="1" applyAlignment="1">
      <alignment horizontal="center" vertical="center"/>
    </xf>
    <xf numFmtId="0" fontId="339" fillId="67" borderId="29" xfId="47" applyFont="1" applyFill="1" applyBorder="1" applyAlignment="1">
      <alignment horizontal="center" vertical="center"/>
    </xf>
    <xf numFmtId="0" fontId="339" fillId="67" borderId="30" xfId="47" applyFont="1" applyFill="1" applyBorder="1" applyAlignment="1">
      <alignment horizontal="center" vertical="center"/>
    </xf>
    <xf numFmtId="0" fontId="303" fillId="67" borderId="222" xfId="47" applyFont="1" applyFill="1" applyBorder="1" applyAlignment="1">
      <alignment horizontal="center" vertical="center"/>
    </xf>
    <xf numFmtId="0" fontId="303" fillId="67" borderId="224" xfId="47" applyFont="1" applyFill="1" applyBorder="1" applyAlignment="1">
      <alignment horizontal="center" vertical="center"/>
    </xf>
    <xf numFmtId="0" fontId="317" fillId="67" borderId="29" xfId="82" applyFont="1" applyFill="1" applyBorder="1" applyAlignment="1">
      <alignment horizontal="center" vertical="center"/>
    </xf>
    <xf numFmtId="0" fontId="317" fillId="67" borderId="30" xfId="82" applyFont="1" applyFill="1" applyBorder="1" applyAlignment="1">
      <alignment horizontal="center" vertical="center"/>
    </xf>
    <xf numFmtId="0" fontId="317" fillId="67" borderId="31" xfId="82" applyFont="1" applyFill="1" applyBorder="1" applyAlignment="1">
      <alignment horizontal="center" vertical="center"/>
    </xf>
    <xf numFmtId="0" fontId="317" fillId="67" borderId="205" xfId="82" applyFont="1" applyFill="1" applyBorder="1" applyAlignment="1">
      <alignment horizontal="center" vertical="center"/>
    </xf>
    <xf numFmtId="0" fontId="52" fillId="22" borderId="398" xfId="47" applyFont="1" applyFill="1" applyBorder="1" applyAlignment="1" applyProtection="1">
      <alignment horizontal="center" vertical="center" wrapText="1"/>
      <protection hidden="1"/>
    </xf>
    <xf numFmtId="0" fontId="207" fillId="22" borderId="0" xfId="47" applyFont="1" applyFill="1" applyBorder="1" applyAlignment="1">
      <alignment horizontal="center" vertical="center" wrapText="1"/>
    </xf>
    <xf numFmtId="0" fontId="204" fillId="56" borderId="0" xfId="47" applyFont="1" applyFill="1" applyBorder="1" applyAlignment="1">
      <alignment horizontal="center" vertical="center" wrapText="1"/>
    </xf>
    <xf numFmtId="0" fontId="108" fillId="37" borderId="39" xfId="36" applyFont="1" applyFill="1" applyBorder="1" applyAlignment="1">
      <alignment horizontal="center" vertical="center" wrapText="1"/>
    </xf>
    <xf numFmtId="0" fontId="201" fillId="38" borderId="0" xfId="36" applyFont="1" applyFill="1" applyBorder="1" applyAlignment="1" applyProtection="1">
      <alignment horizontal="center" vertical="center" wrapText="1"/>
      <protection locked="0"/>
    </xf>
    <xf numFmtId="2" fontId="74" fillId="22" borderId="0" xfId="47" applyNumberFormat="1" applyFont="1" applyFill="1" applyBorder="1" applyAlignment="1" applyProtection="1">
      <alignment horizontal="center" vertical="center" wrapText="1"/>
      <protection locked="0"/>
    </xf>
    <xf numFmtId="2" fontId="53" fillId="49" borderId="0" xfId="47" applyNumberFormat="1" applyFont="1" applyFill="1" applyBorder="1" applyAlignment="1" applyProtection="1">
      <alignment horizontal="center" vertical="center" wrapText="1"/>
      <protection locked="0"/>
    </xf>
    <xf numFmtId="2" fontId="77" fillId="50" borderId="0" xfId="47" applyNumberFormat="1" applyFont="1" applyFill="1" applyBorder="1" applyAlignment="1" applyProtection="1">
      <alignment horizontal="center" vertical="center" wrapText="1"/>
      <protection locked="0"/>
    </xf>
    <xf numFmtId="2" fontId="53" fillId="48" borderId="0" xfId="47" applyNumberFormat="1" applyFont="1" applyFill="1" applyBorder="1" applyAlignment="1" applyProtection="1">
      <alignment horizontal="center" vertical="center" wrapText="1"/>
      <protection locked="0"/>
    </xf>
    <xf numFmtId="0" fontId="53" fillId="53" borderId="0" xfId="47" applyFont="1" applyFill="1" applyBorder="1" applyAlignment="1">
      <alignment horizontal="center" vertical="center"/>
    </xf>
    <xf numFmtId="0" fontId="207" fillId="22" borderId="13" xfId="47" applyFont="1" applyFill="1" applyBorder="1" applyAlignment="1">
      <alignment horizontal="center" vertical="center" wrapText="1"/>
    </xf>
    <xf numFmtId="0" fontId="207" fillId="22" borderId="14" xfId="47" applyFont="1" applyFill="1" applyBorder="1" applyAlignment="1">
      <alignment horizontal="center" vertical="center" wrapText="1"/>
    </xf>
    <xf numFmtId="0" fontId="207" fillId="22" borderId="15" xfId="47" applyFont="1" applyFill="1" applyBorder="1" applyAlignment="1">
      <alignment horizontal="center" vertical="center" wrapText="1"/>
    </xf>
    <xf numFmtId="0" fontId="207" fillId="22" borderId="16" xfId="47" applyFont="1" applyFill="1" applyBorder="1" applyAlignment="1">
      <alignment horizontal="center" vertical="center" wrapText="1"/>
    </xf>
    <xf numFmtId="0" fontId="207" fillId="22" borderId="23" xfId="47" applyFont="1" applyFill="1" applyBorder="1" applyAlignment="1">
      <alignment horizontal="center" vertical="center" wrapText="1"/>
    </xf>
    <xf numFmtId="0" fontId="207" fillId="22" borderId="45" xfId="47" applyFont="1" applyFill="1" applyBorder="1" applyAlignment="1">
      <alignment horizontal="center" vertical="center" wrapText="1"/>
    </xf>
    <xf numFmtId="0" fontId="207" fillId="22" borderId="46" xfId="47" applyFont="1" applyFill="1" applyBorder="1" applyAlignment="1">
      <alignment horizontal="center" vertical="center" wrapText="1"/>
    </xf>
    <xf numFmtId="0" fontId="207" fillId="22" borderId="47" xfId="47" applyFont="1" applyFill="1" applyBorder="1" applyAlignment="1">
      <alignment horizontal="center" vertical="center" wrapText="1"/>
    </xf>
    <xf numFmtId="2" fontId="77" fillId="39" borderId="0" xfId="47" applyNumberFormat="1" applyFont="1" applyFill="1" applyBorder="1" applyAlignment="1" applyProtection="1">
      <alignment horizontal="center" vertical="center" wrapText="1"/>
      <protection locked="0"/>
    </xf>
    <xf numFmtId="2" fontId="53" fillId="44" borderId="0" xfId="47" applyNumberFormat="1" applyFont="1" applyFill="1" applyBorder="1" applyAlignment="1" applyProtection="1">
      <alignment horizontal="center" vertical="center" wrapText="1"/>
      <protection locked="0"/>
    </xf>
    <xf numFmtId="2" fontId="53" fillId="45" borderId="0" xfId="47" applyNumberFormat="1" applyFont="1" applyFill="1" applyBorder="1" applyAlignment="1" applyProtection="1">
      <alignment horizontal="center" vertical="center" wrapText="1"/>
      <protection locked="0"/>
    </xf>
    <xf numFmtId="2" fontId="77" fillId="40" borderId="0" xfId="47" applyNumberFormat="1" applyFont="1" applyFill="1" applyBorder="1" applyAlignment="1" applyProtection="1">
      <alignment horizontal="center" vertical="center" wrapText="1"/>
      <protection locked="0"/>
    </xf>
    <xf numFmtId="0" fontId="53" fillId="46" borderId="0" xfId="47" applyFont="1" applyFill="1" applyBorder="1" applyAlignment="1">
      <alignment horizontal="center" vertical="center" wrapText="1"/>
    </xf>
    <xf numFmtId="2" fontId="53" fillId="47" borderId="0" xfId="47" applyNumberFormat="1" applyFont="1" applyFill="1" applyBorder="1" applyAlignment="1" applyProtection="1">
      <alignment horizontal="center" vertical="center" wrapText="1"/>
      <protection locked="0"/>
    </xf>
    <xf numFmtId="2" fontId="77" fillId="42" borderId="0" xfId="47" applyNumberFormat="1" applyFont="1" applyFill="1" applyBorder="1" applyAlignment="1" applyProtection="1">
      <alignment horizontal="center" vertical="center" wrapText="1"/>
      <protection locked="0"/>
    </xf>
    <xf numFmtId="2" fontId="53" fillId="41" borderId="0" xfId="47" applyNumberFormat="1" applyFont="1" applyFill="1" applyBorder="1" applyAlignment="1" applyProtection="1">
      <alignment horizontal="center" vertical="center" wrapText="1"/>
      <protection locked="0"/>
    </xf>
    <xf numFmtId="2" fontId="77" fillId="52" borderId="0" xfId="47" applyNumberFormat="1" applyFont="1" applyFill="1" applyBorder="1" applyAlignment="1" applyProtection="1">
      <alignment horizontal="center" vertical="center" wrapText="1"/>
      <protection locked="0"/>
    </xf>
    <xf numFmtId="2" fontId="77" fillId="51" borderId="0" xfId="47" applyNumberFormat="1" applyFont="1" applyFill="1" applyBorder="1" applyAlignment="1" applyProtection="1">
      <alignment horizontal="center" vertical="center" wrapText="1"/>
      <protection locked="0"/>
    </xf>
    <xf numFmtId="0" fontId="53" fillId="53" borderId="0" xfId="47" applyFont="1" applyFill="1" applyBorder="1" applyAlignment="1">
      <alignment horizontal="center" vertical="center" wrapText="1"/>
    </xf>
    <xf numFmtId="2" fontId="77" fillId="54" borderId="0" xfId="47" applyNumberFormat="1" applyFont="1" applyFill="1" applyBorder="1" applyAlignment="1" applyProtection="1">
      <alignment horizontal="center" vertical="center" wrapText="1"/>
      <protection locked="0"/>
    </xf>
    <xf numFmtId="2" fontId="53" fillId="55" borderId="0" xfId="47" applyNumberFormat="1" applyFont="1" applyFill="1" applyBorder="1" applyAlignment="1" applyProtection="1">
      <alignment horizontal="center" vertical="center" wrapText="1"/>
      <protection locked="0"/>
    </xf>
    <xf numFmtId="0" fontId="205" fillId="42" borderId="0" xfId="47" applyFont="1" applyFill="1" applyBorder="1" applyAlignment="1">
      <alignment horizontal="center" vertical="center" wrapText="1"/>
    </xf>
    <xf numFmtId="0" fontId="77" fillId="42" borderId="0" xfId="47" applyFont="1" applyFill="1" applyBorder="1" applyAlignment="1">
      <alignment horizontal="center" vertical="center" wrapText="1"/>
    </xf>
    <xf numFmtId="0" fontId="77" fillId="43" borderId="0" xfId="47" applyFont="1" applyFill="1" applyBorder="1" applyAlignment="1">
      <alignment horizontal="center" vertical="center" wrapText="1"/>
    </xf>
    <xf numFmtId="0" fontId="53" fillId="41" borderId="0" xfId="47" applyFont="1" applyFill="1" applyBorder="1" applyAlignment="1">
      <alignment horizontal="center" vertical="center" wrapText="1"/>
    </xf>
    <xf numFmtId="0" fontId="205" fillId="43" borderId="0" xfId="47" applyFont="1" applyFill="1" applyBorder="1" applyAlignment="1">
      <alignment horizontal="center" vertical="center" wrapText="1"/>
    </xf>
    <xf numFmtId="0" fontId="77" fillId="40" borderId="0" xfId="47" applyFont="1" applyFill="1" applyBorder="1" applyAlignment="1">
      <alignment horizontal="center" vertical="center" wrapText="1"/>
    </xf>
    <xf numFmtId="0" fontId="205" fillId="40" borderId="0" xfId="47" applyFont="1" applyFill="1" applyBorder="1" applyAlignment="1">
      <alignment horizontal="center" vertical="center" wrapText="1"/>
    </xf>
    <xf numFmtId="0" fontId="80" fillId="41" borderId="0" xfId="47" applyFont="1" applyFill="1" applyBorder="1" applyAlignment="1">
      <alignment horizontal="center" vertical="center" wrapText="1"/>
    </xf>
    <xf numFmtId="0" fontId="83" fillId="59" borderId="0" xfId="47" applyFont="1" applyFill="1" applyBorder="1" applyAlignment="1">
      <alignment horizontal="center" vertical="center" wrapText="1"/>
    </xf>
    <xf numFmtId="0" fontId="78" fillId="37" borderId="0" xfId="47" applyFont="1" applyFill="1" applyBorder="1" applyAlignment="1">
      <alignment horizontal="center" vertical="center" wrapText="1"/>
    </xf>
    <xf numFmtId="0" fontId="53" fillId="0" borderId="43" xfId="47" applyFont="1" applyBorder="1" applyAlignment="1">
      <alignment horizontal="center" vertical="center" wrapText="1"/>
    </xf>
    <xf numFmtId="0" fontId="53" fillId="0" borderId="0" xfId="47" applyFont="1" applyBorder="1" applyAlignment="1">
      <alignment horizontal="center" vertical="center" wrapText="1"/>
    </xf>
    <xf numFmtId="2" fontId="77" fillId="51" borderId="11" xfId="47" applyNumberFormat="1" applyFont="1" applyFill="1" applyBorder="1" applyAlignment="1" applyProtection="1">
      <alignment horizontal="center" vertical="center"/>
      <protection locked="0"/>
    </xf>
    <xf numFmtId="0" fontId="62" fillId="22" borderId="42" xfId="47" applyFont="1" applyFill="1" applyBorder="1" applyAlignment="1" applyProtection="1">
      <alignment horizontal="center" vertical="center"/>
      <protection hidden="1"/>
    </xf>
    <xf numFmtId="0" fontId="78" fillId="37" borderId="42" xfId="47" applyFont="1" applyFill="1" applyBorder="1" applyAlignment="1">
      <alignment horizontal="center" vertical="center" wrapText="1"/>
    </xf>
    <xf numFmtId="0" fontId="78" fillId="37" borderId="41" xfId="47" applyFont="1" applyFill="1" applyBorder="1" applyAlignment="1">
      <alignment horizontal="center" vertical="center" wrapText="1"/>
    </xf>
    <xf numFmtId="0" fontId="55" fillId="0" borderId="40" xfId="47" applyFont="1" applyBorder="1" applyAlignment="1" applyProtection="1">
      <alignment horizontal="center" vertical="center"/>
      <protection hidden="1"/>
    </xf>
    <xf numFmtId="0" fontId="55" fillId="0" borderId="41" xfId="47" applyFont="1" applyBorder="1" applyAlignment="1" applyProtection="1">
      <alignment horizontal="center" vertical="center"/>
      <protection hidden="1"/>
    </xf>
    <xf numFmtId="0" fontId="201" fillId="38" borderId="11" xfId="36" applyFont="1" applyFill="1" applyBorder="1" applyAlignment="1" applyProtection="1">
      <alignment horizontal="center" vertical="center"/>
      <protection locked="0"/>
    </xf>
    <xf numFmtId="0" fontId="201" fillId="38" borderId="11" xfId="36" applyFont="1" applyFill="1" applyBorder="1" applyAlignment="1" applyProtection="1">
      <alignment horizontal="center" vertical="center" wrapText="1"/>
      <protection locked="0"/>
    </xf>
    <xf numFmtId="0" fontId="75" fillId="0" borderId="0" xfId="50" applyFont="1" applyBorder="1" applyAlignment="1">
      <alignment horizontal="right" vertical="center" wrapText="1"/>
    </xf>
    <xf numFmtId="2" fontId="53" fillId="41" borderId="11" xfId="47" applyNumberFormat="1" applyFont="1" applyFill="1" applyBorder="1" applyAlignment="1" applyProtection="1">
      <alignment horizontal="center" vertical="center"/>
      <protection locked="0"/>
    </xf>
    <xf numFmtId="0" fontId="132" fillId="22" borderId="0" xfId="47" applyFont="1" applyFill="1" applyBorder="1" applyAlignment="1">
      <alignment horizontal="center" vertical="center" wrapText="1"/>
    </xf>
    <xf numFmtId="0" fontId="53" fillId="0" borderId="0" xfId="47" applyFont="1" applyAlignment="1">
      <alignment horizontal="center" vertical="center" wrapText="1"/>
    </xf>
    <xf numFmtId="0" fontId="108" fillId="37" borderId="404" xfId="36" applyFont="1" applyFill="1" applyBorder="1" applyAlignment="1">
      <alignment horizontal="center" vertical="center" wrapText="1"/>
    </xf>
    <xf numFmtId="0" fontId="108" fillId="37" borderId="405" xfId="36" applyFont="1" applyFill="1" applyBorder="1" applyAlignment="1">
      <alignment horizontal="center" vertical="center" wrapText="1"/>
    </xf>
    <xf numFmtId="0" fontId="108" fillId="37" borderId="406" xfId="36" applyFont="1" applyFill="1" applyBorder="1" applyAlignment="1">
      <alignment horizontal="center" vertical="center" wrapText="1"/>
    </xf>
    <xf numFmtId="0" fontId="87" fillId="61" borderId="0" xfId="47" applyFont="1" applyFill="1" applyBorder="1" applyAlignment="1">
      <alignment horizontal="center" vertical="center" wrapText="1"/>
    </xf>
    <xf numFmtId="0" fontId="209" fillId="56" borderId="11" xfId="47" applyFont="1" applyFill="1" applyBorder="1" applyAlignment="1">
      <alignment horizontal="center" vertical="center" wrapText="1"/>
    </xf>
    <xf numFmtId="171" fontId="55" fillId="56" borderId="11" xfId="47" applyNumberFormat="1" applyFont="1" applyFill="1" applyBorder="1" applyAlignment="1">
      <alignment horizontal="center" vertical="center" wrapText="1"/>
    </xf>
    <xf numFmtId="171" fontId="55" fillId="56" borderId="12" xfId="47" applyNumberFormat="1" applyFont="1" applyFill="1" applyBorder="1" applyAlignment="1">
      <alignment horizontal="center" vertical="center" wrapText="1"/>
    </xf>
    <xf numFmtId="0" fontId="63" fillId="22" borderId="0" xfId="47" applyFont="1" applyFill="1" applyBorder="1" applyAlignment="1">
      <alignment horizontal="center" vertical="top" wrapText="1"/>
    </xf>
    <xf numFmtId="0" fontId="63" fillId="0" borderId="0" xfId="47" applyFont="1" applyBorder="1" applyAlignment="1">
      <alignment horizontal="center" vertical="top" wrapText="1"/>
    </xf>
    <xf numFmtId="0" fontId="93" fillId="22" borderId="0" xfId="47" applyFont="1" applyFill="1" applyBorder="1" applyAlignment="1">
      <alignment horizontal="center" vertical="center" wrapText="1"/>
    </xf>
    <xf numFmtId="0" fontId="207" fillId="0" borderId="0" xfId="47" applyFont="1" applyBorder="1" applyAlignment="1">
      <alignment horizontal="center" vertical="center" wrapText="1"/>
    </xf>
    <xf numFmtId="0" fontId="55" fillId="34" borderId="0" xfId="47" applyFont="1" applyFill="1" applyBorder="1" applyAlignment="1" applyProtection="1">
      <alignment horizontal="center" vertical="center"/>
      <protection hidden="1"/>
    </xf>
    <xf numFmtId="2" fontId="53" fillId="48" borderId="0" xfId="47" applyNumberFormat="1" applyFont="1" applyFill="1" applyBorder="1" applyAlignment="1" applyProtection="1">
      <alignment horizontal="center" vertical="center"/>
      <protection locked="0"/>
    </xf>
    <xf numFmtId="0" fontId="209" fillId="56" borderId="0" xfId="47" applyFont="1" applyFill="1" applyBorder="1" applyAlignment="1">
      <alignment horizontal="center" vertical="center" wrapText="1"/>
    </xf>
    <xf numFmtId="2" fontId="53" fillId="58" borderId="0" xfId="47" applyNumberFormat="1" applyFont="1" applyFill="1" applyBorder="1" applyAlignment="1" applyProtection="1">
      <alignment horizontal="center" vertical="center" wrapText="1"/>
      <protection locked="0"/>
    </xf>
    <xf numFmtId="2" fontId="53" fillId="55" borderId="0" xfId="47" applyNumberFormat="1" applyFont="1" applyFill="1" applyBorder="1" applyAlignment="1" applyProtection="1">
      <alignment horizontal="center" vertical="center"/>
      <protection locked="0"/>
    </xf>
    <xf numFmtId="0" fontId="53" fillId="0" borderId="166" xfId="78" applyFont="1" applyFill="1" applyBorder="1" applyAlignment="1">
      <alignment horizontal="center" vertical="center"/>
    </xf>
    <xf numFmtId="0" fontId="53" fillId="0" borderId="180" xfId="78" applyFont="1" applyFill="1" applyBorder="1" applyAlignment="1">
      <alignment horizontal="center" vertical="center"/>
    </xf>
    <xf numFmtId="0" fontId="53" fillId="0" borderId="0" xfId="78" applyFont="1" applyFill="1" applyBorder="1" applyAlignment="1">
      <alignment horizontal="center" vertical="center"/>
    </xf>
    <xf numFmtId="0" fontId="53" fillId="0" borderId="30" xfId="78" applyFont="1" applyFill="1" applyBorder="1" applyAlignment="1">
      <alignment horizontal="center" vertical="center"/>
    </xf>
    <xf numFmtId="0" fontId="53" fillId="0" borderId="165" xfId="78" applyFont="1" applyFill="1" applyBorder="1" applyAlignment="1">
      <alignment horizontal="center" vertical="center" wrapText="1"/>
    </xf>
    <xf numFmtId="0" fontId="53" fillId="0" borderId="166" xfId="78" applyFont="1" applyFill="1" applyBorder="1" applyAlignment="1">
      <alignment horizontal="center" vertical="center" wrapText="1"/>
    </xf>
    <xf numFmtId="0" fontId="53" fillId="0" borderId="180" xfId="78" applyFont="1" applyFill="1" applyBorder="1" applyAlignment="1">
      <alignment horizontal="center" vertical="center" wrapText="1"/>
    </xf>
    <xf numFmtId="0" fontId="53" fillId="0" borderId="150" xfId="78" applyFont="1" applyFill="1" applyBorder="1" applyAlignment="1">
      <alignment horizontal="center" vertical="center" wrapText="1"/>
    </xf>
    <xf numFmtId="0" fontId="53" fillId="0" borderId="184" xfId="78" applyFont="1" applyFill="1" applyBorder="1" applyAlignment="1">
      <alignment horizontal="center" vertical="center" wrapText="1"/>
    </xf>
    <xf numFmtId="0" fontId="53" fillId="0" borderId="186" xfId="78" applyFont="1" applyFill="1" applyBorder="1" applyAlignment="1">
      <alignment horizontal="center" vertical="center" wrapText="1"/>
    </xf>
    <xf numFmtId="0" fontId="252" fillId="0" borderId="110" xfId="78" applyFont="1" applyFill="1" applyBorder="1" applyAlignment="1">
      <alignment horizontal="center" vertical="center"/>
    </xf>
    <xf numFmtId="0" fontId="252" fillId="0" borderId="101" xfId="78" applyFont="1" applyFill="1" applyBorder="1" applyAlignment="1">
      <alignment horizontal="center" vertical="center"/>
    </xf>
    <xf numFmtId="0" fontId="252" fillId="0" borderId="68" xfId="78" applyFont="1" applyFill="1" applyBorder="1" applyAlignment="1">
      <alignment horizontal="center" vertical="center"/>
    </xf>
    <xf numFmtId="0" fontId="115" fillId="0" borderId="110" xfId="78" applyFont="1" applyFill="1" applyBorder="1" applyAlignment="1">
      <alignment horizontal="center" vertical="center" wrapText="1"/>
    </xf>
    <xf numFmtId="0" fontId="115" fillId="0" borderId="101" xfId="78" applyFont="1" applyFill="1" applyBorder="1" applyAlignment="1">
      <alignment horizontal="center" vertical="center" wrapText="1"/>
    </xf>
    <xf numFmtId="0" fontId="115" fillId="0" borderId="68" xfId="78" applyFont="1" applyFill="1" applyBorder="1" applyAlignment="1">
      <alignment horizontal="center" vertical="center" wrapText="1"/>
    </xf>
    <xf numFmtId="0" fontId="115" fillId="0" borderId="156" xfId="78" applyFont="1" applyFill="1" applyBorder="1" applyAlignment="1">
      <alignment horizontal="center" vertical="center" wrapText="1"/>
    </xf>
    <xf numFmtId="0" fontId="115" fillId="0" borderId="189" xfId="78" applyFont="1" applyFill="1" applyBorder="1" applyAlignment="1">
      <alignment horizontal="center" vertical="center" wrapText="1"/>
    </xf>
    <xf numFmtId="0" fontId="115" fillId="0" borderId="158" xfId="78" applyFont="1" applyFill="1" applyBorder="1" applyAlignment="1">
      <alignment horizontal="center" vertical="center" wrapText="1"/>
    </xf>
    <xf numFmtId="0" fontId="75" fillId="0" borderId="176" xfId="78" applyFont="1" applyBorder="1" applyAlignment="1">
      <alignment horizontal="center" vertical="center" wrapText="1"/>
    </xf>
    <xf numFmtId="0" fontId="75" fillId="0" borderId="30" xfId="78" applyFont="1" applyBorder="1" applyAlignment="1">
      <alignment horizontal="center" vertical="center" wrapText="1"/>
    </xf>
    <xf numFmtId="0" fontId="75" fillId="0" borderId="62" xfId="78" applyFont="1" applyBorder="1" applyAlignment="1">
      <alignment horizontal="center" vertical="center" wrapText="1"/>
    </xf>
    <xf numFmtId="0" fontId="53" fillId="0" borderId="103" xfId="78" applyFont="1" applyFill="1" applyBorder="1" applyAlignment="1">
      <alignment horizontal="right" vertical="center" wrapText="1"/>
    </xf>
    <xf numFmtId="0" fontId="53" fillId="0" borderId="175" xfId="78" applyFont="1" applyFill="1" applyBorder="1" applyAlignment="1">
      <alignment horizontal="right" vertical="center" wrapText="1"/>
    </xf>
    <xf numFmtId="0" fontId="53" fillId="0" borderId="162" xfId="78" applyFont="1" applyFill="1" applyBorder="1" applyAlignment="1">
      <alignment horizontal="right" vertical="center" wrapText="1"/>
    </xf>
    <xf numFmtId="0" fontId="53" fillId="0" borderId="29" xfId="78" applyFont="1" applyFill="1" applyBorder="1" applyAlignment="1">
      <alignment horizontal="right" vertical="center" wrapText="1"/>
    </xf>
    <xf numFmtId="0" fontId="53" fillId="0" borderId="0" xfId="78" applyFont="1" applyFill="1" applyBorder="1" applyAlignment="1">
      <alignment horizontal="right" vertical="center" wrapText="1"/>
    </xf>
    <xf numFmtId="0" fontId="53" fillId="0" borderId="188" xfId="78" applyFont="1" applyFill="1" applyBorder="1" applyAlignment="1">
      <alignment horizontal="right" vertical="center" wrapText="1"/>
    </xf>
    <xf numFmtId="0" fontId="53" fillId="0" borderId="58" xfId="78" applyFont="1" applyFill="1" applyBorder="1" applyAlignment="1">
      <alignment horizontal="right" vertical="center" wrapText="1"/>
    </xf>
    <xf numFmtId="0" fontId="53" fillId="0" borderId="44" xfId="78" applyFont="1" applyFill="1" applyBorder="1" applyAlignment="1">
      <alignment horizontal="right" vertical="center" wrapText="1"/>
    </xf>
    <xf numFmtId="0" fontId="53" fillId="0" borderId="159" xfId="78" applyFont="1" applyFill="1" applyBorder="1" applyAlignment="1">
      <alignment horizontal="right" vertical="center" wrapText="1"/>
    </xf>
    <xf numFmtId="0" fontId="202" fillId="0" borderId="110" xfId="78" applyFont="1" applyFill="1" applyBorder="1" applyAlignment="1">
      <alignment horizontal="center" vertical="center" wrapText="1"/>
    </xf>
    <xf numFmtId="0" fontId="202" fillId="0" borderId="101" xfId="78" applyFont="1" applyFill="1" applyBorder="1" applyAlignment="1">
      <alignment horizontal="center" vertical="center" wrapText="1"/>
    </xf>
    <xf numFmtId="0" fontId="202" fillId="0" borderId="68" xfId="78" applyFont="1" applyFill="1" applyBorder="1" applyAlignment="1">
      <alignment horizontal="center" vertical="center" wrapText="1"/>
    </xf>
    <xf numFmtId="0" fontId="251" fillId="76" borderId="189" xfId="78" applyFont="1" applyFill="1" applyBorder="1" applyAlignment="1">
      <alignment horizontal="center" vertical="center" wrapText="1"/>
    </xf>
    <xf numFmtId="0" fontId="251" fillId="76" borderId="0" xfId="78" applyFont="1" applyFill="1" applyBorder="1" applyAlignment="1">
      <alignment horizontal="center" vertical="center" wrapText="1"/>
    </xf>
    <xf numFmtId="0" fontId="253" fillId="0" borderId="176" xfId="78" applyFont="1" applyBorder="1" applyAlignment="1">
      <alignment horizontal="center" vertical="center" wrapText="1"/>
    </xf>
    <xf numFmtId="0" fontId="253" fillId="0" borderId="30" xfId="78" applyFont="1" applyBorder="1" applyAlignment="1">
      <alignment horizontal="center" vertical="center" wrapText="1"/>
    </xf>
    <xf numFmtId="0" fontId="253" fillId="0" borderId="62" xfId="78" applyFont="1" applyBorder="1" applyAlignment="1">
      <alignment horizontal="center" vertical="center" wrapText="1"/>
    </xf>
    <xf numFmtId="166" fontId="66" fillId="70" borderId="175" xfId="78" applyNumberFormat="1" applyFont="1" applyFill="1" applyBorder="1" applyAlignment="1">
      <alignment horizontal="center" vertical="center"/>
    </xf>
    <xf numFmtId="166" fontId="66" fillId="70" borderId="0" xfId="78" applyNumberFormat="1" applyFont="1" applyFill="1" applyBorder="1" applyAlignment="1">
      <alignment horizontal="center" vertical="center"/>
    </xf>
    <xf numFmtId="193" fontId="66" fillId="70" borderId="175" xfId="73" applyNumberFormat="1" applyFont="1" applyFill="1" applyBorder="1" applyAlignment="1" applyProtection="1">
      <alignment horizontal="center" vertical="center"/>
      <protection locked="0"/>
    </xf>
    <xf numFmtId="193" fontId="66" fillId="70" borderId="0" xfId="73" applyNumberFormat="1" applyFont="1" applyFill="1" applyBorder="1" applyAlignment="1" applyProtection="1">
      <alignment horizontal="center" vertical="center"/>
      <protection locked="0"/>
    </xf>
    <xf numFmtId="188" fontId="66" fillId="70" borderId="175" xfId="78" applyNumberFormat="1" applyFont="1" applyFill="1" applyBorder="1" applyAlignment="1" applyProtection="1">
      <alignment horizontal="center" vertical="center"/>
    </xf>
    <xf numFmtId="188" fontId="66" fillId="70" borderId="0" xfId="78" applyNumberFormat="1" applyFont="1" applyFill="1" applyBorder="1" applyAlignment="1" applyProtection="1">
      <alignment horizontal="center" vertical="center"/>
    </xf>
    <xf numFmtId="1" fontId="214" fillId="70" borderId="176" xfId="73" applyNumberFormat="1" applyFont="1" applyFill="1" applyBorder="1" applyAlignment="1" applyProtection="1">
      <alignment horizontal="center" vertical="center"/>
      <protection locked="0"/>
    </xf>
    <xf numFmtId="1" fontId="214" fillId="70" borderId="30" xfId="73" applyNumberFormat="1" applyFont="1" applyFill="1" applyBorder="1" applyAlignment="1" applyProtection="1">
      <alignment horizontal="center" vertical="center"/>
      <protection locked="0"/>
    </xf>
    <xf numFmtId="0" fontId="93" fillId="20" borderId="29" xfId="78" applyFont="1" applyFill="1" applyBorder="1" applyAlignment="1">
      <alignment horizontal="center" vertical="center"/>
    </xf>
    <xf numFmtId="0" fontId="93" fillId="20" borderId="0" xfId="78" applyFont="1" applyFill="1" applyBorder="1" applyAlignment="1">
      <alignment horizontal="center" vertical="center"/>
    </xf>
    <xf numFmtId="0" fontId="93" fillId="20" borderId="30" xfId="78" applyFont="1" applyFill="1" applyBorder="1" applyAlignment="1">
      <alignment horizontal="center" vertical="center"/>
    </xf>
    <xf numFmtId="0" fontId="53" fillId="91" borderId="81" xfId="47" applyFont="1" applyFill="1" applyBorder="1" applyAlignment="1">
      <alignment horizontal="center" vertical="center"/>
    </xf>
    <xf numFmtId="0" fontId="53" fillId="91" borderId="166" xfId="47" applyFont="1" applyFill="1" applyBorder="1" applyAlignment="1">
      <alignment horizontal="center" vertical="center"/>
    </xf>
    <xf numFmtId="0" fontId="93" fillId="22" borderId="0" xfId="78" applyFont="1" applyFill="1" applyBorder="1" applyAlignment="1">
      <alignment horizontal="center" vertical="center"/>
    </xf>
    <xf numFmtId="0" fontId="245" fillId="70" borderId="103" xfId="78" applyFont="1" applyFill="1" applyBorder="1" applyAlignment="1">
      <alignment horizontal="center" vertical="center"/>
    </xf>
    <xf numFmtId="0" fontId="245" fillId="70" borderId="29" xfId="78" applyFont="1" applyFill="1" applyBorder="1" applyAlignment="1">
      <alignment horizontal="center" vertical="center"/>
    </xf>
    <xf numFmtId="1" fontId="66" fillId="70" borderId="175" xfId="78" applyNumberFormat="1" applyFont="1" applyFill="1" applyBorder="1" applyAlignment="1">
      <alignment horizontal="center" vertical="center"/>
    </xf>
    <xf numFmtId="1" fontId="66" fillId="70" borderId="0" xfId="78" applyNumberFormat="1" applyFont="1" applyFill="1" applyBorder="1" applyAlignment="1">
      <alignment horizontal="center" vertical="center"/>
    </xf>
    <xf numFmtId="1" fontId="66" fillId="70" borderId="175" xfId="73" applyNumberFormat="1" applyFont="1" applyFill="1" applyBorder="1" applyAlignment="1" applyProtection="1">
      <alignment horizontal="center" vertical="center"/>
      <protection locked="0"/>
    </xf>
    <xf numFmtId="1" fontId="66" fillId="70" borderId="0" xfId="73" applyNumberFormat="1" applyFont="1" applyFill="1" applyBorder="1" applyAlignment="1" applyProtection="1">
      <alignment horizontal="center" vertical="center"/>
      <protection locked="0"/>
    </xf>
    <xf numFmtId="0" fontId="88" fillId="76" borderId="31" xfId="36" applyNumberFormat="1" applyFont="1" applyFill="1" applyBorder="1" applyAlignment="1">
      <alignment horizontal="center" vertical="center"/>
    </xf>
    <xf numFmtId="0" fontId="88" fillId="76" borderId="32" xfId="36" applyNumberFormat="1" applyFont="1" applyFill="1" applyBorder="1" applyAlignment="1">
      <alignment horizontal="center" vertical="center"/>
    </xf>
    <xf numFmtId="0" fontId="88" fillId="76" borderId="33" xfId="36" applyNumberFormat="1" applyFont="1" applyFill="1" applyBorder="1" applyAlignment="1">
      <alignment horizontal="center" vertical="center"/>
    </xf>
    <xf numFmtId="0" fontId="108" fillId="90" borderId="137" xfId="78" applyFont="1" applyFill="1" applyBorder="1" applyAlignment="1">
      <alignment horizontal="center" vertical="center"/>
    </xf>
    <xf numFmtId="0" fontId="108" fillId="90" borderId="136" xfId="78" applyFont="1" applyFill="1" applyBorder="1" applyAlignment="1">
      <alignment horizontal="center" vertical="center"/>
    </xf>
    <xf numFmtId="0" fontId="80" fillId="91" borderId="81" xfId="78" applyFont="1" applyFill="1" applyBorder="1" applyAlignment="1">
      <alignment horizontal="center" vertical="center"/>
    </xf>
    <xf numFmtId="0" fontId="80" fillId="91" borderId="166" xfId="78" applyFont="1" applyFill="1" applyBorder="1" applyAlignment="1">
      <alignment horizontal="center" vertical="center"/>
    </xf>
    <xf numFmtId="0" fontId="80" fillId="91" borderId="180" xfId="78" applyFont="1" applyFill="1" applyBorder="1" applyAlignment="1">
      <alignment horizontal="center" vertical="center"/>
    </xf>
    <xf numFmtId="0" fontId="80" fillId="91" borderId="29" xfId="78" applyFont="1" applyFill="1" applyBorder="1" applyAlignment="1">
      <alignment horizontal="center" vertical="center"/>
    </xf>
    <xf numFmtId="0" fontId="80" fillId="91" borderId="0" xfId="78" applyFont="1" applyFill="1" applyBorder="1" applyAlignment="1">
      <alignment horizontal="center" vertical="center"/>
    </xf>
    <xf numFmtId="0" fontId="80" fillId="91" borderId="30" xfId="78" applyFont="1" applyFill="1" applyBorder="1" applyAlignment="1">
      <alignment horizontal="center" vertical="center"/>
    </xf>
    <xf numFmtId="0" fontId="250" fillId="0" borderId="29" xfId="78" applyFont="1" applyBorder="1" applyAlignment="1">
      <alignment horizontal="center" vertical="center" wrapText="1"/>
    </xf>
    <xf numFmtId="0" fontId="115" fillId="0" borderId="175" xfId="78" applyFont="1" applyBorder="1" applyAlignment="1">
      <alignment horizontal="center" vertical="center" textRotation="45"/>
    </xf>
    <xf numFmtId="0" fontId="115" fillId="0" borderId="0" xfId="78" applyFont="1" applyBorder="1" applyAlignment="1">
      <alignment horizontal="center" vertical="center" textRotation="45"/>
    </xf>
    <xf numFmtId="0" fontId="115" fillId="0" borderId="184" xfId="78" applyFont="1" applyBorder="1" applyAlignment="1">
      <alignment horizontal="center" vertical="center" textRotation="45"/>
    </xf>
    <xf numFmtId="192" fontId="115" fillId="0" borderId="0" xfId="78" applyNumberFormat="1" applyFont="1" applyBorder="1" applyAlignment="1">
      <alignment horizontal="center" vertical="center" wrapText="1"/>
    </xf>
    <xf numFmtId="192" fontId="115" fillId="0" borderId="184" xfId="78" applyNumberFormat="1" applyFont="1" applyBorder="1" applyAlignment="1">
      <alignment horizontal="center" vertical="center" wrapText="1"/>
    </xf>
    <xf numFmtId="0" fontId="246" fillId="0" borderId="0" xfId="73" applyFont="1" applyFill="1" applyBorder="1" applyAlignment="1" applyProtection="1">
      <alignment horizontal="center" vertical="center" wrapText="1"/>
      <protection locked="0"/>
    </xf>
    <xf numFmtId="0" fontId="246" fillId="0" borderId="184" xfId="73" applyFont="1" applyFill="1" applyBorder="1" applyAlignment="1" applyProtection="1">
      <alignment horizontal="center" vertical="center" wrapText="1"/>
      <protection locked="0"/>
    </xf>
    <xf numFmtId="0" fontId="115" fillId="0" borderId="0" xfId="73" applyFont="1" applyFill="1" applyBorder="1" applyAlignment="1" applyProtection="1">
      <alignment horizontal="center" vertical="center" wrapText="1"/>
      <protection locked="0"/>
    </xf>
    <xf numFmtId="0" fontId="115" fillId="0" borderId="184" xfId="73" applyFont="1" applyFill="1" applyBorder="1" applyAlignment="1" applyProtection="1">
      <alignment horizontal="center" vertical="center" wrapText="1"/>
      <protection locked="0"/>
    </xf>
    <xf numFmtId="0" fontId="214" fillId="0" borderId="188" xfId="78" applyFont="1" applyBorder="1" applyAlignment="1">
      <alignment horizontal="center" vertical="center" wrapText="1"/>
    </xf>
    <xf numFmtId="0" fontId="214" fillId="0" borderId="47" xfId="78" applyFont="1" applyBorder="1" applyAlignment="1">
      <alignment horizontal="center" vertical="center" wrapText="1"/>
    </xf>
    <xf numFmtId="0" fontId="78" fillId="0" borderId="189" xfId="73" applyFont="1" applyFill="1" applyBorder="1" applyAlignment="1" applyProtection="1">
      <alignment horizontal="center" vertical="center" wrapText="1"/>
      <protection locked="0"/>
    </xf>
    <xf numFmtId="0" fontId="78" fillId="0" borderId="0" xfId="73" applyFont="1" applyFill="1" applyBorder="1" applyAlignment="1" applyProtection="1">
      <alignment horizontal="center" vertical="center" wrapText="1"/>
      <protection locked="0"/>
    </xf>
    <xf numFmtId="0" fontId="78" fillId="0" borderId="45" xfId="73" applyFont="1" applyFill="1" applyBorder="1" applyAlignment="1" applyProtection="1">
      <alignment horizontal="center" vertical="center" wrapText="1"/>
      <protection locked="0"/>
    </xf>
    <xf numFmtId="0" fontId="78" fillId="0" borderId="184" xfId="73" applyFont="1" applyFill="1" applyBorder="1" applyAlignment="1" applyProtection="1">
      <alignment horizontal="center" vertical="center" wrapText="1"/>
      <protection locked="0"/>
    </xf>
    <xf numFmtId="0" fontId="246" fillId="0" borderId="165" xfId="73" applyFont="1" applyFill="1" applyBorder="1" applyAlignment="1" applyProtection="1">
      <alignment horizontal="center" vertical="center" wrapText="1"/>
      <protection locked="0"/>
    </xf>
    <xf numFmtId="0" fontId="246" fillId="0" borderId="152" xfId="73" applyFont="1" applyFill="1" applyBorder="1" applyAlignment="1" applyProtection="1">
      <alignment horizontal="center" vertical="center" wrapText="1"/>
      <protection locked="0"/>
    </xf>
    <xf numFmtId="0" fontId="246" fillId="0" borderId="150" xfId="73" applyFont="1" applyFill="1" applyBorder="1" applyAlignment="1" applyProtection="1">
      <alignment horizontal="center" vertical="center" wrapText="1"/>
      <protection locked="0"/>
    </xf>
    <xf numFmtId="0" fontId="115" fillId="0" borderId="163" xfId="78" applyFont="1" applyBorder="1" applyAlignment="1">
      <alignment horizontal="center" vertical="center" wrapText="1"/>
    </xf>
    <xf numFmtId="0" fontId="115" fillId="0" borderId="188" xfId="78" applyFont="1" applyBorder="1" applyAlignment="1">
      <alignment horizontal="center" vertical="center" wrapText="1"/>
    </xf>
    <xf numFmtId="0" fontId="115" fillId="0" borderId="47" xfId="78" applyFont="1" applyBorder="1" applyAlignment="1">
      <alignment horizontal="center" vertical="center" wrapText="1"/>
    </xf>
    <xf numFmtId="0" fontId="78" fillId="0" borderId="164" xfId="73" applyFont="1" applyFill="1" applyBorder="1" applyAlignment="1" applyProtection="1">
      <alignment horizontal="center" vertical="center" wrapText="1"/>
      <protection locked="0"/>
    </xf>
    <xf numFmtId="0" fontId="78" fillId="0" borderId="166" xfId="73" applyFont="1" applyFill="1" applyBorder="1" applyAlignment="1" applyProtection="1">
      <alignment horizontal="center" vertical="center" wrapText="1"/>
      <protection locked="0"/>
    </xf>
    <xf numFmtId="0" fontId="78" fillId="0" borderId="180" xfId="73" applyFont="1" applyFill="1" applyBorder="1" applyAlignment="1" applyProtection="1">
      <alignment horizontal="center" vertical="center" wrapText="1"/>
      <protection locked="0"/>
    </xf>
    <xf numFmtId="0" fontId="78" fillId="0" borderId="30" xfId="73" applyFont="1" applyFill="1" applyBorder="1" applyAlignment="1" applyProtection="1">
      <alignment horizontal="center" vertical="center" wrapText="1"/>
      <protection locked="0"/>
    </xf>
    <xf numFmtId="0" fontId="78" fillId="0" borderId="186" xfId="73" applyFont="1" applyFill="1" applyBorder="1" applyAlignment="1" applyProtection="1">
      <alignment horizontal="center" vertical="center" wrapText="1"/>
      <protection locked="0"/>
    </xf>
    <xf numFmtId="165" fontId="74" fillId="0" borderId="137" xfId="78" applyNumberFormat="1" applyFont="1" applyFill="1" applyBorder="1" applyAlignment="1">
      <alignment horizontal="center" vertical="center"/>
    </xf>
    <xf numFmtId="165" fontId="74" fillId="0" borderId="138" xfId="78" applyNumberFormat="1" applyFont="1" applyFill="1" applyBorder="1" applyAlignment="1">
      <alignment horizontal="center" vertical="center"/>
    </xf>
    <xf numFmtId="165" fontId="75" fillId="0" borderId="100" xfId="78" applyNumberFormat="1" applyFont="1" applyFill="1" applyBorder="1" applyAlignment="1">
      <alignment horizontal="center" vertical="center"/>
    </xf>
    <xf numFmtId="0" fontId="52" fillId="76" borderId="175" xfId="78" applyFont="1" applyFill="1" applyBorder="1" applyAlignment="1">
      <alignment horizontal="center" vertical="center" wrapText="1"/>
    </xf>
    <xf numFmtId="0" fontId="52" fillId="76" borderId="0" xfId="78" applyFont="1" applyFill="1" applyBorder="1" applyAlignment="1">
      <alignment horizontal="center" vertical="center" wrapText="1"/>
    </xf>
    <xf numFmtId="0" fontId="52" fillId="76" borderId="162" xfId="78" applyFont="1" applyFill="1" applyBorder="1" applyAlignment="1">
      <alignment horizontal="center" vertical="center" wrapText="1"/>
    </xf>
    <xf numFmtId="0" fontId="52" fillId="76" borderId="184" xfId="78" applyFont="1" applyFill="1" applyBorder="1" applyAlignment="1">
      <alignment horizontal="center" vertical="center" wrapText="1"/>
    </xf>
    <xf numFmtId="0" fontId="52" fillId="76" borderId="47" xfId="78" applyFont="1" applyFill="1" applyBorder="1" applyAlignment="1">
      <alignment horizontal="center" vertical="center" wrapText="1"/>
    </xf>
    <xf numFmtId="0" fontId="217" fillId="0" borderId="189" xfId="78" applyFont="1" applyBorder="1" applyAlignment="1">
      <alignment horizontal="center" vertical="top" wrapText="1"/>
    </xf>
    <xf numFmtId="0" fontId="217" fillId="0" borderId="0" xfId="78" applyFont="1" applyBorder="1" applyAlignment="1">
      <alignment horizontal="center" vertical="top" wrapText="1"/>
    </xf>
    <xf numFmtId="0" fontId="217" fillId="0" borderId="30" xfId="78" applyFont="1" applyBorder="1" applyAlignment="1">
      <alignment horizontal="center" vertical="top" wrapText="1"/>
    </xf>
    <xf numFmtId="2" fontId="66" fillId="70" borderId="175" xfId="78" applyNumberFormat="1" applyFont="1" applyFill="1" applyBorder="1" applyAlignment="1">
      <alignment horizontal="center" vertical="center"/>
    </xf>
    <xf numFmtId="165" fontId="66" fillId="70" borderId="175" xfId="78" applyNumberFormat="1" applyFont="1" applyFill="1" applyBorder="1" applyAlignment="1">
      <alignment horizontal="center" vertical="center"/>
    </xf>
    <xf numFmtId="165" fontId="66" fillId="70" borderId="162" xfId="78" applyNumberFormat="1" applyFont="1" applyFill="1" applyBorder="1" applyAlignment="1">
      <alignment horizontal="center" vertical="center"/>
    </xf>
    <xf numFmtId="1" fontId="74" fillId="70" borderId="176" xfId="73" applyNumberFormat="1" applyFont="1" applyFill="1" applyBorder="1" applyAlignment="1" applyProtection="1">
      <alignment horizontal="left" vertical="center"/>
      <protection locked="0"/>
    </xf>
    <xf numFmtId="1" fontId="74" fillId="70" borderId="30" xfId="73" applyNumberFormat="1" applyFont="1" applyFill="1" applyBorder="1" applyAlignment="1" applyProtection="1">
      <alignment horizontal="left" vertical="center"/>
      <protection locked="0"/>
    </xf>
    <xf numFmtId="0" fontId="80" fillId="91" borderId="81" xfId="78" applyFont="1" applyFill="1" applyBorder="1" applyAlignment="1">
      <alignment horizontal="center" vertical="center" wrapText="1"/>
    </xf>
    <xf numFmtId="0" fontId="80" fillId="91" borderId="166" xfId="78" applyFont="1" applyFill="1" applyBorder="1" applyAlignment="1">
      <alignment horizontal="center" vertical="center" wrapText="1"/>
    </xf>
    <xf numFmtId="0" fontId="80" fillId="91" borderId="180" xfId="78" applyFont="1" applyFill="1" applyBorder="1" applyAlignment="1">
      <alignment horizontal="center" vertical="center" wrapText="1"/>
    </xf>
    <xf numFmtId="0" fontId="80" fillId="91" borderId="185" xfId="78" applyFont="1" applyFill="1" applyBorder="1" applyAlignment="1">
      <alignment horizontal="center" vertical="center" wrapText="1"/>
    </xf>
    <xf numFmtId="0" fontId="80" fillId="91" borderId="184" xfId="78" applyFont="1" applyFill="1" applyBorder="1" applyAlignment="1">
      <alignment horizontal="center" vertical="center" wrapText="1"/>
    </xf>
    <xf numFmtId="0" fontId="80" fillId="91" borderId="186" xfId="78" applyFont="1" applyFill="1" applyBorder="1" applyAlignment="1">
      <alignment horizontal="center" vertical="center" wrapText="1"/>
    </xf>
    <xf numFmtId="0" fontId="52" fillId="76" borderId="103" xfId="78" applyFont="1" applyFill="1" applyBorder="1" applyAlignment="1">
      <alignment horizontal="center" vertical="center" wrapText="1"/>
    </xf>
    <xf numFmtId="0" fontId="52" fillId="76" borderId="185" xfId="78" applyFont="1" applyFill="1" applyBorder="1" applyAlignment="1">
      <alignment horizontal="center" vertical="center" wrapText="1"/>
    </xf>
    <xf numFmtId="0" fontId="115" fillId="0" borderId="175" xfId="78" applyFont="1" applyBorder="1" applyAlignment="1">
      <alignment horizontal="center" vertical="center" textRotation="90"/>
    </xf>
    <xf numFmtId="0" fontId="115" fillId="0" borderId="0" xfId="78" applyFont="1" applyBorder="1" applyAlignment="1">
      <alignment horizontal="center" vertical="center" textRotation="90"/>
    </xf>
    <xf numFmtId="0" fontId="248" fillId="76" borderId="175" xfId="78" applyFont="1" applyFill="1" applyBorder="1" applyAlignment="1">
      <alignment horizontal="center" vertical="center" wrapText="1"/>
    </xf>
    <xf numFmtId="0" fontId="248" fillId="76" borderId="0" xfId="78" applyFont="1" applyFill="1" applyBorder="1" applyAlignment="1">
      <alignment horizontal="center" vertical="center" wrapText="1"/>
    </xf>
    <xf numFmtId="0" fontId="216" fillId="76" borderId="175" xfId="78" applyFont="1" applyFill="1" applyBorder="1" applyAlignment="1">
      <alignment horizontal="center" vertical="center" wrapText="1"/>
    </xf>
    <xf numFmtId="0" fontId="216" fillId="76" borderId="0" xfId="78" applyFont="1" applyFill="1" applyBorder="1" applyAlignment="1">
      <alignment horizontal="center" vertical="center" wrapText="1"/>
    </xf>
    <xf numFmtId="0" fontId="215" fillId="76" borderId="175" xfId="78" applyFont="1" applyFill="1" applyBorder="1" applyAlignment="1">
      <alignment horizontal="center" vertical="center" wrapText="1"/>
    </xf>
    <xf numFmtId="0" fontId="215" fillId="76" borderId="0" xfId="78" applyFont="1" applyFill="1" applyBorder="1" applyAlignment="1">
      <alignment horizontal="center" vertical="center" wrapText="1"/>
    </xf>
    <xf numFmtId="1" fontId="52" fillId="70" borderId="175" xfId="73" applyNumberFormat="1" applyFont="1" applyFill="1" applyBorder="1" applyAlignment="1" applyProtection="1">
      <alignment horizontal="left" vertical="center"/>
      <protection locked="0"/>
    </xf>
    <xf numFmtId="1" fontId="52" fillId="70" borderId="0" xfId="73" applyNumberFormat="1" applyFont="1" applyFill="1" applyBorder="1" applyAlignment="1" applyProtection="1">
      <alignment horizontal="left" vertical="center"/>
      <protection locked="0"/>
    </xf>
    <xf numFmtId="0" fontId="214" fillId="0" borderId="163" xfId="78" applyFont="1" applyBorder="1" applyAlignment="1">
      <alignment horizontal="center" vertical="center" wrapText="1"/>
    </xf>
    <xf numFmtId="0" fontId="217" fillId="0" borderId="45" xfId="78" applyFont="1" applyBorder="1" applyAlignment="1">
      <alignment horizontal="center" vertical="top" wrapText="1"/>
    </xf>
    <xf numFmtId="0" fontId="217" fillId="0" borderId="184" xfId="78" applyFont="1" applyBorder="1" applyAlignment="1">
      <alignment horizontal="center" vertical="top" wrapText="1"/>
    </xf>
    <xf numFmtId="0" fontId="217" fillId="0" borderId="186" xfId="78" applyFont="1" applyBorder="1" applyAlignment="1">
      <alignment horizontal="center" vertical="top" wrapText="1"/>
    </xf>
    <xf numFmtId="0" fontId="250" fillId="0" borderId="81" xfId="78" applyFont="1" applyBorder="1" applyAlignment="1">
      <alignment horizontal="center" vertical="center" wrapText="1"/>
    </xf>
    <xf numFmtId="0" fontId="250" fillId="0" borderId="185" xfId="78" applyFont="1" applyBorder="1" applyAlignment="1">
      <alignment horizontal="center" vertical="center" wrapText="1"/>
    </xf>
    <xf numFmtId="0" fontId="115" fillId="0" borderId="166" xfId="78" applyFont="1" applyBorder="1" applyAlignment="1">
      <alignment horizontal="center" vertical="center" textRotation="45"/>
    </xf>
    <xf numFmtId="192" fontId="115" fillId="0" borderId="166" xfId="78" applyNumberFormat="1" applyFont="1" applyBorder="1" applyAlignment="1">
      <alignment horizontal="center" vertical="center" wrapText="1"/>
    </xf>
    <xf numFmtId="0" fontId="246" fillId="0" borderId="166" xfId="73" applyFont="1" applyFill="1" applyBorder="1" applyAlignment="1" applyProtection="1">
      <alignment horizontal="center" vertical="center" wrapText="1"/>
      <protection locked="0"/>
    </xf>
    <xf numFmtId="0" fontId="115" fillId="0" borderId="166" xfId="73" applyFont="1" applyFill="1" applyBorder="1" applyAlignment="1" applyProtection="1">
      <alignment horizontal="center" vertical="center" wrapText="1"/>
      <protection locked="0"/>
    </xf>
    <xf numFmtId="0" fontId="248" fillId="76" borderId="184" xfId="78" applyFont="1" applyFill="1" applyBorder="1" applyAlignment="1">
      <alignment horizontal="center" vertical="center" wrapText="1"/>
    </xf>
    <xf numFmtId="1" fontId="74" fillId="70" borderId="30" xfId="73" applyNumberFormat="1" applyFont="1" applyFill="1" applyBorder="1" applyAlignment="1" applyProtection="1">
      <alignment horizontal="center" vertical="center"/>
      <protection locked="0"/>
    </xf>
    <xf numFmtId="0" fontId="55" fillId="91" borderId="103" xfId="78" applyFont="1" applyFill="1" applyBorder="1" applyAlignment="1">
      <alignment horizontal="center" vertical="center" wrapText="1"/>
    </xf>
    <xf numFmtId="0" fontId="55" fillId="91" borderId="175" xfId="78" applyFont="1" applyFill="1" applyBorder="1" applyAlignment="1">
      <alignment horizontal="center" vertical="center" wrapText="1"/>
    </xf>
    <xf numFmtId="0" fontId="55" fillId="91" borderId="185" xfId="78" applyFont="1" applyFill="1" applyBorder="1" applyAlignment="1">
      <alignment horizontal="center" vertical="center" wrapText="1"/>
    </xf>
    <xf numFmtId="0" fontId="55" fillId="91" borderId="184" xfId="78" applyFont="1" applyFill="1" applyBorder="1" applyAlignment="1">
      <alignment horizontal="center" vertical="center" wrapText="1"/>
    </xf>
    <xf numFmtId="0" fontId="247" fillId="76" borderId="175" xfId="78" applyFont="1" applyFill="1" applyBorder="1" applyAlignment="1">
      <alignment horizontal="right" vertical="center" wrapText="1"/>
    </xf>
    <xf numFmtId="0" fontId="247" fillId="76" borderId="184" xfId="78" applyFont="1" applyFill="1" applyBorder="1" applyAlignment="1">
      <alignment horizontal="right" vertical="center" wrapText="1"/>
    </xf>
    <xf numFmtId="165" fontId="132" fillId="74" borderId="175" xfId="78" applyNumberFormat="1" applyFont="1" applyFill="1" applyBorder="1" applyAlignment="1">
      <alignment horizontal="center" vertical="center" wrapText="1"/>
    </xf>
    <xf numFmtId="165" fontId="132" fillId="74" borderId="184" xfId="78" applyNumberFormat="1" applyFont="1" applyFill="1" applyBorder="1" applyAlignment="1">
      <alignment horizontal="center" vertical="center" wrapText="1"/>
    </xf>
    <xf numFmtId="0" fontId="89" fillId="70" borderId="103" xfId="78" applyFont="1" applyFill="1" applyBorder="1" applyAlignment="1">
      <alignment horizontal="center" vertical="center"/>
    </xf>
    <xf numFmtId="0" fontId="89" fillId="70" borderId="175" xfId="78" applyFont="1" applyFill="1" applyBorder="1" applyAlignment="1">
      <alignment horizontal="center" vertical="center"/>
    </xf>
    <xf numFmtId="0" fontId="89" fillId="70" borderId="176" xfId="78" applyFont="1" applyFill="1" applyBorder="1" applyAlignment="1">
      <alignment horizontal="center" vertical="center"/>
    </xf>
    <xf numFmtId="166" fontId="66" fillId="70" borderId="0" xfId="78" applyNumberFormat="1" applyFont="1" applyFill="1" applyBorder="1" applyAlignment="1">
      <alignment horizontal="right" vertical="center"/>
    </xf>
    <xf numFmtId="166" fontId="66" fillId="70" borderId="0" xfId="78" applyNumberFormat="1" applyFont="1" applyFill="1" applyBorder="1" applyAlignment="1">
      <alignment horizontal="left" vertical="center"/>
    </xf>
    <xf numFmtId="0" fontId="246" fillId="0" borderId="29" xfId="78" applyFont="1" applyBorder="1" applyAlignment="1">
      <alignment horizontal="center" vertical="center" wrapText="1"/>
    </xf>
    <xf numFmtId="0" fontId="115" fillId="0" borderId="0" xfId="78" applyFont="1" applyBorder="1" applyAlignment="1">
      <alignment horizontal="center" vertical="top" wrapText="1"/>
    </xf>
    <xf numFmtId="0" fontId="115" fillId="0" borderId="30" xfId="78" applyFont="1" applyBorder="1" applyAlignment="1">
      <alignment horizontal="center" vertical="top" wrapText="1"/>
    </xf>
    <xf numFmtId="0" fontId="245" fillId="70" borderId="58" xfId="78" applyFont="1" applyFill="1" applyBorder="1" applyAlignment="1">
      <alignment horizontal="center" vertical="center"/>
    </xf>
    <xf numFmtId="1" fontId="66" fillId="70" borderId="44" xfId="78" applyNumberFormat="1" applyFont="1" applyFill="1" applyBorder="1" applyAlignment="1">
      <alignment horizontal="center" vertical="center"/>
    </xf>
    <xf numFmtId="2" fontId="75" fillId="70" borderId="0" xfId="78" applyNumberFormat="1" applyFont="1" applyFill="1" applyBorder="1" applyAlignment="1">
      <alignment horizontal="right" vertical="center"/>
    </xf>
    <xf numFmtId="2" fontId="75" fillId="70" borderId="44" xfId="78" applyNumberFormat="1" applyFont="1" applyFill="1" applyBorder="1" applyAlignment="1">
      <alignment horizontal="right" vertical="center"/>
    </xf>
    <xf numFmtId="2" fontId="75" fillId="70" borderId="0" xfId="78" applyNumberFormat="1" applyFont="1" applyFill="1" applyBorder="1" applyAlignment="1">
      <alignment horizontal="left" vertical="center"/>
    </xf>
    <xf numFmtId="2" fontId="75" fillId="70" borderId="44" xfId="78" applyNumberFormat="1" applyFont="1" applyFill="1" applyBorder="1" applyAlignment="1">
      <alignment horizontal="left" vertical="center"/>
    </xf>
    <xf numFmtId="0" fontId="241" fillId="67" borderId="29" xfId="78" applyFont="1" applyFill="1" applyBorder="1" applyAlignment="1">
      <alignment horizontal="center" vertical="center" wrapText="1"/>
    </xf>
    <xf numFmtId="0" fontId="241" fillId="67" borderId="0" xfId="78" applyFont="1" applyFill="1" applyBorder="1" applyAlignment="1">
      <alignment horizontal="center" vertical="center" wrapText="1"/>
    </xf>
    <xf numFmtId="0" fontId="241" fillId="67" borderId="30" xfId="78" applyFont="1" applyFill="1" applyBorder="1" applyAlignment="1">
      <alignment horizontal="center" vertical="center" wrapText="1"/>
    </xf>
    <xf numFmtId="0" fontId="241" fillId="67" borderId="185" xfId="78" applyFont="1" applyFill="1" applyBorder="1" applyAlignment="1">
      <alignment horizontal="center" vertical="center" wrapText="1"/>
    </xf>
    <xf numFmtId="0" fontId="241" fillId="67" borderId="184" xfId="78" applyFont="1" applyFill="1" applyBorder="1" applyAlignment="1">
      <alignment horizontal="center" vertical="center" wrapText="1"/>
    </xf>
    <xf numFmtId="0" fontId="241" fillId="67" borderId="186" xfId="78" applyFont="1" applyFill="1" applyBorder="1" applyAlignment="1">
      <alignment horizontal="center" vertical="center" wrapText="1"/>
    </xf>
    <xf numFmtId="0" fontId="52" fillId="76" borderId="29" xfId="78" applyFont="1" applyFill="1" applyBorder="1" applyAlignment="1">
      <alignment horizontal="center" vertical="center" wrapText="1"/>
    </xf>
    <xf numFmtId="0" fontId="115" fillId="76" borderId="175" xfId="78" applyFont="1" applyFill="1" applyBorder="1" applyAlignment="1">
      <alignment horizontal="center" vertical="center" wrapText="1"/>
    </xf>
    <xf numFmtId="0" fontId="115" fillId="76" borderId="0" xfId="78" applyFont="1" applyFill="1" applyBorder="1" applyAlignment="1">
      <alignment horizontal="center" vertical="center" wrapText="1"/>
    </xf>
    <xf numFmtId="0" fontId="6" fillId="0" borderId="0" xfId="78" applyFont="1" applyBorder="1" applyAlignment="1">
      <alignment horizontal="center" vertical="center" wrapText="1"/>
    </xf>
    <xf numFmtId="0" fontId="6" fillId="0" borderId="30" xfId="78" applyFont="1" applyBorder="1" applyAlignment="1">
      <alignment horizontal="center" vertical="center" wrapText="1"/>
    </xf>
    <xf numFmtId="0" fontId="129" fillId="38" borderId="69" xfId="73" applyFont="1" applyFill="1" applyBorder="1" applyAlignment="1" applyProtection="1">
      <alignment horizontal="center" vertical="center" wrapText="1"/>
      <protection locked="0"/>
    </xf>
    <xf numFmtId="0" fontId="129" fillId="38" borderId="44" xfId="73" applyFont="1" applyFill="1" applyBorder="1" applyAlignment="1" applyProtection="1">
      <alignment horizontal="center" vertical="center" wrapText="1"/>
      <protection locked="0"/>
    </xf>
    <xf numFmtId="0" fontId="130" fillId="38" borderId="158" xfId="73" applyNumberFormat="1" applyFont="1" applyFill="1" applyBorder="1" applyAlignment="1" applyProtection="1">
      <alignment horizontal="center" vertical="center"/>
      <protection locked="0"/>
    </xf>
    <xf numFmtId="0" fontId="130" fillId="38" borderId="44" xfId="73" applyNumberFormat="1" applyFont="1" applyFill="1" applyBorder="1" applyAlignment="1" applyProtection="1">
      <alignment horizontal="center" vertical="center"/>
      <protection locked="0"/>
    </xf>
    <xf numFmtId="165" fontId="108" fillId="22" borderId="160" xfId="73" applyNumberFormat="1" applyFont="1" applyFill="1" applyBorder="1" applyAlignment="1" applyProtection="1">
      <alignment horizontal="center" vertical="center"/>
      <protection locked="0"/>
    </xf>
    <xf numFmtId="165" fontId="108" fillId="22" borderId="159" xfId="73" applyNumberFormat="1" applyFont="1" applyFill="1" applyBorder="1" applyAlignment="1" applyProtection="1">
      <alignment horizontal="center" vertical="center"/>
      <protection locked="0"/>
    </xf>
    <xf numFmtId="0" fontId="239" fillId="89" borderId="0" xfId="78" applyFont="1" applyFill="1" applyAlignment="1">
      <alignment horizontal="center" vertical="center"/>
    </xf>
    <xf numFmtId="0" fontId="75" fillId="90" borderId="26" xfId="78" applyFont="1" applyFill="1" applyBorder="1" applyAlignment="1">
      <alignment horizontal="center" vertical="center"/>
    </xf>
    <xf numFmtId="0" fontId="75" fillId="90" borderId="29" xfId="78" applyFont="1" applyFill="1" applyBorder="1" applyAlignment="1">
      <alignment horizontal="center" vertical="center"/>
    </xf>
    <xf numFmtId="14" fontId="6" fillId="0" borderId="27" xfId="78" applyNumberFormat="1" applyFont="1" applyBorder="1" applyAlignment="1">
      <alignment horizontal="center" vertical="center"/>
    </xf>
    <xf numFmtId="14" fontId="6" fillId="0" borderId="0" xfId="78" applyNumberFormat="1" applyFont="1" applyBorder="1" applyAlignment="1">
      <alignment horizontal="center" vertical="center"/>
    </xf>
    <xf numFmtId="0" fontId="80" fillId="91" borderId="27" xfId="78" applyFont="1" applyFill="1" applyBorder="1" applyAlignment="1">
      <alignment horizontal="center" vertical="center"/>
    </xf>
    <xf numFmtId="0" fontId="75" fillId="90" borderId="27" xfId="78" applyFont="1" applyFill="1" applyBorder="1" applyAlignment="1">
      <alignment horizontal="center" vertical="center"/>
    </xf>
    <xf numFmtId="0" fontId="75" fillId="90" borderId="0" xfId="78" applyFont="1" applyFill="1" applyBorder="1" applyAlignment="1">
      <alignment horizontal="center" vertical="center"/>
    </xf>
    <xf numFmtId="0" fontId="211" fillId="76" borderId="27" xfId="78" applyFont="1" applyFill="1" applyBorder="1" applyAlignment="1">
      <alignment horizontal="center" vertical="center"/>
    </xf>
    <xf numFmtId="0" fontId="211" fillId="76" borderId="0" xfId="78" applyFont="1" applyFill="1" applyBorder="1" applyAlignment="1">
      <alignment horizontal="center" vertical="center"/>
    </xf>
    <xf numFmtId="0" fontId="211" fillId="76" borderId="28" xfId="78" applyFont="1" applyFill="1" applyBorder="1" applyAlignment="1">
      <alignment horizontal="center" vertical="center"/>
    </xf>
    <xf numFmtId="0" fontId="211" fillId="76" borderId="30" xfId="78" applyFont="1" applyFill="1" applyBorder="1" applyAlignment="1">
      <alignment horizontal="center" vertical="center"/>
    </xf>
    <xf numFmtId="0" fontId="231" fillId="74" borderId="152" xfId="73" applyFont="1" applyFill="1" applyBorder="1" applyAlignment="1">
      <alignment horizontal="center" vertical="center"/>
    </xf>
    <xf numFmtId="0" fontId="231" fillId="74" borderId="0" xfId="73" applyFont="1" applyFill="1" applyBorder="1" applyAlignment="1">
      <alignment horizontal="center" vertical="center"/>
    </xf>
    <xf numFmtId="0" fontId="108" fillId="76" borderId="160" xfId="73" applyFont="1" applyFill="1" applyBorder="1" applyAlignment="1">
      <alignment horizontal="center" vertical="center"/>
    </xf>
    <xf numFmtId="0" fontId="108" fillId="76" borderId="44" xfId="73" applyFont="1" applyFill="1" applyBorder="1" applyAlignment="1">
      <alignment horizontal="center" vertical="center"/>
    </xf>
    <xf numFmtId="0" fontId="108" fillId="76" borderId="57" xfId="73" applyFont="1" applyFill="1" applyBorder="1" applyAlignment="1">
      <alignment horizontal="center" vertical="center"/>
    </xf>
    <xf numFmtId="0" fontId="232" fillId="0" borderId="161" xfId="73" applyFont="1" applyFill="1" applyBorder="1" applyAlignment="1" applyProtection="1">
      <alignment horizontal="center" vertical="center"/>
      <protection locked="0"/>
    </xf>
    <xf numFmtId="0" fontId="232" fillId="0" borderId="175" xfId="73" applyFont="1" applyFill="1" applyBorder="1" applyAlignment="1" applyProtection="1">
      <alignment horizontal="center" vertical="center"/>
      <protection locked="0"/>
    </xf>
    <xf numFmtId="0" fontId="232" fillId="0" borderId="162" xfId="73" applyFont="1" applyFill="1" applyBorder="1" applyAlignment="1" applyProtection="1">
      <alignment horizontal="center" vertical="center"/>
      <protection locked="0"/>
    </xf>
    <xf numFmtId="0" fontId="238" fillId="0" borderId="110" xfId="73" applyFont="1" applyFill="1" applyBorder="1" applyAlignment="1" applyProtection="1">
      <alignment horizontal="center" vertical="center" wrapText="1"/>
      <protection locked="0"/>
    </xf>
    <xf numFmtId="0" fontId="74" fillId="0" borderId="166" xfId="73" applyFont="1" applyFill="1" applyBorder="1" applyAlignment="1" applyProtection="1">
      <alignment horizontal="center" vertical="center" wrapText="1"/>
      <protection locked="0"/>
    </xf>
    <xf numFmtId="0" fontId="74" fillId="0" borderId="163" xfId="73" applyFont="1" applyFill="1" applyBorder="1" applyAlignment="1" applyProtection="1">
      <alignment horizontal="center" vertical="center" wrapText="1"/>
      <protection locked="0"/>
    </xf>
    <xf numFmtId="0" fontId="53" fillId="0" borderId="164" xfId="73" applyFont="1" applyFill="1" applyBorder="1" applyAlignment="1" applyProtection="1">
      <alignment horizontal="center" vertical="center"/>
      <protection locked="0"/>
    </xf>
    <xf numFmtId="0" fontId="53" fillId="0" borderId="166" xfId="73" applyFont="1" applyFill="1" applyBorder="1" applyAlignment="1" applyProtection="1">
      <alignment horizontal="center" vertical="center"/>
      <protection locked="0"/>
    </xf>
    <xf numFmtId="0" fontId="232" fillId="0" borderId="154" xfId="73" applyFont="1" applyFill="1" applyBorder="1" applyAlignment="1" applyProtection="1">
      <alignment horizontal="center" vertical="center"/>
      <protection locked="0"/>
    </xf>
    <xf numFmtId="0" fontId="232" fillId="0" borderId="110" xfId="73" applyFont="1" applyFill="1" applyBorder="1" applyAlignment="1" applyProtection="1">
      <alignment horizontal="center" vertical="center"/>
      <protection locked="0"/>
    </xf>
    <xf numFmtId="0" fontId="75" fillId="0" borderId="110" xfId="73" applyFont="1" applyFill="1" applyBorder="1" applyAlignment="1" applyProtection="1">
      <alignment horizontal="center" vertical="center" wrapText="1"/>
      <protection locked="0"/>
    </xf>
    <xf numFmtId="0" fontId="53" fillId="22" borderId="156" xfId="73" applyFont="1" applyFill="1" applyBorder="1" applyAlignment="1" applyProtection="1">
      <alignment horizontal="center" vertical="center"/>
      <protection locked="0"/>
    </xf>
    <xf numFmtId="0" fontId="53" fillId="22" borderId="175" xfId="73" applyFont="1" applyFill="1" applyBorder="1" applyAlignment="1" applyProtection="1">
      <alignment horizontal="center" vertical="center"/>
      <protection locked="0"/>
    </xf>
    <xf numFmtId="0" fontId="129" fillId="38" borderId="44" xfId="73" applyFont="1" applyFill="1" applyBorder="1" applyAlignment="1" applyProtection="1">
      <alignment horizontal="left" vertical="center"/>
      <protection locked="0"/>
    </xf>
    <xf numFmtId="0" fontId="108" fillId="22" borderId="44" xfId="73" applyNumberFormat="1" applyFont="1" applyFill="1" applyBorder="1" applyAlignment="1" applyProtection="1">
      <alignment horizontal="left" vertical="center"/>
      <protection locked="0"/>
    </xf>
    <xf numFmtId="0" fontId="129" fillId="56" borderId="144" xfId="73" applyFont="1" applyFill="1" applyBorder="1" applyAlignment="1" applyProtection="1">
      <alignment horizontal="right" vertical="center" wrapText="1"/>
      <protection locked="0"/>
    </xf>
    <xf numFmtId="0" fontId="129" fillId="56" borderId="134" xfId="73" applyFont="1" applyFill="1" applyBorder="1" applyAlignment="1" applyProtection="1">
      <alignment horizontal="right" vertical="center" wrapText="1"/>
      <protection locked="0"/>
    </xf>
    <xf numFmtId="0" fontId="108" fillId="22" borderId="136" xfId="73" applyNumberFormat="1" applyFont="1" applyFill="1" applyBorder="1" applyAlignment="1" applyProtection="1">
      <alignment horizontal="left" vertical="center"/>
      <protection locked="0"/>
    </xf>
    <xf numFmtId="0" fontId="129" fillId="56" borderId="146" xfId="73" applyFont="1" applyFill="1" applyBorder="1" applyAlignment="1" applyProtection="1">
      <alignment horizontal="right" vertical="center" wrapText="1"/>
      <protection locked="0"/>
    </xf>
    <xf numFmtId="0" fontId="129" fillId="56" borderId="147" xfId="73" applyFont="1" applyFill="1" applyBorder="1" applyAlignment="1" applyProtection="1">
      <alignment horizontal="right" vertical="center" wrapText="1"/>
      <protection locked="0"/>
    </xf>
    <xf numFmtId="0" fontId="108" fillId="22" borderId="141" xfId="73" applyNumberFormat="1" applyFont="1" applyFill="1" applyBorder="1" applyAlignment="1" applyProtection="1">
      <alignment horizontal="left" vertical="center"/>
      <protection locked="0"/>
    </xf>
    <xf numFmtId="0" fontId="227" fillId="83" borderId="26" xfId="73" applyFont="1" applyFill="1" applyBorder="1" applyAlignment="1">
      <alignment horizontal="center" vertical="center"/>
    </xf>
    <xf numFmtId="0" fontId="227" fillId="83" borderId="27" xfId="73" applyFont="1" applyFill="1" applyBorder="1" applyAlignment="1">
      <alignment horizontal="center" vertical="center"/>
    </xf>
    <xf numFmtId="0" fontId="231" fillId="74" borderId="126" xfId="73" applyFont="1" applyFill="1" applyBorder="1" applyAlignment="1">
      <alignment horizontal="center" vertical="center"/>
    </xf>
    <xf numFmtId="0" fontId="108" fillId="76" borderId="122" xfId="73" applyFont="1" applyFill="1" applyBorder="1" applyAlignment="1">
      <alignment horizontal="center" vertical="center"/>
    </xf>
    <xf numFmtId="0" fontId="108" fillId="76" borderId="0" xfId="73" applyFont="1" applyFill="1" applyBorder="1" applyAlignment="1">
      <alignment horizontal="center" vertical="center"/>
    </xf>
    <xf numFmtId="0" fontId="108" fillId="76" borderId="153" xfId="73" applyFont="1" applyFill="1" applyBorder="1" applyAlignment="1">
      <alignment horizontal="center" vertical="center"/>
    </xf>
    <xf numFmtId="0" fontId="129" fillId="56" borderId="133" xfId="73" applyFont="1" applyFill="1" applyBorder="1" applyAlignment="1" applyProtection="1">
      <alignment horizontal="right" vertical="center" wrapText="1"/>
      <protection locked="0"/>
    </xf>
    <xf numFmtId="0" fontId="108" fillId="22" borderId="131" xfId="36" applyNumberFormat="1" applyFont="1" applyFill="1" applyBorder="1" applyAlignment="1">
      <alignment horizontal="center" vertical="center"/>
    </xf>
    <xf numFmtId="0" fontId="108" fillId="22" borderId="132" xfId="36" applyNumberFormat="1" applyFont="1" applyFill="1" applyBorder="1" applyAlignment="1">
      <alignment horizontal="center" vertical="center"/>
    </xf>
    <xf numFmtId="0" fontId="108" fillId="22" borderId="134" xfId="73" applyNumberFormat="1" applyFont="1" applyFill="1" applyBorder="1" applyAlignment="1" applyProtection="1">
      <alignment horizontal="left" vertical="center"/>
      <protection locked="0"/>
    </xf>
    <xf numFmtId="0" fontId="231" fillId="74" borderId="111" xfId="73" applyFont="1" applyFill="1" applyBorder="1" applyAlignment="1">
      <alignment horizontal="center" vertical="center"/>
    </xf>
    <xf numFmtId="0" fontId="231" fillId="74" borderId="112" xfId="78" applyFont="1" applyFill="1" applyBorder="1" applyAlignment="1">
      <alignment horizontal="center" vertical="center"/>
    </xf>
    <xf numFmtId="0" fontId="108" fillId="76" borderId="111" xfId="73" applyFont="1" applyFill="1" applyBorder="1" applyAlignment="1">
      <alignment horizontal="center" vertical="center"/>
    </xf>
    <xf numFmtId="0" fontId="108" fillId="76" borderId="112" xfId="78" applyFont="1" applyFill="1" applyBorder="1" applyAlignment="1">
      <alignment horizontal="center" vertical="center"/>
    </xf>
    <xf numFmtId="0" fontId="108" fillId="76" borderId="113" xfId="78" applyFont="1" applyFill="1" applyBorder="1" applyAlignment="1">
      <alignment horizontal="center" vertical="center"/>
    </xf>
    <xf numFmtId="0" fontId="232" fillId="0" borderId="114" xfId="73" applyFont="1" applyFill="1" applyBorder="1" applyAlignment="1" applyProtection="1">
      <alignment horizontal="center" vertical="center"/>
      <protection locked="0"/>
    </xf>
    <xf numFmtId="0" fontId="232" fillId="0" borderId="115" xfId="73" applyFont="1" applyFill="1" applyBorder="1" applyAlignment="1" applyProtection="1">
      <alignment horizontal="center" vertical="center"/>
      <protection locked="0"/>
    </xf>
    <xf numFmtId="0" fontId="232" fillId="0" borderId="122" xfId="73" applyFont="1" applyFill="1" applyBorder="1" applyAlignment="1" applyProtection="1">
      <alignment horizontal="center" vertical="center"/>
      <protection locked="0"/>
    </xf>
    <xf numFmtId="0" fontId="232" fillId="0" borderId="0" xfId="73" applyFont="1" applyFill="1" applyBorder="1" applyAlignment="1" applyProtection="1">
      <alignment horizontal="center" vertical="center"/>
      <protection locked="0"/>
    </xf>
    <xf numFmtId="0" fontId="232" fillId="0" borderId="127" xfId="73" applyFont="1" applyFill="1" applyBorder="1" applyAlignment="1" applyProtection="1">
      <alignment horizontal="center" vertical="center"/>
      <protection locked="0"/>
    </xf>
    <xf numFmtId="0" fontId="232" fillId="0" borderId="128" xfId="73" applyFont="1" applyFill="1" applyBorder="1" applyAlignment="1" applyProtection="1">
      <alignment horizontal="center" vertical="center"/>
      <protection locked="0"/>
    </xf>
    <xf numFmtId="0" fontId="74" fillId="0" borderId="115" xfId="73" applyFont="1" applyFill="1" applyBorder="1" applyAlignment="1" applyProtection="1">
      <alignment horizontal="center" vertical="center" wrapText="1"/>
      <protection locked="0"/>
    </xf>
    <xf numFmtId="0" fontId="74" fillId="0" borderId="0" xfId="73" applyFont="1" applyFill="1" applyBorder="1" applyAlignment="1" applyProtection="1">
      <alignment horizontal="center" vertical="center" wrapText="1"/>
      <protection locked="0"/>
    </xf>
    <xf numFmtId="0" fontId="74" fillId="0" borderId="128" xfId="73" applyFont="1" applyFill="1" applyBorder="1" applyAlignment="1" applyProtection="1">
      <alignment horizontal="center" vertical="center" wrapText="1"/>
      <protection locked="0"/>
    </xf>
    <xf numFmtId="0" fontId="75" fillId="0" borderId="116" xfId="73" applyFont="1" applyFill="1" applyBorder="1" applyAlignment="1" applyProtection="1">
      <alignment horizontal="center" vertical="center" wrapText="1"/>
      <protection locked="0"/>
    </xf>
    <xf numFmtId="0" fontId="75" fillId="0" borderId="123" xfId="73" applyFont="1" applyFill="1" applyBorder="1" applyAlignment="1" applyProtection="1">
      <alignment horizontal="center" vertical="center" wrapText="1"/>
      <protection locked="0"/>
    </xf>
    <xf numFmtId="0" fontId="75" fillId="0" borderId="129" xfId="73" applyFont="1" applyFill="1" applyBorder="1" applyAlignment="1" applyProtection="1">
      <alignment horizontal="center" vertical="center" wrapText="1"/>
      <protection locked="0"/>
    </xf>
    <xf numFmtId="0" fontId="233" fillId="22" borderId="117" xfId="73" applyFont="1" applyFill="1" applyBorder="1" applyAlignment="1" applyProtection="1">
      <alignment horizontal="center" vertical="center" wrapText="1"/>
      <protection locked="0"/>
    </xf>
    <xf numFmtId="0" fontId="233" fillId="22" borderId="118" xfId="73" applyFont="1" applyFill="1" applyBorder="1" applyAlignment="1" applyProtection="1">
      <alignment horizontal="center" vertical="center" wrapText="1"/>
      <protection locked="0"/>
    </xf>
    <xf numFmtId="0" fontId="233" fillId="22" borderId="119" xfId="73" applyFont="1" applyFill="1" applyBorder="1" applyAlignment="1" applyProtection="1">
      <alignment horizontal="center" vertical="center" wrapText="1"/>
      <protection locked="0"/>
    </xf>
    <xf numFmtId="0" fontId="53" fillId="0" borderId="120" xfId="73" applyFont="1" applyFill="1" applyBorder="1" applyAlignment="1" applyProtection="1">
      <alignment horizontal="center" vertical="center"/>
      <protection locked="0"/>
    </xf>
    <xf numFmtId="0" fontId="53" fillId="0" borderId="121" xfId="73" applyFont="1" applyFill="1" applyBorder="1" applyAlignment="1" applyProtection="1">
      <alignment horizontal="center" vertical="center"/>
      <protection locked="0"/>
    </xf>
    <xf numFmtId="0" fontId="53" fillId="0" borderId="125" xfId="73" applyFont="1" applyFill="1" applyBorder="1" applyAlignment="1" applyProtection="1">
      <alignment horizontal="center" vertical="center"/>
      <protection locked="0"/>
    </xf>
    <xf numFmtId="0" fontId="53" fillId="0" borderId="126" xfId="73" applyFont="1" applyFill="1" applyBorder="1" applyAlignment="1" applyProtection="1">
      <alignment horizontal="center" vertical="center"/>
      <protection locked="0"/>
    </xf>
    <xf numFmtId="0" fontId="234" fillId="0" borderId="120" xfId="73" applyFont="1" applyFill="1" applyBorder="1" applyAlignment="1" applyProtection="1">
      <alignment horizontal="center" vertical="center"/>
      <protection locked="0"/>
    </xf>
    <xf numFmtId="0" fontId="234" fillId="0" borderId="115" xfId="73" applyFont="1" applyFill="1" applyBorder="1" applyAlignment="1" applyProtection="1">
      <alignment horizontal="center" vertical="center"/>
      <protection locked="0"/>
    </xf>
    <xf numFmtId="0" fontId="234" fillId="0" borderId="121" xfId="73" applyFont="1" applyFill="1" applyBorder="1" applyAlignment="1" applyProtection="1">
      <alignment horizontal="center" vertical="center"/>
      <protection locked="0"/>
    </xf>
    <xf numFmtId="0" fontId="234" fillId="0" borderId="125" xfId="73" applyFont="1" applyFill="1" applyBorder="1" applyAlignment="1" applyProtection="1">
      <alignment horizontal="center" vertical="center"/>
      <protection locked="0"/>
    </xf>
    <xf numFmtId="0" fontId="234" fillId="0" borderId="0" xfId="73" applyFont="1" applyFill="1" applyBorder="1" applyAlignment="1" applyProtection="1">
      <alignment horizontal="center" vertical="center"/>
      <protection locked="0"/>
    </xf>
    <xf numFmtId="0" fontId="234" fillId="0" borderId="126" xfId="73" applyFont="1" applyFill="1" applyBorder="1" applyAlignment="1" applyProtection="1">
      <alignment horizontal="center" vertical="center"/>
      <protection locked="0"/>
    </xf>
    <xf numFmtId="0" fontId="234" fillId="0" borderId="131" xfId="73" applyFont="1" applyFill="1" applyBorder="1" applyAlignment="1" applyProtection="1">
      <alignment horizontal="center" vertical="center"/>
      <protection locked="0"/>
    </xf>
    <xf numFmtId="0" fontId="234" fillId="0" borderId="128" xfId="73" applyFont="1" applyFill="1" applyBorder="1" applyAlignment="1" applyProtection="1">
      <alignment horizontal="center" vertical="center"/>
      <protection locked="0"/>
    </xf>
    <xf numFmtId="0" fontId="234" fillId="0" borderId="132" xfId="73" applyFont="1" applyFill="1" applyBorder="1" applyAlignment="1" applyProtection="1">
      <alignment horizontal="center" vertical="center"/>
      <protection locked="0"/>
    </xf>
    <xf numFmtId="2" fontId="75" fillId="22" borderId="125" xfId="36" applyNumberFormat="1" applyFont="1" applyFill="1" applyBorder="1" applyAlignment="1">
      <alignment horizontal="center" vertical="center"/>
    </xf>
    <xf numFmtId="2" fontId="75" fillId="22" borderId="126" xfId="36" applyNumberFormat="1" applyFont="1" applyFill="1" applyBorder="1" applyAlignment="1">
      <alignment horizontal="center" vertical="center"/>
    </xf>
    <xf numFmtId="0" fontId="233" fillId="0" borderId="130" xfId="73" applyFont="1" applyFill="1" applyBorder="1" applyAlignment="1" applyProtection="1">
      <alignment horizontal="center" vertical="center" wrapText="1"/>
      <protection locked="0"/>
    </xf>
    <xf numFmtId="170" fontId="360" fillId="167" borderId="0" xfId="102" applyNumberFormat="1" applyFont="1" applyFill="1" applyAlignment="1">
      <alignment horizontal="left" vertical="center"/>
    </xf>
    <xf numFmtId="202" fontId="385" fillId="69" borderId="0" xfId="101" applyNumberFormat="1" applyFont="1" applyFill="1" applyAlignment="1">
      <alignment horizontal="center" vertical="center"/>
    </xf>
    <xf numFmtId="14" fontId="366" fillId="167" borderId="0" xfId="88" applyNumberFormat="1" applyFont="1" applyFill="1" applyAlignment="1">
      <alignment horizontal="center"/>
    </xf>
    <xf numFmtId="14" fontId="135" fillId="167" borderId="0" xfId="102" applyNumberFormat="1" applyFont="1" applyFill="1" applyAlignment="1">
      <alignment horizontal="center" vertical="center"/>
    </xf>
    <xf numFmtId="170" fontId="135" fillId="167" borderId="0" xfId="102" applyNumberFormat="1" applyFont="1" applyFill="1" applyAlignment="1">
      <alignment horizontal="center" vertical="center"/>
    </xf>
    <xf numFmtId="14" fontId="194" fillId="167" borderId="0" xfId="88" applyNumberFormat="1" applyFont="1" applyFill="1" applyAlignment="1">
      <alignment horizontal="center"/>
    </xf>
    <xf numFmtId="0" fontId="360" fillId="167" borderId="0" xfId="102" applyFont="1" applyFill="1" applyAlignment="1">
      <alignment horizontal="center" vertical="center"/>
    </xf>
    <xf numFmtId="14" fontId="366" fillId="167" borderId="0" xfId="101" applyNumberFormat="1" applyFont="1" applyFill="1" applyAlignment="1">
      <alignment horizontal="center" vertical="center"/>
    </xf>
    <xf numFmtId="49" fontId="369" fillId="22" borderId="291" xfId="101" applyNumberFormat="1" applyFont="1" applyFill="1" applyBorder="1" applyAlignment="1">
      <alignment horizontal="center" vertical="center"/>
    </xf>
    <xf numFmtId="49" fontId="369" fillId="22" borderId="299" xfId="101" applyNumberFormat="1" applyFont="1" applyFill="1" applyBorder="1" applyAlignment="1">
      <alignment horizontal="center" vertical="center"/>
    </xf>
    <xf numFmtId="49" fontId="409" fillId="22" borderId="292" xfId="102" quotePrefix="1" applyNumberFormat="1" applyFont="1" applyFill="1" applyBorder="1" applyAlignment="1">
      <alignment horizontal="center" vertical="center"/>
    </xf>
    <xf numFmtId="49" fontId="409" fillId="22" borderId="295" xfId="102" quotePrefix="1" applyNumberFormat="1" applyFont="1" applyFill="1" applyBorder="1" applyAlignment="1">
      <alignment horizontal="center" vertical="center"/>
    </xf>
    <xf numFmtId="49" fontId="409" fillId="22" borderId="293" xfId="102" quotePrefix="1" applyNumberFormat="1" applyFont="1" applyFill="1" applyBorder="1" applyAlignment="1">
      <alignment horizontal="center" vertical="center"/>
    </xf>
    <xf numFmtId="49" fontId="409" fillId="22" borderId="296" xfId="102" quotePrefix="1" applyNumberFormat="1" applyFont="1" applyFill="1" applyBorder="1" applyAlignment="1">
      <alignment horizontal="center" vertical="center"/>
    </xf>
    <xf numFmtId="49" fontId="405" fillId="76" borderId="290" xfId="101" applyNumberFormat="1" applyFont="1" applyFill="1" applyBorder="1" applyAlignment="1">
      <alignment horizontal="center" vertical="center"/>
    </xf>
    <xf numFmtId="49" fontId="405" fillId="76" borderId="298" xfId="101" applyNumberFormat="1" applyFont="1" applyFill="1" applyBorder="1" applyAlignment="1">
      <alignment horizontal="center" vertical="center"/>
    </xf>
    <xf numFmtId="49" fontId="369" fillId="76" borderId="291" xfId="101" applyNumberFormat="1" applyFont="1" applyFill="1" applyBorder="1" applyAlignment="1">
      <alignment horizontal="center" vertical="center"/>
    </xf>
    <xf numFmtId="49" fontId="369" fillId="76" borderId="299" xfId="101" applyNumberFormat="1" applyFont="1" applyFill="1" applyBorder="1" applyAlignment="1">
      <alignment horizontal="center" vertical="center"/>
    </xf>
    <xf numFmtId="49" fontId="369" fillId="22" borderId="290" xfId="101" applyNumberFormat="1" applyFont="1" applyFill="1" applyBorder="1" applyAlignment="1">
      <alignment horizontal="center" vertical="center"/>
    </xf>
    <xf numFmtId="49" fontId="369" fillId="22" borderId="298" xfId="101" applyNumberFormat="1" applyFont="1" applyFill="1" applyBorder="1" applyAlignment="1">
      <alignment horizontal="center" vertical="center"/>
    </xf>
    <xf numFmtId="0" fontId="361" fillId="155" borderId="290" xfId="101" applyFont="1" applyFill="1" applyBorder="1" applyAlignment="1">
      <alignment horizontal="right" vertical="center"/>
    </xf>
    <xf numFmtId="0" fontId="361" fillId="155" borderId="29" xfId="101" applyFont="1" applyFill="1" applyBorder="1" applyAlignment="1">
      <alignment horizontal="right" vertical="center"/>
    </xf>
    <xf numFmtId="49" fontId="410" fillId="0" borderId="291" xfId="71" applyNumberFormat="1" applyFont="1" applyBorder="1" applyAlignment="1">
      <alignment horizontal="left" vertical="center"/>
    </xf>
    <xf numFmtId="49" fontId="410" fillId="0" borderId="300" xfId="71" applyNumberFormat="1" applyFont="1" applyBorder="1" applyAlignment="1">
      <alignment horizontal="left" vertical="center"/>
    </xf>
    <xf numFmtId="49" fontId="410" fillId="0" borderId="0" xfId="71" applyNumberFormat="1" applyFont="1" applyBorder="1" applyAlignment="1">
      <alignment horizontal="left" vertical="center"/>
    </xf>
    <xf numFmtId="49" fontId="410" fillId="0" borderId="30" xfId="71" applyNumberFormat="1" applyFont="1" applyBorder="1" applyAlignment="1">
      <alignment horizontal="left" vertical="center"/>
    </xf>
    <xf numFmtId="170" fontId="366" fillId="167" borderId="0" xfId="101" applyNumberFormat="1" applyFont="1" applyFill="1" applyAlignment="1">
      <alignment horizontal="center" vertical="center"/>
    </xf>
    <xf numFmtId="200" fontId="366" fillId="170" borderId="0" xfId="102" applyNumberFormat="1" applyFont="1" applyFill="1" applyAlignment="1">
      <alignment horizontal="center" vertical="center"/>
    </xf>
    <xf numFmtId="49" fontId="408" fillId="22" borderId="294" xfId="102" quotePrefix="1" applyNumberFormat="1" applyFont="1" applyFill="1" applyBorder="1" applyAlignment="1">
      <alignment horizontal="center" vertical="center"/>
    </xf>
    <xf numFmtId="49" fontId="408" fillId="22" borderId="297" xfId="102" quotePrefix="1" applyNumberFormat="1" applyFont="1" applyFill="1" applyBorder="1" applyAlignment="1">
      <alignment horizontal="center" vertical="center"/>
    </xf>
    <xf numFmtId="49" fontId="408" fillId="22" borderId="293" xfId="102" quotePrefix="1" applyNumberFormat="1" applyFont="1" applyFill="1" applyBorder="1" applyAlignment="1">
      <alignment horizontal="center" vertical="center"/>
    </xf>
    <xf numFmtId="49" fontId="408" fillId="22" borderId="296" xfId="102" quotePrefix="1" applyNumberFormat="1" applyFont="1" applyFill="1" applyBorder="1" applyAlignment="1">
      <alignment horizontal="center" vertical="center"/>
    </xf>
    <xf numFmtId="49" fontId="408" fillId="22" borderId="293" xfId="102" applyNumberFormat="1" applyFont="1" applyFill="1" applyBorder="1" applyAlignment="1">
      <alignment horizontal="center" vertical="center"/>
    </xf>
    <xf numFmtId="49" fontId="408" fillId="22" borderId="296" xfId="102" applyNumberFormat="1" applyFont="1" applyFill="1" applyBorder="1" applyAlignment="1">
      <alignment horizontal="center" vertical="center"/>
    </xf>
    <xf numFmtId="49" fontId="408" fillId="22" borderId="294" xfId="102" applyNumberFormat="1" applyFont="1" applyFill="1" applyBorder="1" applyAlignment="1">
      <alignment horizontal="center" vertical="center"/>
    </xf>
    <xf numFmtId="49" fontId="408" fillId="22" borderId="297" xfId="102" applyNumberFormat="1" applyFont="1" applyFill="1" applyBorder="1" applyAlignment="1">
      <alignment horizontal="center" vertical="center"/>
    </xf>
    <xf numFmtId="49" fontId="369" fillId="76" borderId="0" xfId="101" applyNumberFormat="1" applyFont="1" applyFill="1" applyAlignment="1">
      <alignment horizontal="center" vertical="center"/>
    </xf>
    <xf numFmtId="49" fontId="408" fillId="22" borderId="292" xfId="102" quotePrefix="1" applyNumberFormat="1" applyFont="1" applyFill="1" applyBorder="1" applyAlignment="1">
      <alignment horizontal="center" vertical="center"/>
    </xf>
    <xf numFmtId="49" fontId="408" fillId="22" borderId="295" xfId="102" quotePrefix="1" applyNumberFormat="1" applyFont="1" applyFill="1" applyBorder="1" applyAlignment="1">
      <alignment horizontal="center" vertical="center"/>
    </xf>
    <xf numFmtId="49" fontId="406" fillId="0" borderId="18" xfId="101" applyNumberFormat="1" applyFont="1" applyBorder="1" applyAlignment="1">
      <alignment horizontal="center" vertical="center" wrapText="1"/>
    </xf>
    <xf numFmtId="49" fontId="406" fillId="0" borderId="0" xfId="101" applyNumberFormat="1" applyFont="1" applyAlignment="1">
      <alignment horizontal="center" vertical="center" wrapText="1"/>
    </xf>
    <xf numFmtId="49" fontId="407" fillId="22" borderId="29" xfId="101" applyNumberFormat="1" applyFont="1" applyFill="1" applyBorder="1" applyAlignment="1">
      <alignment horizontal="center" vertical="center"/>
    </xf>
    <xf numFmtId="49" fontId="407" fillId="22" borderId="0" xfId="101" applyNumberFormat="1" applyFont="1" applyFill="1" applyAlignment="1">
      <alignment horizontal="center" vertical="center"/>
    </xf>
    <xf numFmtId="49" fontId="408" fillId="76" borderId="29" xfId="102" applyNumberFormat="1" applyFont="1" applyFill="1" applyBorder="1" applyAlignment="1">
      <alignment horizontal="center" vertical="center"/>
    </xf>
    <xf numFmtId="49" fontId="405" fillId="76" borderId="29" xfId="101" applyNumberFormat="1" applyFont="1" applyFill="1" applyBorder="1" applyAlignment="1">
      <alignment horizontal="center" vertical="center"/>
    </xf>
    <xf numFmtId="49" fontId="369" fillId="76" borderId="290" xfId="101" applyNumberFormat="1" applyFont="1" applyFill="1" applyBorder="1" applyAlignment="1">
      <alignment horizontal="center" vertical="center"/>
    </xf>
    <xf numFmtId="49" fontId="369" fillId="76" borderId="29" xfId="101" applyNumberFormat="1" applyFont="1" applyFill="1" applyBorder="1" applyAlignment="1">
      <alignment horizontal="center" vertical="center"/>
    </xf>
    <xf numFmtId="0" fontId="360" fillId="20" borderId="0" xfId="101" applyFont="1" applyFill="1" applyAlignment="1">
      <alignment horizontal="center" vertical="center" wrapText="1"/>
    </xf>
    <xf numFmtId="49" fontId="404" fillId="122" borderId="73" xfId="47" applyNumberFormat="1" applyFont="1" applyFill="1" applyBorder="1" applyAlignment="1">
      <alignment horizontal="center" vertical="center"/>
    </xf>
    <xf numFmtId="49" fontId="404" fillId="122" borderId="0" xfId="47" applyNumberFormat="1" applyFont="1" applyFill="1" applyAlignment="1">
      <alignment horizontal="center" vertical="center"/>
    </xf>
    <xf numFmtId="49" fontId="369" fillId="76" borderId="84" xfId="101" applyNumberFormat="1" applyFont="1" applyFill="1" applyBorder="1" applyAlignment="1">
      <alignment horizontal="center" vertical="center"/>
    </xf>
    <xf numFmtId="49" fontId="369" fillId="76" borderId="85" xfId="101" applyNumberFormat="1" applyFont="1" applyFill="1" applyBorder="1" applyAlignment="1">
      <alignment horizontal="center" vertical="center"/>
    </xf>
    <xf numFmtId="49" fontId="405" fillId="76" borderId="283" xfId="102" applyNumberFormat="1" applyFont="1" applyFill="1" applyBorder="1" applyAlignment="1">
      <alignment horizontal="center" vertical="center"/>
    </xf>
    <xf numFmtId="49" fontId="405" fillId="76" borderId="286" xfId="102" applyNumberFormat="1" applyFont="1" applyFill="1" applyBorder="1" applyAlignment="1">
      <alignment horizontal="center" vertical="center"/>
    </xf>
    <xf numFmtId="49" fontId="405" fillId="76" borderId="284" xfId="102" applyNumberFormat="1" applyFont="1" applyFill="1" applyBorder="1" applyAlignment="1">
      <alignment horizontal="center" vertical="center"/>
    </xf>
    <xf numFmtId="49" fontId="405" fillId="76" borderId="287" xfId="102" applyNumberFormat="1" applyFont="1" applyFill="1" applyBorder="1" applyAlignment="1">
      <alignment horizontal="center" vertical="center"/>
    </xf>
    <xf numFmtId="49" fontId="405" fillId="76" borderId="285" xfId="102" applyNumberFormat="1" applyFont="1" applyFill="1" applyBorder="1" applyAlignment="1">
      <alignment horizontal="center" vertical="center"/>
    </xf>
    <xf numFmtId="49" fontId="405" fillId="76" borderId="288" xfId="102" applyNumberFormat="1" applyFont="1" applyFill="1" applyBorder="1" applyAlignment="1">
      <alignment horizontal="center" vertical="center"/>
    </xf>
    <xf numFmtId="49" fontId="406" fillId="0" borderId="86" xfId="101" applyNumberFormat="1" applyFont="1" applyBorder="1" applyAlignment="1">
      <alignment horizontal="center" vertical="center" wrapText="1"/>
    </xf>
    <xf numFmtId="49" fontId="406" fillId="0" borderId="29" xfId="101" applyNumberFormat="1" applyFont="1" applyBorder="1" applyAlignment="1">
      <alignment horizontal="center" vertical="center" wrapText="1"/>
    </xf>
    <xf numFmtId="49" fontId="408" fillId="76" borderId="289" xfId="102" applyNumberFormat="1" applyFont="1" applyFill="1" applyBorder="1" applyAlignment="1">
      <alignment horizontal="center" vertical="center"/>
    </xf>
    <xf numFmtId="49" fontId="408" fillId="76" borderId="30" xfId="102" applyNumberFormat="1" applyFont="1" applyFill="1" applyBorder="1" applyAlignment="1">
      <alignment horizontal="center" vertical="center"/>
    </xf>
    <xf numFmtId="0" fontId="563" fillId="76" borderId="275" xfId="36" applyFont="1" applyFill="1" applyBorder="1" applyAlignment="1">
      <alignment horizontal="center" vertical="center"/>
    </xf>
    <xf numFmtId="0" fontId="563" fillId="76" borderId="204" xfId="36" applyFont="1" applyFill="1" applyBorder="1" applyAlignment="1">
      <alignment horizontal="center" vertical="center"/>
    </xf>
    <xf numFmtId="0" fontId="563" fillId="76" borderId="205" xfId="36" applyFont="1" applyFill="1" applyBorder="1" applyAlignment="1">
      <alignment horizontal="center" vertical="center"/>
    </xf>
    <xf numFmtId="0" fontId="570" fillId="70" borderId="214" xfId="102" applyFont="1" applyFill="1" applyBorder="1" applyAlignment="1">
      <alignment horizontal="center" vertical="center"/>
    </xf>
    <xf numFmtId="0" fontId="570" fillId="70" borderId="0" xfId="102" applyFont="1" applyFill="1" applyAlignment="1">
      <alignment horizontal="center" vertical="center"/>
    </xf>
    <xf numFmtId="0" fontId="568" fillId="74" borderId="320" xfId="102" applyFont="1" applyFill="1" applyBorder="1" applyAlignment="1">
      <alignment horizontal="center" vertical="center"/>
    </xf>
    <xf numFmtId="0" fontId="568" fillId="74" borderId="322" xfId="102" applyFont="1" applyFill="1" applyBorder="1" applyAlignment="1">
      <alignment horizontal="center" vertical="center"/>
    </xf>
    <xf numFmtId="0" fontId="561" fillId="76" borderId="103" xfId="102" applyFont="1" applyFill="1" applyBorder="1" applyAlignment="1">
      <alignment horizontal="center" vertical="center" wrapText="1"/>
    </xf>
    <xf numFmtId="0" fontId="561" fillId="76" borderId="14" xfId="102" applyFont="1" applyFill="1" applyBorder="1" applyAlignment="1">
      <alignment horizontal="center" vertical="center" wrapText="1"/>
    </xf>
    <xf numFmtId="0" fontId="561" fillId="76" borderId="176" xfId="102" applyFont="1" applyFill="1" applyBorder="1" applyAlignment="1">
      <alignment horizontal="center" vertical="center" wrapText="1"/>
    </xf>
    <xf numFmtId="0" fontId="561" fillId="76" borderId="104" xfId="102" applyFont="1" applyFill="1" applyBorder="1" applyAlignment="1">
      <alignment horizontal="center" vertical="center" wrapText="1"/>
    </xf>
    <xf numFmtId="0" fontId="561" fillId="76" borderId="105" xfId="102" applyFont="1" applyFill="1" applyBorder="1" applyAlignment="1">
      <alignment horizontal="center" vertical="center" wrapText="1"/>
    </xf>
    <xf numFmtId="0" fontId="561" fillId="76" borderId="106" xfId="102" applyFont="1" applyFill="1" applyBorder="1" applyAlignment="1">
      <alignment horizontal="center" vertical="center" wrapText="1"/>
    </xf>
    <xf numFmtId="174" fontId="562" fillId="78" borderId="108" xfId="90" applyNumberFormat="1" applyFont="1" applyFill="1" applyBorder="1" applyAlignment="1">
      <alignment horizontal="left" vertical="center"/>
    </xf>
    <xf numFmtId="174" fontId="562" fillId="78" borderId="109" xfId="90" applyNumberFormat="1" applyFont="1" applyFill="1" applyBorder="1" applyAlignment="1">
      <alignment horizontal="left" vertical="center"/>
    </xf>
    <xf numFmtId="174" fontId="562" fillId="78" borderId="0" xfId="90" applyNumberFormat="1" applyFont="1" applyFill="1" applyAlignment="1">
      <alignment horizontal="left" vertical="center"/>
    </xf>
    <xf numFmtId="174" fontId="562" fillId="78" borderId="30" xfId="90" applyNumberFormat="1" applyFont="1" applyFill="1" applyBorder="1" applyAlignment="1">
      <alignment horizontal="left" vertical="center"/>
    </xf>
    <xf numFmtId="0" fontId="2" fillId="80" borderId="30" xfId="102" applyFill="1" applyBorder="1" applyAlignment="1">
      <alignment horizontal="center"/>
    </xf>
    <xf numFmtId="0" fontId="73" fillId="22" borderId="29" xfId="90" applyFont="1" applyFill="1" applyBorder="1" applyAlignment="1">
      <alignment horizontal="center" vertical="center" wrapText="1"/>
    </xf>
    <xf numFmtId="0" fontId="73" fillId="22" borderId="0" xfId="90" applyFont="1" applyFill="1" applyAlignment="1">
      <alignment horizontal="center" vertical="center" wrapText="1"/>
    </xf>
    <xf numFmtId="0" fontId="73" fillId="22" borderId="30" xfId="90" applyFont="1" applyFill="1" applyBorder="1" applyAlignment="1">
      <alignment horizontal="center" vertical="center" wrapText="1"/>
    </xf>
    <xf numFmtId="0" fontId="551" fillId="22" borderId="29" xfId="90" applyFont="1" applyFill="1" applyBorder="1" applyAlignment="1">
      <alignment horizontal="center" vertical="center" wrapText="1"/>
    </xf>
    <xf numFmtId="0" fontId="551" fillId="22" borderId="0" xfId="90" applyFont="1" applyFill="1" applyAlignment="1">
      <alignment horizontal="center" vertical="center" wrapText="1"/>
    </xf>
    <xf numFmtId="0" fontId="551" fillId="22" borderId="30" xfId="90" applyFont="1" applyFill="1" applyBorder="1" applyAlignment="1">
      <alignment horizontal="center" vertical="center" wrapText="1"/>
    </xf>
    <xf numFmtId="0" fontId="38" fillId="81" borderId="29" xfId="47" applyFont="1" applyFill="1" applyBorder="1" applyAlignment="1">
      <alignment horizontal="left" vertical="center"/>
    </xf>
    <xf numFmtId="0" fontId="38" fillId="81" borderId="0" xfId="47" applyFont="1" applyFill="1" applyAlignment="1">
      <alignment horizontal="left" vertical="center"/>
    </xf>
    <xf numFmtId="0" fontId="38" fillId="81" borderId="30" xfId="47" applyFont="1" applyFill="1" applyBorder="1" applyAlignment="1">
      <alignment horizontal="left" vertical="center"/>
    </xf>
    <xf numFmtId="0" fontId="15" fillId="76" borderId="0" xfId="47" applyFont="1" applyFill="1" applyAlignment="1">
      <alignment horizontal="center" vertical="center"/>
    </xf>
    <xf numFmtId="174" fontId="525" fillId="74" borderId="0" xfId="90" applyNumberFormat="1" applyFont="1" applyFill="1" applyAlignment="1">
      <alignment horizontal="center" vertical="center"/>
    </xf>
    <xf numFmtId="0" fontId="38" fillId="82" borderId="29" xfId="47" applyFont="1" applyFill="1" applyBorder="1" applyAlignment="1">
      <alignment horizontal="center" vertical="center"/>
    </xf>
    <xf numFmtId="0" fontId="38" fillId="82" borderId="0" xfId="47" applyFont="1" applyFill="1" applyAlignment="1">
      <alignment horizontal="center" vertical="center"/>
    </xf>
    <xf numFmtId="0" fontId="38" fillId="82" borderId="30" xfId="47" applyFont="1" applyFill="1" applyBorder="1" applyAlignment="1">
      <alignment horizontal="center" vertical="center"/>
    </xf>
    <xf numFmtId="0" fontId="25" fillId="76" borderId="0" xfId="47" applyFont="1" applyFill="1" applyAlignment="1">
      <alignment horizontal="center" vertical="center"/>
    </xf>
    <xf numFmtId="0" fontId="501" fillId="79" borderId="73" xfId="36" applyFont="1" applyFill="1" applyBorder="1" applyAlignment="1">
      <alignment horizontal="center" vertical="center"/>
    </xf>
    <xf numFmtId="0" fontId="501" fillId="79" borderId="0" xfId="36" applyFont="1" applyFill="1" applyAlignment="1">
      <alignment horizontal="center" vertical="center"/>
    </xf>
    <xf numFmtId="0" fontId="73" fillId="34" borderId="203" xfId="47" applyFont="1" applyFill="1" applyBorder="1" applyAlignment="1" applyProtection="1">
      <alignment horizontal="center" vertical="center" wrapText="1"/>
      <protection hidden="1"/>
    </xf>
    <xf numFmtId="0" fontId="73" fillId="34" borderId="73" xfId="47" applyFont="1" applyFill="1" applyBorder="1" applyAlignment="1" applyProtection="1">
      <alignment horizontal="center" vertical="center" wrapText="1"/>
      <protection hidden="1"/>
    </xf>
    <xf numFmtId="0" fontId="73" fillId="34" borderId="29" xfId="47" applyFont="1" applyFill="1" applyBorder="1" applyAlignment="1" applyProtection="1">
      <alignment horizontal="center" vertical="center" wrapText="1"/>
      <protection hidden="1"/>
    </xf>
    <xf numFmtId="0" fontId="73" fillId="34" borderId="0" xfId="47" applyFont="1" applyFill="1" applyAlignment="1" applyProtection="1">
      <alignment horizontal="center" vertical="center" wrapText="1"/>
      <protection hidden="1"/>
    </xf>
    <xf numFmtId="0" fontId="411" fillId="34" borderId="74" xfId="36" applyFont="1" applyFill="1" applyBorder="1" applyAlignment="1">
      <alignment horizontal="center" vertical="center"/>
    </xf>
    <xf numFmtId="0" fontId="411" fillId="34" borderId="30" xfId="36" applyFont="1" applyFill="1" applyBorder="1" applyAlignment="1">
      <alignment horizontal="center" vertical="center"/>
    </xf>
    <xf numFmtId="0" fontId="525" fillId="74" borderId="320" xfId="102" applyFont="1" applyFill="1" applyBorder="1" applyAlignment="1">
      <alignment horizontal="center" vertical="center"/>
    </xf>
    <xf numFmtId="0" fontId="525" fillId="74" borderId="322" xfId="102" applyFont="1" applyFill="1" applyBorder="1" applyAlignment="1">
      <alignment horizontal="center" vertical="center"/>
    </xf>
    <xf numFmtId="0" fontId="68" fillId="0" borderId="54" xfId="36" applyFont="1" applyBorder="1" applyAlignment="1" applyProtection="1">
      <alignment horizontal="center" vertical="center"/>
      <protection locked="0"/>
    </xf>
    <xf numFmtId="0" fontId="68" fillId="0" borderId="0" xfId="36" applyFont="1" applyAlignment="1" applyProtection="1">
      <alignment horizontal="center" vertical="center"/>
      <protection locked="0"/>
    </xf>
    <xf numFmtId="0" fontId="68" fillId="0" borderId="25" xfId="36" applyFont="1" applyBorder="1" applyAlignment="1" applyProtection="1">
      <alignment horizontal="center" vertical="center"/>
      <protection locked="0"/>
    </xf>
    <xf numFmtId="0" fontId="38" fillId="22" borderId="0" xfId="36" applyFont="1" applyFill="1" applyAlignment="1">
      <alignment horizontal="center" vertical="center"/>
    </xf>
    <xf numFmtId="0" fontId="15" fillId="76" borderId="207" xfId="47" applyFont="1" applyFill="1" applyBorder="1" applyAlignment="1">
      <alignment horizontal="center" vertical="center"/>
    </xf>
    <xf numFmtId="184" fontId="547" fillId="22" borderId="29" xfId="73" applyNumberFormat="1" applyFont="1" applyFill="1" applyBorder="1" applyAlignment="1">
      <alignment horizontal="center" vertical="center"/>
    </xf>
    <xf numFmtId="184" fontId="547" fillId="22" borderId="0" xfId="73" applyNumberFormat="1" applyFont="1" applyFill="1" applyAlignment="1">
      <alignment horizontal="center" vertical="center"/>
    </xf>
    <xf numFmtId="185" fontId="547" fillId="22" borderId="0" xfId="73" applyNumberFormat="1" applyFont="1" applyFill="1" applyAlignment="1">
      <alignment horizontal="center" vertical="center"/>
    </xf>
    <xf numFmtId="184" fontId="547" fillId="22" borderId="29" xfId="73" applyNumberFormat="1" applyFont="1" applyFill="1" applyBorder="1" applyAlignment="1">
      <alignment horizontal="left" vertical="center" wrapText="1"/>
    </xf>
    <xf numFmtId="184" fontId="547" fillId="22" borderId="0" xfId="73" applyNumberFormat="1" applyFont="1" applyFill="1" applyAlignment="1">
      <alignment horizontal="left" vertical="center" wrapText="1"/>
    </xf>
    <xf numFmtId="184" fontId="547" fillId="22" borderId="30" xfId="73" applyNumberFormat="1" applyFont="1" applyFill="1" applyBorder="1" applyAlignment="1">
      <alignment horizontal="left" vertical="center" wrapText="1"/>
    </xf>
    <xf numFmtId="184" fontId="547" fillId="22" borderId="275" xfId="73" applyNumberFormat="1" applyFont="1" applyFill="1" applyBorder="1" applyAlignment="1">
      <alignment horizontal="left" vertical="center" wrapText="1"/>
    </xf>
    <xf numFmtId="184" fontId="547" fillId="22" borderId="204" xfId="73" applyNumberFormat="1" applyFont="1" applyFill="1" applyBorder="1" applyAlignment="1">
      <alignment horizontal="left" vertical="center" wrapText="1"/>
    </xf>
    <xf numFmtId="184" fontId="547" fillId="22" borderId="205" xfId="73" applyNumberFormat="1" applyFont="1" applyFill="1" applyBorder="1" applyAlignment="1">
      <alignment horizontal="left" vertical="center" wrapText="1"/>
    </xf>
    <xf numFmtId="0" fontId="379" fillId="73" borderId="207" xfId="47" applyFont="1" applyFill="1" applyBorder="1" applyAlignment="1" applyProtection="1">
      <alignment horizontal="center" vertical="center"/>
      <protection hidden="1"/>
    </xf>
    <xf numFmtId="184" fontId="525" fillId="21" borderId="29" xfId="73" applyNumberFormat="1" applyFont="1" applyFill="1" applyBorder="1" applyAlignment="1">
      <alignment horizontal="center" vertical="center"/>
    </xf>
    <xf numFmtId="184" fontId="525" fillId="21" borderId="0" xfId="73" applyNumberFormat="1" applyFont="1" applyFill="1" applyAlignment="1">
      <alignment horizontal="center" vertical="center"/>
    </xf>
    <xf numFmtId="185" fontId="526" fillId="67" borderId="0" xfId="73" applyNumberFormat="1" applyFont="1" applyFill="1" applyAlignment="1">
      <alignment horizontal="center" vertical="center"/>
    </xf>
    <xf numFmtId="2" fontId="39" fillId="22" borderId="0" xfId="73" applyNumberFormat="1" applyFont="1" applyFill="1" applyAlignment="1">
      <alignment horizontal="center" vertical="center"/>
    </xf>
    <xf numFmtId="0" fontId="546" fillId="22" borderId="0" xfId="73" applyFont="1" applyFill="1" applyAlignment="1">
      <alignment horizontal="left" vertical="center"/>
    </xf>
    <xf numFmtId="0" fontId="546" fillId="22" borderId="30" xfId="73" applyFont="1" applyFill="1" applyBorder="1" applyAlignment="1">
      <alignment horizontal="left" vertical="center"/>
    </xf>
    <xf numFmtId="184" fontId="39" fillId="60" borderId="29" xfId="73" applyNumberFormat="1" applyFont="1" applyFill="1" applyBorder="1" applyAlignment="1">
      <alignment horizontal="center" vertical="center"/>
    </xf>
    <xf numFmtId="184" fontId="39" fillId="60" borderId="0" xfId="73" applyNumberFormat="1" applyFont="1" applyFill="1" applyAlignment="1">
      <alignment horizontal="center" vertical="center"/>
    </xf>
    <xf numFmtId="184" fontId="39" fillId="60" borderId="30" xfId="73" applyNumberFormat="1" applyFont="1" applyFill="1" applyBorder="1" applyAlignment="1">
      <alignment horizontal="center" vertical="center"/>
    </xf>
    <xf numFmtId="174" fontId="503" fillId="22" borderId="54" xfId="73" applyNumberFormat="1" applyFont="1" applyFill="1" applyBorder="1" applyAlignment="1">
      <alignment horizontal="center" vertical="center"/>
    </xf>
    <xf numFmtId="174" fontId="503" fillId="22" borderId="0" xfId="73" applyNumberFormat="1" applyFont="1" applyFill="1" applyAlignment="1">
      <alignment horizontal="center" vertical="center"/>
    </xf>
    <xf numFmtId="0" fontId="503" fillId="22" borderId="0" xfId="73" applyFont="1" applyFill="1" applyAlignment="1">
      <alignment horizontal="center" vertical="center"/>
    </xf>
    <xf numFmtId="0" fontId="38" fillId="22" borderId="0" xfId="73" applyFont="1" applyFill="1" applyAlignment="1">
      <alignment horizontal="right" vertical="center"/>
    </xf>
    <xf numFmtId="0" fontId="545" fillId="21" borderId="203" xfId="72" applyFont="1" applyFill="1" applyBorder="1" applyAlignment="1">
      <alignment horizontal="center" vertical="center" wrapText="1"/>
    </xf>
    <xf numFmtId="0" fontId="545" fillId="21" borderId="73" xfId="72" applyFont="1" applyFill="1" applyBorder="1" applyAlignment="1">
      <alignment horizontal="center" vertical="center" wrapText="1"/>
    </xf>
    <xf numFmtId="0" fontId="545" fillId="21" borderId="29" xfId="72" applyFont="1" applyFill="1" applyBorder="1" applyAlignment="1">
      <alignment horizontal="center" vertical="center" wrapText="1"/>
    </xf>
    <xf numFmtId="0" fontId="545" fillId="21" borderId="0" xfId="72" applyFont="1" applyFill="1" applyAlignment="1">
      <alignment horizontal="center" vertical="center" wrapText="1"/>
    </xf>
    <xf numFmtId="0" fontId="528" fillId="67" borderId="73" xfId="73" applyFont="1" applyFill="1" applyBorder="1" applyAlignment="1">
      <alignment horizontal="center" vertical="center" wrapText="1"/>
    </xf>
    <xf numFmtId="0" fontId="528" fillId="67" borderId="0" xfId="73" applyFont="1" applyFill="1" applyAlignment="1">
      <alignment horizontal="center" vertical="center" wrapText="1"/>
    </xf>
    <xf numFmtId="0" fontId="113" fillId="22" borderId="73" xfId="73" applyFont="1" applyFill="1" applyBorder="1" applyAlignment="1">
      <alignment horizontal="center" vertical="center" wrapText="1"/>
    </xf>
    <xf numFmtId="0" fontId="113" fillId="22" borderId="0" xfId="73" applyFont="1" applyFill="1" applyAlignment="1">
      <alignment horizontal="center" vertical="center" wrapText="1"/>
    </xf>
    <xf numFmtId="0" fontId="50" fillId="19" borderId="73" xfId="72" applyFont="1" applyFill="1" applyBorder="1" applyAlignment="1">
      <alignment horizontal="center" vertical="center"/>
    </xf>
    <xf numFmtId="0" fontId="50" fillId="19" borderId="74" xfId="72" applyFont="1" applyFill="1" applyBorder="1" applyAlignment="1">
      <alignment horizontal="center" vertical="center"/>
    </xf>
    <xf numFmtId="0" fontId="109" fillId="22" borderId="54" xfId="72" applyFont="1" applyFill="1" applyBorder="1" applyAlignment="1">
      <alignment horizontal="center" vertical="center" wrapText="1"/>
    </xf>
    <xf numFmtId="0" fontId="109" fillId="22" borderId="0" xfId="72" applyFont="1" applyFill="1" applyAlignment="1">
      <alignment horizontal="center" vertical="center" wrapText="1"/>
    </xf>
    <xf numFmtId="0" fontId="109" fillId="22" borderId="0" xfId="73" applyFont="1" applyFill="1" applyAlignment="1">
      <alignment horizontal="center" vertical="center" wrapText="1"/>
    </xf>
    <xf numFmtId="0" fontId="38" fillId="22" borderId="0" xfId="73" applyFont="1" applyFill="1" applyAlignment="1">
      <alignment horizontal="center" vertical="center"/>
    </xf>
    <xf numFmtId="0" fontId="38" fillId="22" borderId="25" xfId="73" applyFont="1" applyFill="1" applyBorder="1" applyAlignment="1">
      <alignment horizontal="center" wrapText="1"/>
    </xf>
    <xf numFmtId="0" fontId="486" fillId="29" borderId="54" xfId="72" applyFont="1" applyFill="1" applyBorder="1" applyAlignment="1">
      <alignment horizontal="center" vertical="center"/>
    </xf>
    <xf numFmtId="0" fontId="486" fillId="29" borderId="0" xfId="72" applyFont="1" applyFill="1" applyAlignment="1">
      <alignment horizontal="center" vertical="center"/>
    </xf>
    <xf numFmtId="0" fontId="486" fillId="29" borderId="25" xfId="72" applyFont="1" applyFill="1" applyBorder="1" applyAlignment="1">
      <alignment horizontal="center" vertical="center"/>
    </xf>
    <xf numFmtId="0" fontId="486" fillId="29" borderId="0" xfId="72" applyFont="1" applyFill="1" applyAlignment="1">
      <alignment horizontal="left" vertical="center"/>
    </xf>
    <xf numFmtId="0" fontId="486" fillId="29" borderId="25" xfId="72" applyFont="1" applyFill="1" applyBorder="1" applyAlignment="1">
      <alignment horizontal="left" vertical="center"/>
    </xf>
    <xf numFmtId="0" fontId="39" fillId="66" borderId="0" xfId="102" applyFont="1" applyFill="1" applyAlignment="1">
      <alignment horizontal="center" vertical="center"/>
    </xf>
    <xf numFmtId="0" fontId="343" fillId="19" borderId="280" xfId="72" applyFont="1" applyFill="1" applyBorder="1" applyAlignment="1">
      <alignment horizontal="center" vertical="center"/>
    </xf>
    <xf numFmtId="0" fontId="343" fillId="19" borderId="274" xfId="72" applyFont="1" applyFill="1" applyBorder="1" applyAlignment="1">
      <alignment horizontal="center" vertical="center"/>
    </xf>
    <xf numFmtId="0" fontId="343" fillId="19" borderId="24" xfId="72" applyFont="1" applyFill="1" applyBorder="1" applyAlignment="1">
      <alignment horizontal="center" vertical="center"/>
    </xf>
    <xf numFmtId="0" fontId="486" fillId="19" borderId="54" xfId="72" applyFont="1" applyFill="1" applyBorder="1" applyAlignment="1">
      <alignment horizontal="center" vertical="center"/>
    </xf>
    <xf numFmtId="0" fontId="486" fillId="19" borderId="0" xfId="72" applyFont="1" applyFill="1" applyAlignment="1">
      <alignment horizontal="center" vertical="center"/>
    </xf>
    <xf numFmtId="0" fontId="486" fillId="19" borderId="25" xfId="72" applyFont="1" applyFill="1" applyBorder="1" applyAlignment="1">
      <alignment horizontal="center" vertical="center"/>
    </xf>
    <xf numFmtId="0" fontId="486" fillId="19" borderId="0" xfId="72" applyFont="1" applyFill="1" applyAlignment="1">
      <alignment horizontal="left" vertical="center"/>
    </xf>
    <xf numFmtId="0" fontId="486" fillId="19" borderId="25" xfId="72" applyFont="1" applyFill="1" applyBorder="1" applyAlignment="1">
      <alignment horizontal="left" vertical="center"/>
    </xf>
    <xf numFmtId="0" fontId="38" fillId="20" borderId="54" xfId="72" applyFont="1" applyFill="1" applyBorder="1" applyAlignment="1">
      <alignment horizontal="center" vertical="center"/>
    </xf>
    <xf numFmtId="0" fontId="38" fillId="20" borderId="0" xfId="72" applyFont="1" applyFill="1" applyAlignment="1">
      <alignment horizontal="center" vertical="center"/>
    </xf>
    <xf numFmtId="0" fontId="38" fillId="20" borderId="25" xfId="72" applyFont="1" applyFill="1" applyBorder="1" applyAlignment="1">
      <alignment horizontal="center" vertical="center"/>
    </xf>
    <xf numFmtId="178" fontId="36" fillId="70" borderId="0" xfId="36" applyNumberFormat="1" applyFont="1" applyFill="1" applyAlignment="1">
      <alignment horizontal="center" vertical="center"/>
    </xf>
    <xf numFmtId="178" fontId="36" fillId="70" borderId="30" xfId="36" applyNumberFormat="1" applyFont="1" applyFill="1" applyBorder="1" applyAlignment="1">
      <alignment horizontal="center" vertical="center"/>
    </xf>
    <xf numFmtId="0" fontId="39" fillId="70" borderId="29" xfId="102" applyFont="1" applyFill="1" applyBorder="1" applyAlignment="1">
      <alignment horizontal="right" vertical="center"/>
    </xf>
    <xf numFmtId="1" fontId="39" fillId="70" borderId="0" xfId="102" applyNumberFormat="1" applyFont="1" applyFill="1" applyAlignment="1">
      <alignment horizontal="center" vertical="center"/>
    </xf>
    <xf numFmtId="0" fontId="36" fillId="70" borderId="0" xfId="102" applyFont="1" applyFill="1" applyAlignment="1">
      <alignment horizontal="center" vertical="center"/>
    </xf>
    <xf numFmtId="0" fontId="37" fillId="70" borderId="0" xfId="102" applyFont="1" applyFill="1" applyAlignment="1">
      <alignment horizontal="center" vertical="center"/>
    </xf>
    <xf numFmtId="1" fontId="39" fillId="70" borderId="0" xfId="36" applyNumberFormat="1" applyFont="1" applyFill="1" applyAlignment="1">
      <alignment horizontal="center" vertical="center"/>
    </xf>
    <xf numFmtId="182" fontId="540" fillId="22" borderId="0" xfId="36" applyNumberFormat="1" applyFont="1" applyFill="1" applyAlignment="1">
      <alignment horizontal="right" vertical="center" wrapText="1"/>
    </xf>
    <xf numFmtId="0" fontId="71" fillId="34" borderId="203" xfId="102" applyFont="1" applyFill="1" applyBorder="1" applyAlignment="1">
      <alignment horizontal="center" vertical="center"/>
    </xf>
    <xf numFmtId="0" fontId="71" fillId="34" borderId="73" xfId="102" applyFont="1" applyFill="1" applyBorder="1" applyAlignment="1">
      <alignment horizontal="center" vertical="center"/>
    </xf>
    <xf numFmtId="0" fontId="71" fillId="34" borderId="74" xfId="102" applyFont="1" applyFill="1" applyBorder="1" applyAlignment="1">
      <alignment horizontal="center" vertical="center"/>
    </xf>
    <xf numFmtId="0" fontId="56" fillId="22" borderId="29" xfId="102" applyFont="1" applyFill="1" applyBorder="1" applyAlignment="1">
      <alignment horizontal="left" vertical="center" wrapText="1"/>
    </xf>
    <xf numFmtId="0" fontId="56" fillId="22" borderId="0" xfId="102" applyFont="1" applyFill="1" applyAlignment="1">
      <alignment horizontal="left" vertical="center" wrapText="1"/>
    </xf>
    <xf numFmtId="0" fontId="56" fillId="22" borderId="30" xfId="102" applyFont="1" applyFill="1" applyBorder="1" applyAlignment="1">
      <alignment horizontal="left" vertical="center" wrapText="1"/>
    </xf>
    <xf numFmtId="0" fontId="56" fillId="22" borderId="96" xfId="102" applyFont="1" applyFill="1" applyBorder="1" applyAlignment="1">
      <alignment horizontal="left" vertical="center" wrapText="1"/>
    </xf>
    <xf numFmtId="0" fontId="56" fillId="22" borderId="97" xfId="102" applyFont="1" applyFill="1" applyBorder="1" applyAlignment="1">
      <alignment horizontal="left" vertical="center" wrapText="1"/>
    </xf>
    <xf numFmtId="0" fontId="56" fillId="22" borderId="98" xfId="102" applyFont="1" applyFill="1" applyBorder="1" applyAlignment="1">
      <alignment horizontal="left" vertical="center" wrapText="1"/>
    </xf>
    <xf numFmtId="0" fontId="486" fillId="19" borderId="29" xfId="102" applyFont="1" applyFill="1" applyBorder="1" applyAlignment="1">
      <alignment horizontal="center" vertical="center"/>
    </xf>
    <xf numFmtId="182" fontId="113" fillId="22" borderId="0" xfId="36" applyNumberFormat="1" applyFont="1" applyFill="1" applyAlignment="1">
      <alignment horizontal="right" vertical="center" wrapText="1"/>
    </xf>
    <xf numFmtId="182" fontId="496" fillId="67" borderId="29" xfId="36" applyNumberFormat="1" applyFont="1" applyFill="1" applyBorder="1" applyAlignment="1">
      <alignment horizontal="center" vertical="center" wrapText="1"/>
    </xf>
    <xf numFmtId="182" fontId="496" fillId="67" borderId="0" xfId="36" applyNumberFormat="1" applyFont="1" applyFill="1" applyAlignment="1">
      <alignment horizontal="center" vertical="center" wrapText="1"/>
    </xf>
    <xf numFmtId="182" fontId="503" fillId="22" borderId="0" xfId="36" applyNumberFormat="1" applyFont="1" applyFill="1" applyAlignment="1">
      <alignment horizontal="right" vertical="center" wrapText="1"/>
    </xf>
    <xf numFmtId="178" fontId="497" fillId="74" borderId="0" xfId="36" applyNumberFormat="1" applyFont="1" applyFill="1" applyAlignment="1">
      <alignment horizontal="center" vertical="center"/>
    </xf>
    <xf numFmtId="182" fontId="502" fillId="22" borderId="0" xfId="36" applyNumberFormat="1" applyFont="1" applyFill="1" applyAlignment="1">
      <alignment horizontal="right" vertical="center" wrapText="1"/>
    </xf>
    <xf numFmtId="178" fontId="525" fillId="74" borderId="30" xfId="36" applyNumberFormat="1" applyFont="1" applyFill="1" applyBorder="1" applyAlignment="1">
      <alignment horizontal="center" vertical="center"/>
    </xf>
    <xf numFmtId="0" fontId="38" fillId="66" borderId="29" xfId="102" applyFont="1" applyFill="1" applyBorder="1" applyAlignment="1">
      <alignment horizontal="right" vertical="center" wrapText="1"/>
    </xf>
    <xf numFmtId="0" fontId="38" fillId="66" borderId="0" xfId="102" applyFont="1" applyFill="1" applyAlignment="1">
      <alignment horizontal="right" vertical="center" wrapText="1"/>
    </xf>
    <xf numFmtId="2" fontId="39" fillId="66" borderId="0" xfId="102" applyNumberFormat="1" applyFont="1" applyFill="1" applyAlignment="1">
      <alignment horizontal="center" vertical="center"/>
    </xf>
    <xf numFmtId="0" fontId="2" fillId="22" borderId="54" xfId="102" applyFill="1" applyBorder="1" applyAlignment="1">
      <alignment horizontal="right" vertical="center"/>
    </xf>
    <xf numFmtId="0" fontId="2" fillId="22" borderId="0" xfId="102" applyFill="1" applyAlignment="1">
      <alignment horizontal="right" vertical="center"/>
    </xf>
    <xf numFmtId="0" fontId="127" fillId="19" borderId="203" xfId="72" applyFont="1" applyFill="1" applyBorder="1" applyAlignment="1">
      <alignment horizontal="center" vertical="center" wrapText="1"/>
    </xf>
    <xf numFmtId="0" fontId="127" fillId="19" borderId="73" xfId="72" applyFont="1" applyFill="1" applyBorder="1" applyAlignment="1">
      <alignment horizontal="center" vertical="center" wrapText="1"/>
    </xf>
    <xf numFmtId="0" fontId="127" fillId="19" borderId="74" xfId="72" applyFont="1" applyFill="1" applyBorder="1" applyAlignment="1">
      <alignment horizontal="center" vertical="center" wrapText="1"/>
    </xf>
    <xf numFmtId="0" fontId="86" fillId="22" borderId="29" xfId="72" applyFont="1" applyFill="1" applyBorder="1" applyAlignment="1">
      <alignment horizontal="center" vertical="center" wrapText="1"/>
    </xf>
    <xf numFmtId="0" fontId="86" fillId="22" borderId="0" xfId="72" applyFont="1" applyFill="1" applyAlignment="1">
      <alignment horizontal="center" vertical="center" wrapText="1"/>
    </xf>
    <xf numFmtId="0" fontId="86" fillId="22" borderId="30" xfId="72" applyFont="1" applyFill="1" applyBorder="1" applyAlignment="1">
      <alignment horizontal="center" vertical="center" wrapText="1"/>
    </xf>
    <xf numFmtId="0" fontId="71" fillId="70" borderId="29" xfId="72" applyFont="1" applyFill="1" applyBorder="1" applyAlignment="1">
      <alignment horizontal="center" vertical="center"/>
    </xf>
    <xf numFmtId="0" fontId="71" fillId="70" borderId="0" xfId="72" applyFont="1" applyFill="1" applyAlignment="1">
      <alignment horizontal="center" vertical="center"/>
    </xf>
    <xf numFmtId="0" fontId="71" fillId="70" borderId="30" xfId="72" applyFont="1" applyFill="1" applyBorder="1" applyAlignment="1">
      <alignment horizontal="center" vertical="center"/>
    </xf>
    <xf numFmtId="0" fontId="537" fillId="22" borderId="29" xfId="73" applyFont="1" applyFill="1" applyBorder="1" applyAlignment="1">
      <alignment horizontal="center" vertical="center" wrapText="1"/>
    </xf>
    <xf numFmtId="0" fontId="537" fillId="22" borderId="0" xfId="73" applyFont="1" applyFill="1" applyAlignment="1">
      <alignment horizontal="center" vertical="center" wrapText="1"/>
    </xf>
    <xf numFmtId="0" fontId="537" fillId="22" borderId="30" xfId="73" applyFont="1" applyFill="1" applyBorder="1" applyAlignment="1">
      <alignment horizontal="center" vertical="center" wrapText="1"/>
    </xf>
    <xf numFmtId="0" fontId="538" fillId="74" borderId="29" xfId="72" applyFont="1" applyFill="1" applyBorder="1" applyAlignment="1">
      <alignment horizontal="center" vertical="center"/>
    </xf>
    <xf numFmtId="0" fontId="538" fillId="74" borderId="0" xfId="72" applyFont="1" applyFill="1" applyAlignment="1">
      <alignment horizontal="center" vertical="center"/>
    </xf>
    <xf numFmtId="0" fontId="538" fillId="74" borderId="30" xfId="72" applyFont="1" applyFill="1" applyBorder="1" applyAlignment="1">
      <alignment horizontal="center" vertical="center"/>
    </xf>
    <xf numFmtId="0" fontId="126" fillId="22" borderId="54" xfId="102" applyFont="1" applyFill="1" applyBorder="1" applyAlignment="1">
      <alignment horizontal="right" vertical="center"/>
    </xf>
    <xf numFmtId="0" fontId="126" fillId="22" borderId="0" xfId="102" applyFont="1" applyFill="1" applyAlignment="1">
      <alignment horizontal="right" vertical="center"/>
    </xf>
    <xf numFmtId="178" fontId="12" fillId="22" borderId="0" xfId="102" applyNumberFormat="1" applyFont="1" applyFill="1" applyAlignment="1" applyProtection="1">
      <alignment horizontal="center" vertical="center"/>
      <protection locked="0"/>
    </xf>
    <xf numFmtId="178" fontId="113" fillId="22" borderId="0" xfId="102" applyNumberFormat="1" applyFont="1" applyFill="1" applyAlignment="1" applyProtection="1">
      <alignment horizontal="center" vertical="center"/>
      <protection locked="0"/>
    </xf>
    <xf numFmtId="178" fontId="113" fillId="22" borderId="25" xfId="102" applyNumberFormat="1" applyFont="1" applyFill="1" applyBorder="1" applyAlignment="1" applyProtection="1">
      <alignment horizontal="center" vertical="center"/>
      <protection locked="0"/>
    </xf>
    <xf numFmtId="0" fontId="113" fillId="22" borderId="54" xfId="102" applyFont="1" applyFill="1" applyBorder="1" applyAlignment="1">
      <alignment horizontal="center" vertical="center" wrapText="1"/>
    </xf>
    <xf numFmtId="0" fontId="113" fillId="22" borderId="0" xfId="102" applyFont="1" applyFill="1" applyAlignment="1">
      <alignment horizontal="center" vertical="center" wrapText="1"/>
    </xf>
    <xf numFmtId="0" fontId="113" fillId="22" borderId="0" xfId="102" applyFont="1" applyFill="1" applyAlignment="1">
      <alignment horizontal="center" vertical="center"/>
    </xf>
    <xf numFmtId="178" fontId="498" fillId="22" borderId="0" xfId="102" applyNumberFormat="1" applyFont="1" applyFill="1" applyAlignment="1" applyProtection="1">
      <alignment horizontal="center" vertical="center" wrapText="1"/>
      <protection locked="0"/>
    </xf>
    <xf numFmtId="178" fontId="498" fillId="22" borderId="25" xfId="102" applyNumberFormat="1" applyFont="1" applyFill="1" applyBorder="1" applyAlignment="1" applyProtection="1">
      <alignment horizontal="center" vertical="center" wrapText="1"/>
      <protection locked="0"/>
    </xf>
    <xf numFmtId="0" fontId="490" fillId="22" borderId="0" xfId="86" applyFont="1" applyFill="1" applyAlignment="1">
      <alignment horizontal="left" vertical="center"/>
    </xf>
    <xf numFmtId="0" fontId="39" fillId="34" borderId="80" xfId="102" applyFont="1" applyFill="1" applyBorder="1" applyAlignment="1">
      <alignment horizontal="center" vertical="center"/>
    </xf>
    <xf numFmtId="0" fontId="39" fillId="34" borderId="274" xfId="102" applyFont="1" applyFill="1" applyBorder="1" applyAlignment="1">
      <alignment horizontal="center" vertical="center"/>
    </xf>
    <xf numFmtId="0" fontId="39" fillId="34" borderId="24" xfId="102" applyFont="1" applyFill="1" applyBorder="1" applyAlignment="1">
      <alignment horizontal="center" vertical="center"/>
    </xf>
    <xf numFmtId="0" fontId="126" fillId="22" borderId="107" xfId="102" applyFont="1" applyFill="1" applyBorder="1" applyAlignment="1">
      <alignment horizontal="center" vertical="center"/>
    </xf>
    <xf numFmtId="0" fontId="126" fillId="22" borderId="109" xfId="102" applyFont="1" applyFill="1" applyBorder="1" applyAlignment="1">
      <alignment horizontal="center" vertical="center"/>
    </xf>
    <xf numFmtId="0" fontId="2" fillId="22" borderId="29" xfId="102" applyFill="1" applyBorder="1" applyAlignment="1">
      <alignment horizontal="center"/>
    </xf>
    <xf numFmtId="0" fontId="2" fillId="22" borderId="30" xfId="102" applyFill="1" applyBorder="1" applyAlignment="1">
      <alignment horizontal="center"/>
    </xf>
    <xf numFmtId="0" fontId="126" fillId="22" borderId="107" xfId="102" applyFont="1" applyFill="1" applyBorder="1" applyAlignment="1">
      <alignment horizontal="center"/>
    </xf>
    <xf numFmtId="0" fontId="126" fillId="22" borderId="109" xfId="102" applyFont="1" applyFill="1" applyBorder="1" applyAlignment="1">
      <alignment horizontal="center"/>
    </xf>
    <xf numFmtId="0" fontId="134" fillId="0" borderId="335" xfId="102" applyFont="1" applyBorder="1" applyAlignment="1">
      <alignment horizontal="center"/>
    </xf>
    <xf numFmtId="0" fontId="134" fillId="0" borderId="336" xfId="102" applyFont="1" applyBorder="1" applyAlignment="1">
      <alignment horizontal="center"/>
    </xf>
    <xf numFmtId="0" fontId="38" fillId="22" borderId="203" xfId="102" applyFont="1" applyFill="1" applyBorder="1" applyAlignment="1">
      <alignment horizontal="center" wrapText="1"/>
    </xf>
    <xf numFmtId="0" fontId="38" fillId="22" borderId="74" xfId="102" applyFont="1" applyFill="1" applyBorder="1" applyAlignment="1">
      <alignment horizontal="center" wrapText="1"/>
    </xf>
    <xf numFmtId="0" fontId="38" fillId="22" borderId="29" xfId="102" applyFont="1" applyFill="1" applyBorder="1" applyAlignment="1">
      <alignment horizontal="center" wrapText="1"/>
    </xf>
    <xf numFmtId="0" fontId="38" fillId="22" borderId="30" xfId="102" applyFont="1" applyFill="1" applyBorder="1" applyAlignment="1">
      <alignment horizontal="center" wrapText="1"/>
    </xf>
    <xf numFmtId="0" fontId="4" fillId="22" borderId="29" xfId="102" applyFont="1" applyFill="1" applyBorder="1" applyAlignment="1">
      <alignment horizontal="center"/>
    </xf>
    <xf numFmtId="0" fontId="4" fillId="22" borderId="30" xfId="102" applyFont="1" applyFill="1" applyBorder="1" applyAlignment="1">
      <alignment horizontal="center"/>
    </xf>
    <xf numFmtId="0" fontId="2" fillId="22" borderId="335" xfId="102" applyFill="1" applyBorder="1" applyAlignment="1">
      <alignment horizontal="center"/>
    </xf>
    <xf numFmtId="0" fontId="2" fillId="22" borderId="336" xfId="102" applyFill="1" applyBorder="1" applyAlignment="1">
      <alignment horizontal="center"/>
    </xf>
    <xf numFmtId="0" fontId="126" fillId="22" borderId="203" xfId="102" applyFont="1" applyFill="1" applyBorder="1" applyAlignment="1">
      <alignment horizontal="center" vertical="center" wrapText="1"/>
    </xf>
    <xf numFmtId="0" fontId="126" fillId="22" borderId="74" xfId="102" applyFont="1" applyFill="1" applyBorder="1" applyAlignment="1">
      <alignment horizontal="center" vertical="center" wrapText="1"/>
    </xf>
    <xf numFmtId="0" fontId="126" fillId="22" borderId="29" xfId="102" applyFont="1" applyFill="1" applyBorder="1" applyAlignment="1">
      <alignment horizontal="center" vertical="center" wrapText="1"/>
    </xf>
    <xf numFmtId="0" fontId="126" fillId="22" borderId="30" xfId="102" applyFont="1" applyFill="1" applyBorder="1" applyAlignment="1">
      <alignment horizontal="center" vertical="center" wrapText="1"/>
    </xf>
    <xf numFmtId="0" fontId="50" fillId="35" borderId="29" xfId="102" applyFont="1" applyFill="1" applyBorder="1" applyAlignment="1">
      <alignment horizontal="center" vertical="center"/>
    </xf>
    <xf numFmtId="0" fontId="50" fillId="35" borderId="0" xfId="102" applyFont="1" applyFill="1" applyAlignment="1">
      <alignment horizontal="center" vertical="center"/>
    </xf>
    <xf numFmtId="0" fontId="50" fillId="35" borderId="303" xfId="102" applyFont="1" applyFill="1" applyBorder="1" applyAlignment="1">
      <alignment horizontal="center" vertical="center"/>
    </xf>
    <xf numFmtId="0" fontId="50" fillId="35" borderId="276" xfId="102" applyFont="1" applyFill="1" applyBorder="1" applyAlignment="1">
      <alignment horizontal="center" vertical="center"/>
    </xf>
    <xf numFmtId="0" fontId="363" fillId="0" borderId="0" xfId="86" applyFont="1" applyAlignment="1">
      <alignment horizontal="center" vertical="center"/>
    </xf>
    <xf numFmtId="0" fontId="53" fillId="22" borderId="203" xfId="102" applyFont="1" applyFill="1" applyBorder="1" applyAlignment="1">
      <alignment horizontal="center" vertical="center"/>
    </xf>
    <xf numFmtId="0" fontId="53" fillId="22" borderId="74" xfId="102" applyFont="1" applyFill="1" applyBorder="1" applyAlignment="1">
      <alignment horizontal="center" vertical="center"/>
    </xf>
    <xf numFmtId="0" fontId="88" fillId="22" borderId="29" xfId="102" applyFont="1" applyFill="1" applyBorder="1" applyAlignment="1">
      <alignment horizontal="center" vertical="center"/>
    </xf>
    <xf numFmtId="0" fontId="88" fillId="22" borderId="30" xfId="102" applyFont="1" applyFill="1" applyBorder="1" applyAlignment="1">
      <alignment horizontal="center" vertical="center"/>
    </xf>
    <xf numFmtId="0" fontId="126" fillId="86" borderId="0" xfId="102" applyFont="1" applyFill="1" applyAlignment="1">
      <alignment horizontal="center"/>
    </xf>
    <xf numFmtId="0" fontId="52" fillId="86" borderId="30" xfId="47" applyFont="1" applyFill="1" applyBorder="1" applyAlignment="1">
      <alignment horizontal="center" vertical="center" textRotation="90" wrapText="1"/>
    </xf>
    <xf numFmtId="0" fontId="509" fillId="22" borderId="203" xfId="47" applyFont="1" applyFill="1" applyBorder="1" applyAlignment="1" applyProtection="1">
      <alignment horizontal="center" vertical="center"/>
      <protection hidden="1"/>
    </xf>
    <xf numFmtId="0" fontId="509" fillId="22" borderId="73" xfId="47" applyFont="1" applyFill="1" applyBorder="1" applyAlignment="1" applyProtection="1">
      <alignment horizontal="center" vertical="center"/>
      <protection hidden="1"/>
    </xf>
    <xf numFmtId="0" fontId="509" fillId="22" borderId="74" xfId="47" applyFont="1" applyFill="1" applyBorder="1" applyAlignment="1" applyProtection="1">
      <alignment horizontal="center" vertical="center"/>
      <protection hidden="1"/>
    </xf>
    <xf numFmtId="0" fontId="509" fillId="22" borderId="29" xfId="47" applyFont="1" applyFill="1" applyBorder="1" applyAlignment="1" applyProtection="1">
      <alignment horizontal="center" vertical="center"/>
      <protection hidden="1"/>
    </xf>
    <xf numFmtId="0" fontId="509" fillId="22" borderId="0" xfId="47" applyFont="1" applyFill="1" applyAlignment="1" applyProtection="1">
      <alignment horizontal="center" vertical="center"/>
      <protection hidden="1"/>
    </xf>
    <xf numFmtId="0" fontId="509" fillId="22" borderId="30" xfId="47" applyFont="1" applyFill="1" applyBorder="1" applyAlignment="1" applyProtection="1">
      <alignment horizontal="center" vertical="center"/>
      <protection hidden="1"/>
    </xf>
    <xf numFmtId="0" fontId="108" fillId="22" borderId="29" xfId="90" applyFont="1" applyFill="1" applyBorder="1" applyAlignment="1">
      <alignment horizontal="center" vertical="center" wrapText="1"/>
    </xf>
    <xf numFmtId="0" fontId="108" fillId="22" borderId="0" xfId="90" applyFont="1" applyFill="1" applyAlignment="1">
      <alignment horizontal="center" vertical="center" wrapText="1"/>
    </xf>
    <xf numFmtId="0" fontId="108" fillId="22" borderId="30" xfId="90" applyFont="1" applyFill="1" applyBorder="1" applyAlignment="1">
      <alignment horizontal="center" vertical="center" wrapText="1"/>
    </xf>
    <xf numFmtId="0" fontId="108" fillId="22" borderId="212" xfId="90" applyFont="1" applyFill="1" applyBorder="1" applyAlignment="1">
      <alignment horizontal="center" vertical="center" wrapText="1"/>
    </xf>
    <xf numFmtId="0" fontId="108" fillId="22" borderId="207" xfId="90" applyFont="1" applyFill="1" applyBorder="1" applyAlignment="1">
      <alignment horizontal="center" vertical="center" wrapText="1"/>
    </xf>
    <xf numFmtId="0" fontId="108" fillId="22" borderId="210" xfId="90" applyFont="1" applyFill="1" applyBorder="1" applyAlignment="1">
      <alignment horizontal="center" vertical="center" wrapText="1"/>
    </xf>
    <xf numFmtId="0" fontId="38" fillId="87" borderId="29" xfId="102" applyFont="1" applyFill="1" applyBorder="1" applyAlignment="1">
      <alignment horizontal="center" vertical="center"/>
    </xf>
    <xf numFmtId="0" fontId="38" fillId="87" borderId="0" xfId="102" applyFont="1" applyFill="1" applyAlignment="1">
      <alignment horizontal="center" vertical="center"/>
    </xf>
    <xf numFmtId="0" fontId="38" fillId="87" borderId="30" xfId="102" applyFont="1" applyFill="1" applyBorder="1" applyAlignment="1">
      <alignment horizontal="center" vertical="center"/>
    </xf>
    <xf numFmtId="0" fontId="407" fillId="22" borderId="303" xfId="102" applyFont="1" applyFill="1" applyBorder="1" applyAlignment="1">
      <alignment horizontal="right" vertical="center"/>
    </xf>
    <xf numFmtId="0" fontId="407" fillId="22" borderId="276" xfId="102" applyFont="1" applyFill="1" applyBorder="1" applyAlignment="1">
      <alignment horizontal="right" vertical="center"/>
    </xf>
    <xf numFmtId="0" fontId="134" fillId="22" borderId="303" xfId="102" applyFont="1" applyFill="1" applyBorder="1" applyAlignment="1">
      <alignment horizontal="right" vertical="center"/>
    </xf>
    <xf numFmtId="0" fontId="134" fillId="22" borderId="276" xfId="102" applyFont="1" applyFill="1" applyBorder="1" applyAlignment="1">
      <alignment horizontal="right" vertical="center"/>
    </xf>
    <xf numFmtId="0" fontId="429" fillId="22" borderId="303" xfId="102" applyFont="1" applyFill="1" applyBorder="1" applyAlignment="1">
      <alignment horizontal="center" vertical="center" wrapText="1"/>
    </xf>
    <xf numFmtId="0" fontId="429" fillId="22" borderId="276" xfId="102" applyFont="1" applyFill="1" applyBorder="1" applyAlignment="1">
      <alignment horizontal="center" vertical="center" wrapText="1"/>
    </xf>
    <xf numFmtId="0" fontId="429" fillId="22" borderId="277" xfId="102" applyFont="1" applyFill="1" applyBorder="1" applyAlignment="1">
      <alignment horizontal="center" vertical="center" wrapText="1"/>
    </xf>
    <xf numFmtId="0" fontId="429" fillId="22" borderId="275" xfId="102" applyFont="1" applyFill="1" applyBorder="1" applyAlignment="1">
      <alignment horizontal="center" vertical="center" wrapText="1"/>
    </xf>
    <xf numFmtId="0" fontId="429" fillId="22" borderId="204" xfId="102" applyFont="1" applyFill="1" applyBorder="1" applyAlignment="1">
      <alignment horizontal="center" vertical="center" wrapText="1"/>
    </xf>
    <xf numFmtId="0" fontId="429" fillId="22" borderId="205" xfId="102" applyFont="1" applyFill="1" applyBorder="1" applyAlignment="1">
      <alignment horizontal="center" vertical="center" wrapText="1"/>
    </xf>
    <xf numFmtId="0" fontId="50" fillId="35" borderId="318" xfId="102" applyFont="1" applyFill="1" applyBorder="1" applyAlignment="1">
      <alignment horizontal="center" vertical="center" wrapText="1"/>
    </xf>
    <xf numFmtId="0" fontId="50" fillId="35" borderId="282" xfId="102" applyFont="1" applyFill="1" applyBorder="1" applyAlignment="1">
      <alignment horizontal="center" vertical="center" wrapText="1"/>
    </xf>
    <xf numFmtId="0" fontId="50" fillId="35" borderId="319" xfId="102" applyFont="1" applyFill="1" applyBorder="1" applyAlignment="1">
      <alignment horizontal="center" vertical="center" wrapText="1"/>
    </xf>
    <xf numFmtId="0" fontId="508" fillId="70" borderId="181" xfId="102" applyFont="1" applyFill="1" applyBorder="1" applyAlignment="1">
      <alignment horizontal="center" vertical="center"/>
    </xf>
    <xf numFmtId="0" fontId="508" fillId="70" borderId="99" xfId="102" applyFont="1" applyFill="1" applyBorder="1" applyAlignment="1">
      <alignment horizontal="center" vertical="center"/>
    </xf>
    <xf numFmtId="0" fontId="508" fillId="70" borderId="329" xfId="102" applyFont="1" applyFill="1" applyBorder="1" applyAlignment="1">
      <alignment horizontal="center" vertical="center"/>
    </xf>
    <xf numFmtId="0" fontId="508" fillId="70" borderId="182" xfId="102" applyFont="1" applyFill="1" applyBorder="1" applyAlignment="1">
      <alignment horizontal="center" vertical="center"/>
    </xf>
    <xf numFmtId="0" fontId="508" fillId="70" borderId="183" xfId="102" applyFont="1" applyFill="1" applyBorder="1" applyAlignment="1">
      <alignment horizontal="center" vertical="center"/>
    </xf>
    <xf numFmtId="0" fontId="508" fillId="70" borderId="330" xfId="102" applyFont="1" applyFill="1" applyBorder="1" applyAlignment="1">
      <alignment horizontal="center" vertical="center"/>
    </xf>
    <xf numFmtId="0" fontId="38" fillId="87" borderId="280" xfId="102" applyFont="1" applyFill="1" applyBorder="1" applyAlignment="1">
      <alignment horizontal="center" vertical="center"/>
    </xf>
    <xf numFmtId="0" fontId="38" fillId="87" borderId="276" xfId="102" applyFont="1" applyFill="1" applyBorder="1" applyAlignment="1">
      <alignment horizontal="center" vertical="center"/>
    </xf>
    <xf numFmtId="0" fontId="38" fillId="87" borderId="281" xfId="102" applyFont="1" applyFill="1" applyBorder="1" applyAlignment="1">
      <alignment horizontal="center" vertical="center"/>
    </xf>
    <xf numFmtId="0" fontId="38" fillId="68" borderId="0" xfId="102" applyFont="1" applyFill="1" applyAlignment="1">
      <alignment horizontal="center" vertical="center"/>
    </xf>
    <xf numFmtId="0" fontId="38" fillId="68" borderId="25" xfId="102" applyFont="1" applyFill="1" applyBorder="1" applyAlignment="1">
      <alignment horizontal="center" vertical="center"/>
    </xf>
    <xf numFmtId="0" fontId="134" fillId="22" borderId="0" xfId="102" applyFont="1" applyFill="1" applyAlignment="1">
      <alignment horizontal="right" vertical="center"/>
    </xf>
    <xf numFmtId="0" fontId="505" fillId="74" borderId="29" xfId="36" applyFont="1" applyFill="1" applyBorder="1" applyAlignment="1">
      <alignment horizontal="center" vertical="center"/>
    </xf>
    <xf numFmtId="0" fontId="505" fillId="74" borderId="171" xfId="36" applyFont="1" applyFill="1" applyBorder="1" applyAlignment="1">
      <alignment horizontal="center" vertical="center"/>
    </xf>
    <xf numFmtId="0" fontId="505" fillId="74" borderId="0" xfId="36" applyFont="1" applyFill="1" applyAlignment="1">
      <alignment horizontal="center" vertical="center"/>
    </xf>
    <xf numFmtId="0" fontId="505" fillId="74" borderId="172" xfId="36" applyFont="1" applyFill="1" applyBorder="1" applyAlignment="1">
      <alignment horizontal="center" vertical="center"/>
    </xf>
    <xf numFmtId="0" fontId="505" fillId="74" borderId="30" xfId="36" applyFont="1" applyFill="1" applyBorder="1" applyAlignment="1">
      <alignment horizontal="center" vertical="center"/>
    </xf>
    <xf numFmtId="0" fontId="505" fillId="74" borderId="173" xfId="36" applyFont="1" applyFill="1" applyBorder="1" applyAlignment="1">
      <alignment horizontal="center" vertical="center"/>
    </xf>
    <xf numFmtId="178" fontId="37" fillId="22" borderId="107" xfId="102" applyNumberFormat="1" applyFont="1" applyFill="1" applyBorder="1" applyAlignment="1">
      <alignment horizontal="center" vertical="center"/>
    </xf>
    <xf numFmtId="178" fontId="37" fillId="22" borderId="108" xfId="102" applyNumberFormat="1" applyFont="1" applyFill="1" applyBorder="1" applyAlignment="1">
      <alignment horizontal="center" vertical="center"/>
    </xf>
    <xf numFmtId="178" fontId="37" fillId="22" borderId="109" xfId="102" applyNumberFormat="1" applyFont="1" applyFill="1" applyBorder="1" applyAlignment="1">
      <alignment horizontal="center" vertical="center"/>
    </xf>
    <xf numFmtId="178" fontId="4" fillId="22" borderId="83" xfId="102" applyNumberFormat="1" applyFont="1" applyFill="1" applyBorder="1" applyAlignment="1">
      <alignment horizontal="center" vertical="center"/>
    </xf>
    <xf numFmtId="178" fontId="4" fillId="22" borderId="101" xfId="102" applyNumberFormat="1" applyFont="1" applyFill="1" applyBorder="1" applyAlignment="1">
      <alignment horizontal="center" vertical="center"/>
    </xf>
    <xf numFmtId="178" fontId="4" fillId="22" borderId="174" xfId="102" applyNumberFormat="1" applyFont="1" applyFill="1" applyBorder="1" applyAlignment="1">
      <alignment horizontal="center" vertical="center"/>
    </xf>
    <xf numFmtId="182" fontId="506" fillId="88" borderId="326" xfId="36" applyNumberFormat="1" applyFont="1" applyFill="1" applyBorder="1" applyAlignment="1">
      <alignment horizontal="right" vertical="center"/>
    </xf>
    <xf numFmtId="182" fontId="506" fillId="88" borderId="212" xfId="36" applyNumberFormat="1" applyFont="1" applyFill="1" applyBorder="1" applyAlignment="1">
      <alignment horizontal="right" vertical="center"/>
    </xf>
    <xf numFmtId="0" fontId="507" fillId="88" borderId="327" xfId="102" applyFont="1" applyFill="1" applyBorder="1" applyAlignment="1">
      <alignment horizontal="center" vertical="center"/>
    </xf>
    <xf numFmtId="0" fontId="507" fillId="88" borderId="207" xfId="102" applyFont="1" applyFill="1" applyBorder="1" applyAlignment="1">
      <alignment horizontal="center" vertical="center"/>
    </xf>
    <xf numFmtId="0" fontId="451" fillId="88" borderId="327" xfId="102" applyFont="1" applyFill="1" applyBorder="1" applyAlignment="1">
      <alignment horizontal="right" vertical="center"/>
    </xf>
    <xf numFmtId="0" fontId="451" fillId="88" borderId="207" xfId="102" applyFont="1" applyFill="1" applyBorder="1" applyAlignment="1">
      <alignment horizontal="right" vertical="center"/>
    </xf>
    <xf numFmtId="166" fontId="507" fillId="88" borderId="328" xfId="102" applyNumberFormat="1" applyFont="1" applyFill="1" applyBorder="1" applyAlignment="1">
      <alignment horizontal="center" vertical="center"/>
    </xf>
    <xf numFmtId="166" fontId="507" fillId="88" borderId="210" xfId="102" applyNumberFormat="1" applyFont="1" applyFill="1" applyBorder="1" applyAlignment="1">
      <alignment horizontal="center" vertical="center"/>
    </xf>
    <xf numFmtId="0" fontId="50" fillId="35" borderId="275" xfId="102" applyFont="1" applyFill="1" applyBorder="1" applyAlignment="1">
      <alignment horizontal="center" vertical="center"/>
    </xf>
    <xf numFmtId="0" fontId="50" fillId="35" borderId="204" xfId="102" applyFont="1" applyFill="1" applyBorder="1" applyAlignment="1">
      <alignment horizontal="center" vertical="center"/>
    </xf>
    <xf numFmtId="0" fontId="50" fillId="35" borderId="205" xfId="102" applyFont="1" applyFill="1" applyBorder="1" applyAlignment="1">
      <alignment horizontal="center" vertical="center"/>
    </xf>
    <xf numFmtId="178" fontId="2" fillId="0" borderId="30" xfId="102" applyNumberFormat="1" applyBorder="1" applyAlignment="1">
      <alignment horizontal="center" vertical="center"/>
    </xf>
    <xf numFmtId="178" fontId="504" fillId="74" borderId="323" xfId="36" applyNumberFormat="1" applyFont="1" applyFill="1" applyBorder="1" applyAlignment="1">
      <alignment horizontal="center" vertical="center"/>
    </xf>
    <xf numFmtId="178" fontId="504" fillId="74" borderId="29" xfId="36" applyNumberFormat="1" applyFont="1" applyFill="1" applyBorder="1" applyAlignment="1">
      <alignment horizontal="center" vertical="center"/>
    </xf>
    <xf numFmtId="178" fontId="504" fillId="74" borderId="324" xfId="36" applyNumberFormat="1" applyFont="1" applyFill="1" applyBorder="1" applyAlignment="1">
      <alignment horizontal="center" vertical="center"/>
    </xf>
    <xf numFmtId="178" fontId="504" fillId="74" borderId="0" xfId="36" applyNumberFormat="1" applyFont="1" applyFill="1" applyAlignment="1">
      <alignment horizontal="center" vertical="center"/>
    </xf>
    <xf numFmtId="178" fontId="504" fillId="74" borderId="325" xfId="36" applyNumberFormat="1" applyFont="1" applyFill="1" applyBorder="1" applyAlignment="1">
      <alignment horizontal="center" vertical="center"/>
    </xf>
    <xf numFmtId="178" fontId="504" fillId="74" borderId="30" xfId="36" applyNumberFormat="1" applyFont="1" applyFill="1" applyBorder="1" applyAlignment="1">
      <alignment horizontal="center" vertical="center"/>
    </xf>
    <xf numFmtId="178" fontId="37" fillId="0" borderId="29" xfId="102" applyNumberFormat="1" applyFont="1" applyBorder="1" applyAlignment="1">
      <alignment horizontal="center" vertical="center"/>
    </xf>
    <xf numFmtId="178" fontId="37" fillId="0" borderId="0" xfId="102" applyNumberFormat="1" applyFont="1" applyAlignment="1">
      <alignment horizontal="center" vertical="center"/>
    </xf>
    <xf numFmtId="178" fontId="502" fillId="75" borderId="29" xfId="102" applyNumberFormat="1" applyFont="1" applyFill="1" applyBorder="1" applyAlignment="1" applyProtection="1">
      <alignment horizontal="center" vertical="center"/>
      <protection locked="0"/>
    </xf>
    <xf numFmtId="178" fontId="503" fillId="74" borderId="0" xfId="102" applyNumberFormat="1" applyFont="1" applyFill="1" applyAlignment="1" applyProtection="1">
      <alignment horizontal="center" vertical="center"/>
      <protection locked="0"/>
    </xf>
    <xf numFmtId="176" fontId="502" fillId="75" borderId="30" xfId="102" applyNumberFormat="1" applyFont="1" applyFill="1" applyBorder="1" applyAlignment="1" applyProtection="1">
      <alignment horizontal="center" vertical="center"/>
      <protection locked="0"/>
    </xf>
    <xf numFmtId="0" fontId="12" fillId="22" borderId="54" xfId="47" applyFill="1" applyBorder="1" applyAlignment="1">
      <alignment horizontal="center" vertical="center" wrapText="1"/>
    </xf>
    <xf numFmtId="0" fontId="12" fillId="22" borderId="0" xfId="47" applyFill="1" applyAlignment="1">
      <alignment horizontal="center" vertical="center" wrapText="1"/>
    </xf>
    <xf numFmtId="0" fontId="12" fillId="22" borderId="25" xfId="47" applyFill="1" applyBorder="1" applyAlignment="1">
      <alignment horizontal="center" vertical="center" wrapText="1"/>
    </xf>
    <xf numFmtId="0" fontId="12" fillId="22" borderId="206" xfId="47" applyFill="1" applyBorder="1" applyAlignment="1">
      <alignment horizontal="center" vertical="center" wrapText="1"/>
    </xf>
    <xf numFmtId="0" fontId="12" fillId="22" borderId="207" xfId="47" applyFill="1" applyBorder="1" applyAlignment="1">
      <alignment horizontal="center" vertical="center" wrapText="1"/>
    </xf>
    <xf numFmtId="0" fontId="12" fillId="22" borderId="208" xfId="47" applyFill="1" applyBorder="1" applyAlignment="1">
      <alignment horizontal="center" vertical="center" wrapText="1"/>
    </xf>
    <xf numFmtId="182" fontId="499" fillId="0" borderId="29" xfId="36" applyNumberFormat="1" applyFont="1" applyBorder="1" applyAlignment="1">
      <alignment horizontal="center" vertical="center"/>
    </xf>
    <xf numFmtId="182" fontId="499" fillId="0" borderId="0" xfId="36" applyNumberFormat="1" applyFont="1" applyAlignment="1">
      <alignment horizontal="center" vertical="center"/>
    </xf>
    <xf numFmtId="182" fontId="499" fillId="0" borderId="168" xfId="36" applyNumberFormat="1" applyFont="1" applyBorder="1" applyAlignment="1">
      <alignment horizontal="center" vertical="center"/>
    </xf>
    <xf numFmtId="182" fontId="499" fillId="0" borderId="169" xfId="36" applyNumberFormat="1" applyFont="1" applyBorder="1" applyAlignment="1">
      <alignment horizontal="center" vertical="center"/>
    </xf>
    <xf numFmtId="175" fontId="500" fillId="88" borderId="0" xfId="102" applyNumberFormat="1" applyFont="1" applyFill="1" applyAlignment="1" applyProtection="1">
      <alignment horizontal="right" vertical="center" wrapText="1"/>
      <protection locked="0"/>
    </xf>
    <xf numFmtId="175" fontId="500" fillId="88" borderId="169" xfId="102" applyNumberFormat="1" applyFont="1" applyFill="1" applyBorder="1" applyAlignment="1" applyProtection="1">
      <alignment horizontal="right" vertical="center" wrapText="1"/>
      <protection locked="0"/>
    </xf>
    <xf numFmtId="2" fontId="501" fillId="88" borderId="30" xfId="36" applyNumberFormat="1" applyFont="1" applyFill="1" applyBorder="1" applyAlignment="1">
      <alignment horizontal="center" vertical="center"/>
    </xf>
    <xf numFmtId="2" fontId="501" fillId="88" borderId="170" xfId="36" applyNumberFormat="1" applyFont="1" applyFill="1" applyBorder="1" applyAlignment="1">
      <alignment horizontal="center" vertical="center"/>
    </xf>
    <xf numFmtId="0" fontId="12" fillId="22" borderId="0" xfId="47" applyFill="1" applyAlignment="1">
      <alignment horizontal="left" vertical="center"/>
    </xf>
    <xf numFmtId="0" fontId="12" fillId="22" borderId="25" xfId="47" applyFill="1" applyBorder="1" applyAlignment="1">
      <alignment horizontal="left" vertical="center"/>
    </xf>
    <xf numFmtId="0" fontId="12" fillId="22" borderId="275" xfId="47" applyFill="1" applyBorder="1" applyAlignment="1">
      <alignment horizontal="center" vertical="center"/>
    </xf>
    <xf numFmtId="0" fontId="12" fillId="22" borderId="204" xfId="47" applyFill="1" applyBorder="1" applyAlignment="1">
      <alignment horizontal="center" vertical="center"/>
    </xf>
    <xf numFmtId="0" fontId="113" fillId="22" borderId="29" xfId="47" applyFont="1" applyFill="1" applyBorder="1" applyAlignment="1">
      <alignment horizontal="center" vertical="center"/>
    </xf>
    <xf numFmtId="0" fontId="113" fillId="22" borderId="0" xfId="47" applyFont="1" applyFill="1" applyAlignment="1">
      <alignment horizontal="center" vertical="center"/>
    </xf>
    <xf numFmtId="0" fontId="12" fillId="22" borderId="29" xfId="47" applyFill="1" applyBorder="1" applyAlignment="1">
      <alignment horizontal="center" vertical="center"/>
    </xf>
    <xf numFmtId="0" fontId="12" fillId="22" borderId="0" xfId="47" applyFill="1" applyAlignment="1">
      <alignment horizontal="center" vertical="center"/>
    </xf>
    <xf numFmtId="0" fontId="126" fillId="0" borderId="303" xfId="102" applyFont="1" applyBorder="1" applyAlignment="1">
      <alignment horizontal="center" vertical="center"/>
    </xf>
    <xf numFmtId="0" fontId="126" fillId="0" borderId="276" xfId="102" applyFont="1" applyBorder="1" applyAlignment="1">
      <alignment horizontal="center" vertical="center"/>
    </xf>
    <xf numFmtId="0" fontId="126" fillId="0" borderId="277" xfId="102" applyFont="1" applyBorder="1" applyAlignment="1">
      <alignment horizontal="center" vertical="center"/>
    </xf>
    <xf numFmtId="49" fontId="121" fillId="0" borderId="318" xfId="71" applyNumberFormat="1" applyFont="1" applyBorder="1" applyAlignment="1">
      <alignment horizontal="center" vertical="center"/>
    </xf>
    <xf numFmtId="49" fontId="121" fillId="0" borderId="282" xfId="71" applyNumberFormat="1" applyFont="1" applyBorder="1" applyAlignment="1">
      <alignment horizontal="center" vertical="center"/>
    </xf>
    <xf numFmtId="49" fontId="121" fillId="0" borderId="319" xfId="71" applyNumberFormat="1" applyFont="1" applyBorder="1" applyAlignment="1">
      <alignment horizontal="center" vertical="center"/>
    </xf>
    <xf numFmtId="0" fontId="492" fillId="34" borderId="320" xfId="105" applyFont="1" applyFill="1" applyBorder="1" applyAlignment="1" applyProtection="1">
      <alignment horizontal="center" vertical="center" wrapText="1"/>
      <protection locked="0"/>
    </xf>
    <xf numFmtId="0" fontId="492" fillId="34" borderId="321" xfId="105" applyFont="1" applyFill="1" applyBorder="1" applyAlignment="1" applyProtection="1">
      <alignment horizontal="center" vertical="center" wrapText="1"/>
      <protection locked="0"/>
    </xf>
    <xf numFmtId="0" fontId="492" fillId="34" borderId="322" xfId="105" applyFont="1" applyFill="1" applyBorder="1" applyAlignment="1" applyProtection="1">
      <alignment horizontal="center" vertical="center" wrapText="1"/>
      <protection locked="0"/>
    </xf>
    <xf numFmtId="0" fontId="113" fillId="34" borderId="280" xfId="47" applyFont="1" applyFill="1" applyBorder="1" applyAlignment="1">
      <alignment horizontal="center" vertical="center"/>
    </xf>
    <xf numFmtId="0" fontId="113" fillId="34" borderId="276" xfId="47" applyFont="1" applyFill="1" applyBorder="1" applyAlignment="1">
      <alignment horizontal="center" vertical="center"/>
    </xf>
    <xf numFmtId="0" fontId="113" fillId="34" borderId="281" xfId="47" applyFont="1" applyFill="1" applyBorder="1" applyAlignment="1">
      <alignment horizontal="center" vertical="center"/>
    </xf>
    <xf numFmtId="0" fontId="113" fillId="34" borderId="54" xfId="47" applyFont="1" applyFill="1" applyBorder="1" applyAlignment="1">
      <alignment horizontal="center" vertical="center"/>
    </xf>
    <xf numFmtId="0" fontId="113" fillId="34" borderId="0" xfId="47" applyFont="1" applyFill="1" applyAlignment="1">
      <alignment horizontal="center" vertical="center"/>
    </xf>
    <xf numFmtId="0" fontId="113" fillId="34" borderId="25" xfId="47" applyFont="1" applyFill="1" applyBorder="1" applyAlignment="1">
      <alignment horizontal="center" vertical="center"/>
    </xf>
    <xf numFmtId="0" fontId="113" fillId="34" borderId="203" xfId="47" applyFont="1" applyFill="1" applyBorder="1" applyAlignment="1">
      <alignment horizontal="center" vertical="center" wrapText="1"/>
    </xf>
    <xf numFmtId="0" fontId="113" fillId="34" borderId="73" xfId="47" applyFont="1" applyFill="1" applyBorder="1" applyAlignment="1">
      <alignment horizontal="center" vertical="center" wrapText="1"/>
    </xf>
    <xf numFmtId="0" fontId="113" fillId="34" borderId="29" xfId="47" applyFont="1" applyFill="1" applyBorder="1" applyAlignment="1">
      <alignment horizontal="center" vertical="center" wrapText="1"/>
    </xf>
    <xf numFmtId="0" fontId="113" fillId="34" borderId="0" xfId="47" applyFont="1" applyFill="1" applyAlignment="1">
      <alignment horizontal="center" vertical="center" wrapText="1"/>
    </xf>
    <xf numFmtId="0" fontId="498" fillId="34" borderId="73" xfId="47" applyFont="1" applyFill="1" applyBorder="1" applyAlignment="1">
      <alignment horizontal="center" vertical="center" wrapText="1"/>
    </xf>
    <xf numFmtId="0" fontId="498" fillId="34" borderId="0" xfId="47" applyFont="1" applyFill="1" applyAlignment="1">
      <alignment horizontal="center" vertical="center" wrapText="1"/>
    </xf>
    <xf numFmtId="0" fontId="35" fillId="34" borderId="73" xfId="47" applyFont="1" applyFill="1" applyBorder="1" applyAlignment="1">
      <alignment horizontal="center" vertical="center" wrapText="1"/>
    </xf>
    <xf numFmtId="0" fontId="35" fillId="34" borderId="0" xfId="47" applyFont="1" applyFill="1" applyAlignment="1">
      <alignment horizontal="center" vertical="center" wrapText="1"/>
    </xf>
    <xf numFmtId="0" fontId="498" fillId="34" borderId="74" xfId="47" applyFont="1" applyFill="1" applyBorder="1" applyAlignment="1">
      <alignment horizontal="center" vertical="center"/>
    </xf>
    <xf numFmtId="0" fontId="498" fillId="34" borderId="30" xfId="47" applyFont="1" applyFill="1" applyBorder="1" applyAlignment="1">
      <alignment horizontal="center" vertical="center"/>
    </xf>
    <xf numFmtId="0" fontId="87" fillId="164" borderId="203" xfId="102" applyFont="1" applyFill="1" applyBorder="1" applyAlignment="1">
      <alignment horizontal="center" vertical="center" wrapText="1"/>
    </xf>
    <xf numFmtId="0" fontId="87" fillId="164" borderId="73" xfId="102" applyFont="1" applyFill="1" applyBorder="1" applyAlignment="1">
      <alignment horizontal="center" vertical="center" wrapText="1"/>
    </xf>
    <xf numFmtId="0" fontId="87" fillId="164" borderId="74" xfId="102" applyFont="1" applyFill="1" applyBorder="1" applyAlignment="1">
      <alignment horizontal="center" vertical="center" wrapText="1"/>
    </xf>
    <xf numFmtId="0" fontId="87" fillId="164" borderId="275" xfId="102" applyFont="1" applyFill="1" applyBorder="1" applyAlignment="1">
      <alignment horizontal="center" vertical="center" wrapText="1"/>
    </xf>
    <xf numFmtId="0" fontId="87" fillId="164" borderId="204" xfId="102" applyFont="1" applyFill="1" applyBorder="1" applyAlignment="1">
      <alignment horizontal="center" vertical="center" wrapText="1"/>
    </xf>
    <xf numFmtId="0" fontId="87" fillId="164" borderId="205" xfId="102" applyFont="1" applyFill="1" applyBorder="1" applyAlignment="1">
      <alignment horizontal="center" vertical="center" wrapText="1"/>
    </xf>
    <xf numFmtId="0" fontId="38" fillId="22" borderId="29" xfId="47" applyFont="1" applyFill="1" applyBorder="1" applyAlignment="1" applyProtection="1">
      <alignment horizontal="center" vertical="center"/>
      <protection hidden="1"/>
    </xf>
    <xf numFmtId="0" fontId="38" fillId="22" borderId="0" xfId="47" applyFont="1" applyFill="1" applyAlignment="1" applyProtection="1">
      <alignment horizontal="center" vertical="center"/>
      <protection hidden="1"/>
    </xf>
    <xf numFmtId="0" fontId="38" fillId="22" borderId="30" xfId="47" applyFont="1" applyFill="1" applyBorder="1" applyAlignment="1" applyProtection="1">
      <alignment horizontal="center" vertical="center"/>
      <protection hidden="1"/>
    </xf>
    <xf numFmtId="49" fontId="2" fillId="22" borderId="311" xfId="102" applyNumberFormat="1" applyFill="1" applyBorder="1" applyAlignment="1">
      <alignment horizontal="center" vertical="center"/>
    </xf>
    <xf numFmtId="49" fontId="2" fillId="22" borderId="312" xfId="102" applyNumberFormat="1" applyFill="1" applyBorder="1" applyAlignment="1">
      <alignment horizontal="center" vertical="center"/>
    </xf>
    <xf numFmtId="49" fontId="2" fillId="22" borderId="313" xfId="102" applyNumberFormat="1" applyFill="1" applyBorder="1" applyAlignment="1">
      <alignment horizontal="center" vertical="center"/>
    </xf>
    <xf numFmtId="49" fontId="42" fillId="0" borderId="29" xfId="102" applyNumberFormat="1" applyFont="1" applyBorder="1" applyAlignment="1">
      <alignment horizontal="center" vertical="center" wrapText="1"/>
    </xf>
    <xf numFmtId="49" fontId="42" fillId="0" borderId="96" xfId="102" applyNumberFormat="1" applyFont="1" applyBorder="1" applyAlignment="1">
      <alignment horizontal="center" vertical="center" wrapText="1"/>
    </xf>
    <xf numFmtId="49" fontId="42" fillId="0" borderId="0" xfId="102" applyNumberFormat="1" applyFont="1" applyAlignment="1">
      <alignment horizontal="center" vertical="center" wrapText="1"/>
    </xf>
    <xf numFmtId="49" fontId="42" fillId="0" borderId="97" xfId="102" applyNumberFormat="1" applyFont="1" applyBorder="1" applyAlignment="1">
      <alignment horizontal="center" vertical="center" wrapText="1"/>
    </xf>
    <xf numFmtId="49" fontId="42" fillId="0" borderId="30" xfId="102" applyNumberFormat="1" applyFont="1" applyBorder="1" applyAlignment="1">
      <alignment horizontal="center" vertical="center" wrapText="1"/>
    </xf>
    <xf numFmtId="49" fontId="42" fillId="0" borderId="98" xfId="102" applyNumberFormat="1" applyFont="1" applyBorder="1" applyAlignment="1">
      <alignment horizontal="center" vertical="center" wrapText="1"/>
    </xf>
    <xf numFmtId="0" fontId="37" fillId="22" borderId="251" xfId="47" applyFont="1" applyFill="1" applyBorder="1" applyAlignment="1" applyProtection="1">
      <alignment horizontal="center" vertical="center"/>
      <protection hidden="1"/>
    </xf>
    <xf numFmtId="0" fontId="37" fillId="22" borderId="184" xfId="47" applyFont="1" applyFill="1" applyBorder="1" applyAlignment="1" applyProtection="1">
      <alignment horizontal="center" vertical="center"/>
      <protection hidden="1"/>
    </xf>
    <xf numFmtId="0" fontId="38" fillId="22" borderId="184" xfId="47" applyFont="1" applyFill="1" applyBorder="1" applyAlignment="1" applyProtection="1">
      <alignment horizontal="center" vertical="center"/>
      <protection hidden="1"/>
    </xf>
    <xf numFmtId="0" fontId="38" fillId="22" borderId="250" xfId="47" applyFont="1" applyFill="1" applyBorder="1" applyAlignment="1" applyProtection="1">
      <alignment horizontal="center" vertical="center"/>
      <protection hidden="1"/>
    </xf>
    <xf numFmtId="209" fontId="491" fillId="67" borderId="29" xfId="47" applyNumberFormat="1" applyFont="1" applyFill="1" applyBorder="1" applyAlignment="1" applyProtection="1">
      <alignment horizontal="center" vertical="center"/>
      <protection hidden="1"/>
    </xf>
    <xf numFmtId="209" fontId="491" fillId="67" borderId="275" xfId="47" applyNumberFormat="1" applyFont="1" applyFill="1" applyBorder="1" applyAlignment="1" applyProtection="1">
      <alignment horizontal="center" vertical="center"/>
      <protection hidden="1"/>
    </xf>
    <xf numFmtId="186" fontId="39" fillId="70" borderId="0" xfId="47" applyNumberFormat="1" applyFont="1" applyFill="1" applyAlignment="1" applyProtection="1">
      <alignment horizontal="center" vertical="center"/>
      <protection hidden="1"/>
    </xf>
    <xf numFmtId="186" fontId="39" fillId="70" borderId="204" xfId="47" applyNumberFormat="1" applyFont="1" applyFill="1" applyBorder="1" applyAlignment="1" applyProtection="1">
      <alignment horizontal="center" vertical="center"/>
      <protection hidden="1"/>
    </xf>
    <xf numFmtId="212" fontId="491" fillId="67" borderId="29" xfId="47" applyNumberFormat="1" applyFont="1" applyFill="1" applyBorder="1" applyAlignment="1" applyProtection="1">
      <alignment horizontal="center" vertical="center"/>
      <protection hidden="1"/>
    </xf>
    <xf numFmtId="212" fontId="491" fillId="67" borderId="275" xfId="47" applyNumberFormat="1" applyFont="1" applyFill="1" applyBorder="1" applyAlignment="1" applyProtection="1">
      <alignment horizontal="center" vertical="center"/>
      <protection hidden="1"/>
    </xf>
    <xf numFmtId="165" fontId="37" fillId="70" borderId="30" xfId="47" applyNumberFormat="1" applyFont="1" applyFill="1" applyBorder="1" applyAlignment="1">
      <alignment horizontal="center" vertical="center"/>
    </xf>
    <xf numFmtId="0" fontId="489" fillId="22" borderId="29" xfId="102" applyFont="1" applyFill="1" applyBorder="1" applyAlignment="1">
      <alignment horizontal="center" vertical="center" wrapText="1"/>
    </xf>
    <xf numFmtId="0" fontId="489" fillId="22" borderId="0" xfId="102" applyFont="1" applyFill="1" applyAlignment="1">
      <alignment horizontal="center" vertical="center" wrapText="1"/>
    </xf>
    <xf numFmtId="0" fontId="489" fillId="22" borderId="30" xfId="102" applyFont="1" applyFill="1" applyBorder="1" applyAlignment="1">
      <alignment horizontal="center" vertical="center" wrapText="1"/>
    </xf>
    <xf numFmtId="49" fontId="486" fillId="35" borderId="203" xfId="47" applyNumberFormat="1" applyFont="1" applyFill="1" applyBorder="1" applyAlignment="1">
      <alignment horizontal="center" vertical="center"/>
    </xf>
    <xf numFmtId="49" fontId="486" fillId="35" borderId="73" xfId="47" applyNumberFormat="1" applyFont="1" applyFill="1" applyBorder="1" applyAlignment="1">
      <alignment horizontal="center" vertical="center"/>
    </xf>
    <xf numFmtId="49" fontId="486" fillId="35" borderId="74" xfId="47" applyNumberFormat="1" applyFont="1" applyFill="1" applyBorder="1" applyAlignment="1">
      <alignment horizontal="center" vertical="center"/>
    </xf>
    <xf numFmtId="0" fontId="487" fillId="22" borderId="29" xfId="102" applyFont="1" applyFill="1" applyBorder="1" applyAlignment="1">
      <alignment horizontal="center" vertical="center" wrapText="1"/>
    </xf>
    <xf numFmtId="0" fontId="487" fillId="22" borderId="0" xfId="102" applyFont="1" applyFill="1" applyAlignment="1">
      <alignment horizontal="center" vertical="center" wrapText="1"/>
    </xf>
    <xf numFmtId="0" fontId="487" fillId="22" borderId="30" xfId="102" applyFont="1" applyFill="1" applyBorder="1" applyAlignment="1">
      <alignment horizontal="center" vertical="center" wrapText="1"/>
    </xf>
    <xf numFmtId="0" fontId="487" fillId="22" borderId="29" xfId="102" applyFont="1" applyFill="1" applyBorder="1" applyAlignment="1">
      <alignment horizontal="center" wrapText="1"/>
    </xf>
    <xf numFmtId="0" fontId="487" fillId="22" borderId="0" xfId="102" applyFont="1" applyFill="1" applyAlignment="1">
      <alignment horizontal="center" wrapText="1"/>
    </xf>
    <xf numFmtId="0" fontId="487" fillId="22" borderId="30" xfId="102" applyFont="1" applyFill="1" applyBorder="1" applyAlignment="1">
      <alignment horizontal="center" wrapText="1"/>
    </xf>
    <xf numFmtId="0" fontId="487" fillId="22" borderId="29" xfId="102" applyFont="1" applyFill="1" applyBorder="1" applyAlignment="1">
      <alignment horizontal="left" wrapText="1"/>
    </xf>
    <xf numFmtId="0" fontId="487" fillId="22" borderId="0" xfId="102" applyFont="1" applyFill="1" applyAlignment="1">
      <alignment horizontal="left" wrapText="1"/>
    </xf>
    <xf numFmtId="0" fontId="487" fillId="22" borderId="30" xfId="102" applyFont="1" applyFill="1" applyBorder="1" applyAlignment="1">
      <alignment horizontal="left" wrapText="1"/>
    </xf>
    <xf numFmtId="0" fontId="37" fillId="20" borderId="29" xfId="47" applyFont="1" applyFill="1" applyBorder="1" applyAlignment="1">
      <alignment horizontal="right" vertical="center"/>
    </xf>
    <xf numFmtId="0" fontId="37" fillId="20" borderId="0" xfId="47" applyFont="1" applyFill="1" applyAlignment="1">
      <alignment horizontal="right" vertical="center"/>
    </xf>
    <xf numFmtId="0" fontId="41" fillId="20" borderId="0" xfId="47" applyFont="1" applyFill="1" applyAlignment="1">
      <alignment horizontal="center" vertical="center"/>
    </xf>
    <xf numFmtId="0" fontId="37" fillId="20" borderId="0" xfId="47" applyFont="1" applyFill="1" applyAlignment="1">
      <alignment horizontal="center" vertical="center"/>
    </xf>
    <xf numFmtId="0" fontId="37" fillId="20" borderId="0" xfId="47" quotePrefix="1" applyFont="1" applyFill="1" applyAlignment="1">
      <alignment horizontal="center" vertical="center" wrapText="1"/>
    </xf>
    <xf numFmtId="0" fontId="37" fillId="70" borderId="0" xfId="47" applyFont="1" applyFill="1" applyAlignment="1">
      <alignment horizontal="center" vertical="center"/>
    </xf>
    <xf numFmtId="0" fontId="407" fillId="22" borderId="0" xfId="47" applyFont="1" applyFill="1" applyAlignment="1">
      <alignment horizontal="center" vertical="center" wrapText="1"/>
    </xf>
    <xf numFmtId="0" fontId="407" fillId="22" borderId="184" xfId="47" applyFont="1" applyFill="1" applyBorder="1" applyAlignment="1">
      <alignment horizontal="center" vertical="center" wrapText="1"/>
    </xf>
    <xf numFmtId="0" fontId="272" fillId="22" borderId="0" xfId="102" applyFont="1" applyFill="1" applyAlignment="1">
      <alignment horizontal="left" vertical="center" wrapText="1"/>
    </xf>
    <xf numFmtId="0" fontId="429" fillId="22" borderId="14" xfId="102" applyFont="1" applyFill="1" applyBorder="1" applyAlignment="1">
      <alignment horizontal="center" vertical="center" wrapText="1"/>
    </xf>
    <xf numFmtId="0" fontId="486" fillId="35" borderId="203" xfId="47" applyFont="1" applyFill="1" applyBorder="1" applyAlignment="1">
      <alignment horizontal="center"/>
    </xf>
    <xf numFmtId="0" fontId="486" fillId="35" borderId="73" xfId="47" applyFont="1" applyFill="1" applyBorder="1" applyAlignment="1">
      <alignment horizontal="center"/>
    </xf>
    <xf numFmtId="0" fontId="486" fillId="35" borderId="74" xfId="47" applyFont="1" applyFill="1" applyBorder="1" applyAlignment="1">
      <alignment horizontal="center"/>
    </xf>
    <xf numFmtId="0" fontId="486" fillId="35" borderId="29" xfId="47" applyFont="1" applyFill="1" applyBorder="1" applyAlignment="1">
      <alignment horizontal="center"/>
    </xf>
    <xf numFmtId="0" fontId="486" fillId="35" borderId="0" xfId="47" applyFont="1" applyFill="1" applyAlignment="1">
      <alignment horizontal="center"/>
    </xf>
    <xf numFmtId="0" fontId="486" fillId="35" borderId="30" xfId="47" applyFont="1" applyFill="1" applyBorder="1" applyAlignment="1">
      <alignment horizontal="center"/>
    </xf>
    <xf numFmtId="207" fontId="479" fillId="154" borderId="0" xfId="47" applyNumberFormat="1" applyFont="1" applyFill="1" applyAlignment="1">
      <alignment horizontal="center" vertical="center"/>
    </xf>
    <xf numFmtId="174" fontId="339" fillId="21" borderId="0" xfId="47" applyNumberFormat="1" applyFont="1" applyFill="1" applyAlignment="1">
      <alignment horizontal="center" vertical="center"/>
    </xf>
    <xf numFmtId="174" fontId="130" fillId="21" borderId="0" xfId="47" applyNumberFormat="1" applyFont="1" applyFill="1" applyAlignment="1">
      <alignment horizontal="center" vertical="center"/>
    </xf>
    <xf numFmtId="0" fontId="102" fillId="70" borderId="0" xfId="47" applyFont="1" applyFill="1" applyAlignment="1">
      <alignment horizontal="center" vertical="center"/>
    </xf>
    <xf numFmtId="2" fontId="56" fillId="57" borderId="0" xfId="47" applyNumberFormat="1" applyFont="1" applyFill="1" applyAlignment="1" applyProtection="1">
      <alignment horizontal="left" vertical="center" wrapText="1"/>
      <protection locked="0"/>
    </xf>
    <xf numFmtId="0" fontId="477" fillId="22" borderId="18" xfId="47" applyFont="1" applyFill="1" applyBorder="1" applyAlignment="1">
      <alignment horizontal="center" vertical="center"/>
    </xf>
    <xf numFmtId="0" fontId="72" fillId="22" borderId="0" xfId="47" applyFont="1" applyFill="1" applyAlignment="1">
      <alignment horizontal="right" vertical="center"/>
    </xf>
    <xf numFmtId="0" fontId="479" fillId="154" borderId="0" xfId="47" applyFont="1" applyFill="1" applyAlignment="1">
      <alignment horizontal="center" vertical="center"/>
    </xf>
    <xf numFmtId="206" fontId="479" fillId="154" borderId="0" xfId="90" applyNumberFormat="1" applyFont="1" applyFill="1" applyAlignment="1">
      <alignment horizontal="center" vertical="center"/>
    </xf>
    <xf numFmtId="206" fontId="479" fillId="154" borderId="0" xfId="47" applyNumberFormat="1" applyFont="1" applyFill="1" applyAlignment="1">
      <alignment horizontal="center" vertical="center"/>
    </xf>
    <xf numFmtId="0" fontId="479" fillId="22" borderId="18" xfId="47" applyFont="1" applyFill="1" applyBorder="1" applyAlignment="1">
      <alignment horizontal="center" vertical="center"/>
    </xf>
    <xf numFmtId="2" fontId="474" fillId="57" borderId="0" xfId="47" applyNumberFormat="1" applyFont="1" applyFill="1" applyAlignment="1" applyProtection="1">
      <alignment horizontal="center" vertical="center" wrapText="1"/>
      <protection locked="0"/>
    </xf>
    <xf numFmtId="0" fontId="56" fillId="22" borderId="0" xfId="90" applyFont="1" applyFill="1" applyAlignment="1">
      <alignment horizontal="center" vertical="center" wrapText="1"/>
    </xf>
    <xf numFmtId="0" fontId="386" fillId="22" borderId="0" xfId="90" applyFont="1" applyFill="1" applyAlignment="1">
      <alignment horizontal="center" vertical="center" wrapText="1"/>
    </xf>
    <xf numFmtId="0" fontId="98" fillId="21" borderId="0" xfId="47" applyFont="1" applyFill="1" applyAlignment="1">
      <alignment horizontal="center" vertical="center"/>
    </xf>
    <xf numFmtId="206" fontId="130" fillId="21" borderId="0" xfId="90" applyNumberFormat="1" applyFont="1" applyFill="1" applyAlignment="1">
      <alignment horizontal="center" vertical="center"/>
    </xf>
    <xf numFmtId="206" fontId="130" fillId="21" borderId="0" xfId="47" applyNumberFormat="1" applyFont="1" applyFill="1" applyAlignment="1">
      <alignment horizontal="center" vertical="center"/>
    </xf>
    <xf numFmtId="207" fontId="130" fillId="21" borderId="0" xfId="47" applyNumberFormat="1" applyFont="1" applyFill="1" applyAlignment="1">
      <alignment horizontal="center" vertical="center"/>
    </xf>
    <xf numFmtId="0" fontId="473" fillId="22" borderId="0" xfId="90" applyFont="1" applyFill="1" applyAlignment="1">
      <alignment horizontal="center" vertical="center" wrapText="1"/>
    </xf>
    <xf numFmtId="0" fontId="233" fillId="22" borderId="0" xfId="90" applyFont="1" applyFill="1" applyAlignment="1">
      <alignment horizontal="center" vertical="center" wrapText="1"/>
    </xf>
    <xf numFmtId="174" fontId="133" fillId="70" borderId="0" xfId="47" applyNumberFormat="1" applyFont="1" applyFill="1" applyAlignment="1">
      <alignment horizontal="center" vertical="center"/>
    </xf>
    <xf numFmtId="174" fontId="108" fillId="70" borderId="0" xfId="47" applyNumberFormat="1" applyFont="1" applyFill="1" applyAlignment="1">
      <alignment horizontal="center" vertical="center"/>
    </xf>
    <xf numFmtId="0" fontId="429" fillId="22" borderId="29" xfId="102" applyFont="1" applyFill="1" applyBorder="1" applyAlignment="1">
      <alignment horizontal="center" vertical="center" wrapText="1"/>
    </xf>
    <xf numFmtId="0" fontId="429" fillId="22" borderId="0" xfId="102" applyFont="1" applyFill="1" applyAlignment="1">
      <alignment horizontal="center" vertical="center" wrapText="1"/>
    </xf>
    <xf numFmtId="0" fontId="429" fillId="22" borderId="30" xfId="102" applyFont="1" applyFill="1" applyBorder="1" applyAlignment="1">
      <alignment horizontal="center" vertical="center" wrapText="1"/>
    </xf>
    <xf numFmtId="0" fontId="127" fillId="35" borderId="73" xfId="102" applyFont="1" applyFill="1" applyBorder="1" applyAlignment="1">
      <alignment horizontal="center" vertical="center" wrapText="1"/>
    </xf>
    <xf numFmtId="0" fontId="127" fillId="35" borderId="74" xfId="102" applyFont="1" applyFill="1" applyBorder="1" applyAlignment="1">
      <alignment horizontal="center" vertical="center" wrapText="1"/>
    </xf>
    <xf numFmtId="0" fontId="127" fillId="35" borderId="0" xfId="102" applyFont="1" applyFill="1" applyAlignment="1">
      <alignment horizontal="center" vertical="center" wrapText="1"/>
    </xf>
    <xf numFmtId="0" fontId="127" fillId="35" borderId="30" xfId="102" applyFont="1" applyFill="1" applyBorder="1" applyAlignment="1">
      <alignment horizontal="center" vertical="center" wrapText="1"/>
    </xf>
    <xf numFmtId="0" fontId="472" fillId="22" borderId="0" xfId="102" applyFont="1" applyFill="1" applyAlignment="1">
      <alignment horizontal="center" vertical="center" wrapText="1"/>
    </xf>
    <xf numFmtId="0" fontId="98" fillId="21" borderId="0" xfId="102" applyFont="1" applyFill="1" applyAlignment="1">
      <alignment horizontal="center" vertical="center" wrapText="1"/>
    </xf>
    <xf numFmtId="0" fontId="471" fillId="22" borderId="0" xfId="102" applyFont="1" applyFill="1" applyAlignment="1">
      <alignment horizontal="center" vertical="center" wrapText="1"/>
    </xf>
    <xf numFmtId="0" fontId="471" fillId="22" borderId="21" xfId="102" applyFont="1" applyFill="1" applyBorder="1" applyAlignment="1">
      <alignment horizontal="center" vertical="center" wrapText="1"/>
    </xf>
    <xf numFmtId="0" fontId="93" fillId="22" borderId="18" xfId="47" applyFont="1" applyFill="1" applyBorder="1" applyAlignment="1">
      <alignment horizontal="center" vertical="center"/>
    </xf>
    <xf numFmtId="0" fontId="4" fillId="22" borderId="29" xfId="102" applyFont="1" applyFill="1" applyBorder="1" applyAlignment="1">
      <alignment horizontal="right" vertical="center"/>
    </xf>
    <xf numFmtId="0" fontId="4" fillId="22" borderId="0" xfId="102" applyFont="1" applyFill="1" applyAlignment="1">
      <alignment horizontal="right" vertical="center"/>
    </xf>
    <xf numFmtId="0" fontId="4" fillId="22" borderId="104" xfId="102" applyFont="1" applyFill="1" applyBorder="1" applyAlignment="1">
      <alignment horizontal="right" vertical="center"/>
    </xf>
    <xf numFmtId="0" fontId="4" fillId="22" borderId="105" xfId="102" applyFont="1" applyFill="1" applyBorder="1" applyAlignment="1">
      <alignment horizontal="right" vertical="center"/>
    </xf>
    <xf numFmtId="0" fontId="139" fillId="0" borderId="29" xfId="47" applyFont="1" applyBorder="1" applyAlignment="1">
      <alignment horizontal="center" vertical="center"/>
    </xf>
    <xf numFmtId="0" fontId="139" fillId="0" borderId="0" xfId="47" applyFont="1" applyAlignment="1">
      <alignment horizontal="center" vertical="center"/>
    </xf>
    <xf numFmtId="0" fontId="139" fillId="0" borderId="30" xfId="47" applyFont="1" applyBorder="1" applyAlignment="1">
      <alignment horizontal="center" vertical="center"/>
    </xf>
    <xf numFmtId="0" fontId="74" fillId="22" borderId="0" xfId="47" applyFont="1" applyFill="1" applyAlignment="1">
      <alignment horizontal="left" vertical="center" wrapText="1"/>
    </xf>
    <xf numFmtId="0" fontId="74" fillId="22" borderId="30" xfId="47" applyFont="1" applyFill="1" applyBorder="1" applyAlignment="1">
      <alignment horizontal="left" vertical="center" wrapText="1"/>
    </xf>
    <xf numFmtId="0" fontId="61" fillId="22" borderId="29" xfId="47" applyFont="1" applyFill="1" applyBorder="1" applyAlignment="1">
      <alignment horizontal="center" vertical="center"/>
    </xf>
    <xf numFmtId="0" fontId="53" fillId="22" borderId="0" xfId="47" applyFont="1" applyFill="1" applyAlignment="1">
      <alignment horizontal="left" vertical="center" wrapText="1"/>
    </xf>
    <xf numFmtId="0" fontId="53" fillId="22" borderId="30" xfId="47" applyFont="1" applyFill="1" applyBorder="1" applyAlignment="1">
      <alignment horizontal="left" vertical="center" wrapText="1"/>
    </xf>
    <xf numFmtId="0" fontId="429" fillId="0" borderId="29" xfId="102" applyFont="1" applyBorder="1" applyAlignment="1">
      <alignment horizontal="center" wrapText="1"/>
    </xf>
    <xf numFmtId="0" fontId="429" fillId="0" borderId="0" xfId="102" applyFont="1" applyAlignment="1">
      <alignment horizontal="center" wrapText="1"/>
    </xf>
    <xf numFmtId="0" fontId="429" fillId="0" borderId="30" xfId="102" applyFont="1" applyBorder="1" applyAlignment="1">
      <alignment horizontal="center" wrapText="1"/>
    </xf>
    <xf numFmtId="0" fontId="134" fillId="22" borderId="107" xfId="102" applyFont="1" applyFill="1" applyBorder="1" applyAlignment="1">
      <alignment horizontal="center" vertical="center"/>
    </xf>
    <xf numFmtId="0" fontId="134" fillId="22" borderId="108" xfId="102" applyFont="1" applyFill="1" applyBorder="1" applyAlignment="1">
      <alignment horizontal="center" vertical="center"/>
    </xf>
    <xf numFmtId="0" fontId="93" fillId="22" borderId="86" xfId="47" applyFont="1" applyFill="1" applyBorder="1" applyAlignment="1">
      <alignment horizontal="center" vertical="center"/>
    </xf>
    <xf numFmtId="0" fontId="93" fillId="22" borderId="87" xfId="47" applyFont="1" applyFill="1" applyBorder="1" applyAlignment="1">
      <alignment horizontal="center" vertical="center"/>
    </xf>
    <xf numFmtId="0" fontId="61" fillId="71" borderId="29" xfId="47" applyFont="1" applyFill="1" applyBorder="1" applyAlignment="1">
      <alignment horizontal="center" vertical="center"/>
    </xf>
    <xf numFmtId="0" fontId="108" fillId="71" borderId="0" xfId="47" applyFont="1" applyFill="1" applyAlignment="1">
      <alignment horizontal="center" vertical="center"/>
    </xf>
    <xf numFmtId="205" fontId="108" fillId="71" borderId="0" xfId="47" applyNumberFormat="1" applyFont="1" applyFill="1" applyAlignment="1">
      <alignment horizontal="center" vertical="center"/>
    </xf>
    <xf numFmtId="174" fontId="471" fillId="21" borderId="0" xfId="90" applyNumberFormat="1" applyFont="1" applyFill="1" applyAlignment="1">
      <alignment horizontal="center" vertical="center"/>
    </xf>
    <xf numFmtId="194" fontId="133" fillId="60" borderId="30" xfId="47" applyNumberFormat="1" applyFont="1" applyFill="1" applyBorder="1" applyAlignment="1">
      <alignment horizontal="center" vertical="center"/>
    </xf>
    <xf numFmtId="0" fontId="60" fillId="21" borderId="29" xfId="47" applyFont="1" applyFill="1" applyBorder="1" applyAlignment="1">
      <alignment horizontal="center" vertical="center"/>
    </xf>
    <xf numFmtId="205" fontId="130" fillId="21" borderId="0" xfId="47" applyNumberFormat="1" applyFont="1" applyFill="1" applyAlignment="1">
      <alignment horizontal="center" vertical="center"/>
    </xf>
    <xf numFmtId="174" fontId="108" fillId="34" borderId="0" xfId="90" applyNumberFormat="1" applyFont="1" applyFill="1" applyAlignment="1">
      <alignment horizontal="center" vertical="center"/>
    </xf>
    <xf numFmtId="194" fontId="115" fillId="60" borderId="30" xfId="47" applyNumberFormat="1" applyFont="1" applyFill="1" applyBorder="1" applyAlignment="1">
      <alignment horizontal="center" vertical="center"/>
    </xf>
    <xf numFmtId="0" fontId="238" fillId="22" borderId="29" xfId="90" applyFont="1" applyFill="1" applyBorder="1" applyAlignment="1">
      <alignment horizontal="center" vertical="center"/>
    </xf>
    <xf numFmtId="0" fontId="238" fillId="22" borderId="0" xfId="90" applyFont="1" applyFill="1" applyAlignment="1">
      <alignment horizontal="center" vertical="center"/>
    </xf>
    <xf numFmtId="0" fontId="238" fillId="22" borderId="30" xfId="90" applyFont="1" applyFill="1" applyBorder="1" applyAlignment="1">
      <alignment horizontal="center" vertical="center"/>
    </xf>
    <xf numFmtId="0" fontId="467" fillId="22" borderId="29" xfId="47" applyFont="1" applyFill="1" applyBorder="1" applyAlignment="1">
      <alignment horizontal="center" vertical="center" wrapText="1"/>
    </xf>
    <xf numFmtId="0" fontId="467" fillId="22" borderId="0" xfId="47" applyFont="1" applyFill="1" applyAlignment="1">
      <alignment horizontal="center" vertical="center" wrapText="1"/>
    </xf>
    <xf numFmtId="0" fontId="467" fillId="22" borderId="30" xfId="47" applyFont="1" applyFill="1" applyBorder="1" applyAlignment="1">
      <alignment horizontal="center" vertical="center" wrapText="1"/>
    </xf>
    <xf numFmtId="0" fontId="467" fillId="22" borderId="275" xfId="47" applyFont="1" applyFill="1" applyBorder="1" applyAlignment="1">
      <alignment horizontal="center" vertical="center" wrapText="1"/>
    </xf>
    <xf numFmtId="0" fontId="467" fillId="22" borderId="204" xfId="47" applyFont="1" applyFill="1" applyBorder="1" applyAlignment="1">
      <alignment horizontal="center" vertical="center" wrapText="1"/>
    </xf>
    <xf numFmtId="0" fontId="467" fillId="22" borderId="205" xfId="47" applyFont="1" applyFill="1" applyBorder="1" applyAlignment="1">
      <alignment horizontal="center" vertical="center" wrapText="1"/>
    </xf>
    <xf numFmtId="0" fontId="348" fillId="35" borderId="29" xfId="90" applyFont="1" applyFill="1" applyBorder="1" applyAlignment="1">
      <alignment horizontal="center" vertical="center" wrapText="1"/>
    </xf>
    <xf numFmtId="0" fontId="348" fillId="35" borderId="0" xfId="90" applyFont="1" applyFill="1" applyAlignment="1">
      <alignment horizontal="center" vertical="center" wrapText="1"/>
    </xf>
    <xf numFmtId="0" fontId="93" fillId="22" borderId="29" xfId="47" applyFont="1" applyFill="1" applyBorder="1" applyAlignment="1">
      <alignment horizontal="center" vertical="center"/>
    </xf>
    <xf numFmtId="0" fontId="93" fillId="22" borderId="0" xfId="47" applyFont="1" applyFill="1" applyAlignment="1">
      <alignment horizontal="center" vertical="center"/>
    </xf>
    <xf numFmtId="0" fontId="93" fillId="22" borderId="30" xfId="47" applyFont="1" applyFill="1" applyBorder="1" applyAlignment="1">
      <alignment horizontal="center" vertical="center"/>
    </xf>
    <xf numFmtId="0" fontId="89" fillId="22" borderId="0" xfId="90" applyFont="1" applyFill="1" applyAlignment="1">
      <alignment horizontal="center" vertical="center" wrapText="1"/>
    </xf>
    <xf numFmtId="0" fontId="214" fillId="34" borderId="0" xfId="47" applyFont="1" applyFill="1" applyAlignment="1">
      <alignment horizontal="center" vertical="center" wrapText="1"/>
    </xf>
    <xf numFmtId="0" fontId="56" fillId="22" borderId="30" xfId="90" applyFont="1" applyFill="1" applyBorder="1" applyAlignment="1">
      <alignment horizontal="center" vertical="center" wrapText="1"/>
    </xf>
    <xf numFmtId="0" fontId="130" fillId="21" borderId="29" xfId="47" applyFont="1" applyFill="1" applyBorder="1" applyAlignment="1">
      <alignment horizontal="center" vertical="center"/>
    </xf>
    <xf numFmtId="0" fontId="469" fillId="71" borderId="0" xfId="47" applyFont="1" applyFill="1" applyAlignment="1">
      <alignment horizontal="center" vertical="center"/>
    </xf>
    <xf numFmtId="194" fontId="53" fillId="60" borderId="0" xfId="47" applyNumberFormat="1" applyFont="1" applyFill="1" applyAlignment="1">
      <alignment horizontal="center" vertical="center"/>
    </xf>
    <xf numFmtId="194" fontId="53" fillId="60" borderId="30" xfId="47" applyNumberFormat="1" applyFont="1" applyFill="1" applyBorder="1" applyAlignment="1">
      <alignment horizontal="center" vertical="center"/>
    </xf>
    <xf numFmtId="0" fontId="56" fillId="22" borderId="29" xfId="90" applyFont="1" applyFill="1" applyBorder="1" applyAlignment="1">
      <alignment horizontal="center" vertical="center" wrapText="1"/>
    </xf>
    <xf numFmtId="0" fontId="127" fillId="35" borderId="29" xfId="90" applyFont="1" applyFill="1" applyBorder="1" applyAlignment="1">
      <alignment horizontal="center" vertical="center"/>
    </xf>
    <xf numFmtId="0" fontId="127" fillId="35" borderId="0" xfId="90" applyFont="1" applyFill="1" applyAlignment="1">
      <alignment horizontal="center" vertical="center"/>
    </xf>
    <xf numFmtId="0" fontId="127" fillId="35" borderId="30" xfId="90" applyFont="1" applyFill="1" applyBorder="1" applyAlignment="1">
      <alignment horizontal="center" vertical="center"/>
    </xf>
    <xf numFmtId="0" fontId="56" fillId="22" borderId="29" xfId="90" applyFont="1" applyFill="1" applyBorder="1" applyAlignment="1">
      <alignment horizontal="center" vertical="center"/>
    </xf>
    <xf numFmtId="0" fontId="56" fillId="22" borderId="0" xfId="90" applyFont="1" applyFill="1" applyAlignment="1">
      <alignment horizontal="center" vertical="center"/>
    </xf>
    <xf numFmtId="0" fontId="56" fillId="22" borderId="30" xfId="90" applyFont="1" applyFill="1" applyBorder="1" applyAlignment="1">
      <alignment horizontal="center" vertical="center"/>
    </xf>
    <xf numFmtId="0" fontId="2" fillId="70" borderId="0" xfId="102" applyFill="1" applyAlignment="1">
      <alignment horizontal="center"/>
    </xf>
    <xf numFmtId="0" fontId="53" fillId="22" borderId="0" xfId="90" applyFont="1" applyFill="1" applyAlignment="1">
      <alignment horizontal="center" vertical="top" wrapText="1"/>
    </xf>
    <xf numFmtId="0" fontId="56" fillId="22" borderId="30" xfId="90" applyFont="1" applyFill="1" applyBorder="1" applyAlignment="1">
      <alignment horizontal="center" vertical="top" wrapText="1"/>
    </xf>
    <xf numFmtId="0" fontId="429" fillId="22" borderId="29" xfId="102" applyFont="1" applyFill="1" applyBorder="1" applyAlignment="1">
      <alignment horizontal="center" vertical="center"/>
    </xf>
    <xf numFmtId="0" fontId="429" fillId="22" borderId="0" xfId="102" applyFont="1" applyFill="1" applyAlignment="1">
      <alignment horizontal="center" vertical="center"/>
    </xf>
    <xf numFmtId="0" fontId="429" fillId="22" borderId="30" xfId="102" applyFont="1" applyFill="1" applyBorder="1" applyAlignment="1">
      <alignment horizontal="center" vertical="center"/>
    </xf>
    <xf numFmtId="0" fontId="429" fillId="22" borderId="275" xfId="102" applyFont="1" applyFill="1" applyBorder="1" applyAlignment="1">
      <alignment horizontal="center" vertical="center"/>
    </xf>
    <xf numFmtId="0" fontId="429" fillId="22" borderId="204" xfId="102" applyFont="1" applyFill="1" applyBorder="1" applyAlignment="1">
      <alignment horizontal="center" vertical="center"/>
    </xf>
    <xf numFmtId="0" fontId="429" fillId="22" borderId="205" xfId="102" applyFont="1" applyFill="1" applyBorder="1" applyAlignment="1">
      <alignment horizontal="center" vertical="center"/>
    </xf>
    <xf numFmtId="0" fontId="127" fillId="35" borderId="203" xfId="90" applyFont="1" applyFill="1" applyBorder="1" applyAlignment="1">
      <alignment horizontal="center" vertical="center" wrapText="1"/>
    </xf>
    <xf numFmtId="0" fontId="127" fillId="35" borderId="73" xfId="90" applyFont="1" applyFill="1" applyBorder="1" applyAlignment="1">
      <alignment horizontal="center" vertical="center" wrapText="1"/>
    </xf>
    <xf numFmtId="0" fontId="127" fillId="35" borderId="74" xfId="90" applyFont="1" applyFill="1" applyBorder="1" applyAlignment="1">
      <alignment horizontal="center" vertical="center" wrapText="1"/>
    </xf>
    <xf numFmtId="0" fontId="127" fillId="35" borderId="29" xfId="90" applyFont="1" applyFill="1" applyBorder="1" applyAlignment="1">
      <alignment horizontal="center" vertical="center" wrapText="1"/>
    </xf>
    <xf numFmtId="0" fontId="127" fillId="35" borderId="0" xfId="90" applyFont="1" applyFill="1" applyAlignment="1">
      <alignment horizontal="center" vertical="center" wrapText="1"/>
    </xf>
    <xf numFmtId="0" fontId="127" fillId="35" borderId="30" xfId="90" applyFont="1" applyFill="1" applyBorder="1" applyAlignment="1">
      <alignment horizontal="center" vertical="center" wrapText="1"/>
    </xf>
    <xf numFmtId="0" fontId="468" fillId="22" borderId="29" xfId="47" applyFont="1" applyFill="1" applyBorder="1" applyAlignment="1">
      <alignment horizontal="center" vertical="center" wrapText="1"/>
    </xf>
    <xf numFmtId="0" fontId="468" fillId="22" borderId="0" xfId="47" applyFont="1" applyFill="1" applyAlignment="1">
      <alignment horizontal="center" vertical="center" wrapText="1"/>
    </xf>
    <xf numFmtId="0" fontId="468" fillId="22" borderId="275" xfId="47" applyFont="1" applyFill="1" applyBorder="1" applyAlignment="1">
      <alignment horizontal="center" vertical="center" wrapText="1"/>
    </xf>
    <xf numFmtId="0" fontId="468" fillId="22" borderId="204" xfId="47" applyFont="1" applyFill="1" applyBorder="1" applyAlignment="1">
      <alignment horizontal="center" vertical="center" wrapText="1"/>
    </xf>
    <xf numFmtId="205" fontId="74" fillId="70" borderId="0" xfId="47" applyNumberFormat="1" applyFont="1" applyFill="1" applyAlignment="1">
      <alignment horizontal="center" vertical="center"/>
    </xf>
    <xf numFmtId="194" fontId="56" fillId="70" borderId="0" xfId="47" applyNumberFormat="1" applyFont="1" applyFill="1" applyAlignment="1">
      <alignment horizontal="center" vertical="center"/>
    </xf>
    <xf numFmtId="2" fontId="466" fillId="70" borderId="30" xfId="47" applyNumberFormat="1" applyFont="1" applyFill="1" applyBorder="1" applyAlignment="1">
      <alignment horizontal="center" vertical="center"/>
    </xf>
    <xf numFmtId="0" fontId="118" fillId="22" borderId="29" xfId="104" applyFont="1" applyFill="1" applyBorder="1" applyAlignment="1">
      <alignment horizontal="center" vertical="center" wrapText="1"/>
    </xf>
    <xf numFmtId="0" fontId="118" fillId="22" borderId="0" xfId="104" applyFont="1" applyFill="1" applyBorder="1" applyAlignment="1">
      <alignment horizontal="center" vertical="center" wrapText="1"/>
    </xf>
    <xf numFmtId="0" fontId="118" fillId="22" borderId="30" xfId="104" applyFont="1" applyFill="1" applyBorder="1" applyAlignment="1">
      <alignment horizontal="center" vertical="center" wrapText="1"/>
    </xf>
    <xf numFmtId="0" fontId="108" fillId="22" borderId="29" xfId="90" applyFont="1" applyFill="1" applyBorder="1" applyAlignment="1">
      <alignment horizontal="center" vertical="center"/>
    </xf>
    <xf numFmtId="0" fontId="108" fillId="22" borderId="0" xfId="90" applyFont="1" applyFill="1" applyAlignment="1">
      <alignment horizontal="center" vertical="center"/>
    </xf>
    <xf numFmtId="0" fontId="108" fillId="22" borderId="30" xfId="90" applyFont="1" applyFill="1" applyBorder="1" applyAlignment="1">
      <alignment horizontal="center" vertical="center"/>
    </xf>
    <xf numFmtId="174" fontId="53" fillId="70" borderId="0" xfId="90" applyNumberFormat="1" applyFont="1" applyFill="1" applyAlignment="1">
      <alignment horizontal="center" vertical="center"/>
    </xf>
    <xf numFmtId="0" fontId="52" fillId="86" borderId="30" xfId="47" applyFont="1" applyFill="1" applyBorder="1" applyAlignment="1">
      <alignment horizontal="center" vertical="center" textRotation="90"/>
    </xf>
    <xf numFmtId="0" fontId="56" fillId="70" borderId="0" xfId="47" applyFont="1" applyFill="1" applyAlignment="1">
      <alignment horizontal="center" vertical="center"/>
    </xf>
    <xf numFmtId="174" fontId="130" fillId="21" borderId="0" xfId="90" applyNumberFormat="1" applyFont="1" applyFill="1" applyAlignment="1">
      <alignment horizontal="center" vertical="center"/>
    </xf>
    <xf numFmtId="0" fontId="56" fillId="22" borderId="29" xfId="90" applyFont="1" applyFill="1" applyBorder="1" applyAlignment="1">
      <alignment horizontal="center" vertical="top" wrapText="1"/>
    </xf>
    <xf numFmtId="0" fontId="56" fillId="22" borderId="0" xfId="90" applyFont="1" applyFill="1" applyAlignment="1">
      <alignment horizontal="center" vertical="top" wrapText="1"/>
    </xf>
    <xf numFmtId="0" fontId="89" fillId="22" borderId="0" xfId="47" applyFont="1" applyFill="1" applyAlignment="1">
      <alignment horizontal="center" vertical="top" wrapText="1"/>
    </xf>
    <xf numFmtId="2" fontId="53" fillId="70" borderId="0" xfId="47" applyNumberFormat="1" applyFont="1" applyFill="1" applyAlignment="1">
      <alignment horizontal="center" vertical="center"/>
    </xf>
    <xf numFmtId="3" fontId="463" fillId="21" borderId="306" xfId="90" applyNumberFormat="1" applyFont="1" applyFill="1" applyBorder="1" applyAlignment="1">
      <alignment horizontal="center" vertical="center"/>
    </xf>
    <xf numFmtId="3" fontId="463" fillId="21" borderId="21" xfId="90" applyNumberFormat="1" applyFont="1" applyFill="1" applyBorder="1" applyAlignment="1">
      <alignment horizontal="center" vertical="center"/>
    </xf>
    <xf numFmtId="3" fontId="463" fillId="21" borderId="307" xfId="90" applyNumberFormat="1" applyFont="1" applyFill="1" applyBorder="1" applyAlignment="1">
      <alignment horizontal="center" vertical="center"/>
    </xf>
    <xf numFmtId="0" fontId="86" fillId="22" borderId="0" xfId="47" applyFont="1" applyFill="1" applyAlignment="1">
      <alignment horizontal="center" vertical="center" wrapText="1"/>
    </xf>
    <xf numFmtId="0" fontId="53" fillId="22" borderId="0" xfId="47" applyFont="1" applyFill="1" applyAlignment="1">
      <alignment horizontal="center" vertical="center" wrapText="1"/>
    </xf>
    <xf numFmtId="0" fontId="465" fillId="22" borderId="203" xfId="47" applyFont="1" applyFill="1" applyBorder="1" applyAlignment="1">
      <alignment horizontal="center" vertical="center"/>
    </xf>
    <xf numFmtId="0" fontId="465" fillId="22" borderId="73" xfId="47" applyFont="1" applyFill="1" applyBorder="1" applyAlignment="1">
      <alignment horizontal="center" vertical="center"/>
    </xf>
    <xf numFmtId="0" fontId="465" fillId="22" borderId="74" xfId="47" applyFont="1" applyFill="1" applyBorder="1" applyAlignment="1">
      <alignment horizontal="center" vertical="center"/>
    </xf>
    <xf numFmtId="0" fontId="459" fillId="86" borderId="30" xfId="47" applyFont="1" applyFill="1" applyBorder="1" applyAlignment="1">
      <alignment horizontal="center" vertical="center" textRotation="90"/>
    </xf>
    <xf numFmtId="0" fontId="108" fillId="22" borderId="29" xfId="47" applyFont="1" applyFill="1" applyBorder="1" applyAlignment="1">
      <alignment horizontal="center" vertical="center" wrapText="1"/>
    </xf>
    <xf numFmtId="0" fontId="108" fillId="22" borderId="0" xfId="47" applyFont="1" applyFill="1" applyAlignment="1">
      <alignment horizontal="center" vertical="center" wrapText="1"/>
    </xf>
    <xf numFmtId="0" fontId="108" fillId="22" borderId="30" xfId="47" applyFont="1" applyFill="1" applyBorder="1" applyAlignment="1">
      <alignment horizontal="center" vertical="center" wrapText="1"/>
    </xf>
    <xf numFmtId="0" fontId="348" fillId="35" borderId="203" xfId="47" applyFont="1" applyFill="1" applyBorder="1" applyAlignment="1" applyProtection="1">
      <alignment horizontal="center" vertical="center"/>
      <protection hidden="1"/>
    </xf>
    <xf numFmtId="0" fontId="348" fillId="35" borderId="73" xfId="47" applyFont="1" applyFill="1" applyBorder="1" applyAlignment="1" applyProtection="1">
      <alignment horizontal="center" vertical="center"/>
      <protection hidden="1"/>
    </xf>
    <xf numFmtId="0" fontId="348" fillId="35" borderId="74" xfId="47" applyFont="1" applyFill="1" applyBorder="1" applyAlignment="1" applyProtection="1">
      <alignment horizontal="center" vertical="center"/>
      <protection hidden="1"/>
    </xf>
    <xf numFmtId="0" fontId="108" fillId="70" borderId="29" xfId="90" applyFont="1" applyFill="1" applyBorder="1" applyAlignment="1">
      <alignment horizontal="center" vertical="center" wrapText="1"/>
    </xf>
    <xf numFmtId="174" fontId="116" fillId="21" borderId="0" xfId="90" applyNumberFormat="1" applyFont="1" applyFill="1" applyAlignment="1">
      <alignment horizontal="center" vertical="center"/>
    </xf>
    <xf numFmtId="168" fontId="108" fillId="70" borderId="0" xfId="90" applyNumberFormat="1" applyFont="1" applyFill="1" applyAlignment="1">
      <alignment horizontal="right" vertical="center"/>
    </xf>
    <xf numFmtId="3" fontId="80" fillId="70" borderId="0" xfId="90" applyNumberFormat="1" applyFont="1" applyFill="1" applyAlignment="1">
      <alignment horizontal="center" vertical="center"/>
    </xf>
    <xf numFmtId="0" fontId="108" fillId="70" borderId="30" xfId="90" applyFont="1" applyFill="1" applyBorder="1" applyAlignment="1">
      <alignment horizontal="center" vertical="center"/>
    </xf>
    <xf numFmtId="0" fontId="52" fillId="22" borderId="276" xfId="47" applyFont="1" applyFill="1" applyBorder="1" applyAlignment="1">
      <alignment horizontal="center" vertical="center"/>
    </xf>
    <xf numFmtId="0" fontId="52" fillId="22" borderId="277" xfId="47" applyFont="1" applyFill="1" applyBorder="1" applyAlignment="1">
      <alignment horizontal="center" vertical="center"/>
    </xf>
    <xf numFmtId="0" fontId="4" fillId="22" borderId="29" xfId="102" applyFont="1" applyFill="1" applyBorder="1" applyAlignment="1">
      <alignment horizontal="center" vertical="center" wrapText="1"/>
    </xf>
    <xf numFmtId="0" fontId="4" fillId="22" borderId="0" xfId="102" applyFont="1" applyFill="1" applyAlignment="1">
      <alignment horizontal="center" vertical="center" wrapText="1"/>
    </xf>
    <xf numFmtId="0" fontId="4" fillId="22" borderId="30" xfId="102" applyFont="1" applyFill="1" applyBorder="1" applyAlignment="1">
      <alignment horizontal="center" vertical="center" wrapText="1"/>
    </xf>
    <xf numFmtId="0" fontId="4" fillId="22" borderId="275" xfId="102" applyFont="1" applyFill="1" applyBorder="1" applyAlignment="1">
      <alignment horizontal="center" vertical="center" wrapText="1"/>
    </xf>
    <xf numFmtId="0" fontId="4" fillId="22" borderId="204" xfId="102" applyFont="1" applyFill="1" applyBorder="1" applyAlignment="1">
      <alignment horizontal="center" vertical="center" wrapText="1"/>
    </xf>
    <xf numFmtId="0" fontId="4" fillId="22" borderId="205" xfId="102" applyFont="1" applyFill="1" applyBorder="1" applyAlignment="1">
      <alignment horizontal="center" vertical="center" wrapText="1"/>
    </xf>
    <xf numFmtId="0" fontId="42" fillId="21" borderId="29" xfId="47" applyFont="1" applyFill="1" applyBorder="1" applyAlignment="1">
      <alignment horizontal="center" vertical="center"/>
    </xf>
    <xf numFmtId="0" fontId="42" fillId="21" borderId="306" xfId="47" applyFont="1" applyFill="1" applyBorder="1" applyAlignment="1">
      <alignment horizontal="center" vertical="center"/>
    </xf>
    <xf numFmtId="205" fontId="42" fillId="21" borderId="0" xfId="47" applyNumberFormat="1" applyFont="1" applyFill="1" applyAlignment="1">
      <alignment horizontal="center" vertical="center"/>
    </xf>
    <xf numFmtId="205" fontId="42" fillId="21" borderId="21" xfId="47" applyNumberFormat="1" applyFont="1" applyFill="1" applyBorder="1" applyAlignment="1">
      <alignment horizontal="center" vertical="center"/>
    </xf>
    <xf numFmtId="0" fontId="56" fillId="70" borderId="21" xfId="47" applyFont="1" applyFill="1" applyBorder="1" applyAlignment="1">
      <alignment horizontal="center" vertical="center"/>
    </xf>
    <xf numFmtId="2" fontId="53" fillId="70" borderId="21" xfId="47" applyNumberFormat="1" applyFont="1" applyFill="1" applyBorder="1" applyAlignment="1">
      <alignment horizontal="center" vertical="center"/>
    </xf>
    <xf numFmtId="0" fontId="110" fillId="22" borderId="86" xfId="47" applyFont="1" applyFill="1" applyBorder="1" applyAlignment="1">
      <alignment horizontal="center" vertical="center" wrapText="1"/>
    </xf>
    <xf numFmtId="0" fontId="110" fillId="22" borderId="18" xfId="47" applyFont="1" applyFill="1" applyBorder="1" applyAlignment="1">
      <alignment horizontal="center" vertical="center" wrapText="1"/>
    </xf>
    <xf numFmtId="0" fontId="110" fillId="22" borderId="87" xfId="47" applyFont="1" applyFill="1" applyBorder="1" applyAlignment="1">
      <alignment horizontal="center" vertical="center" wrapText="1"/>
    </xf>
    <xf numFmtId="0" fontId="348" fillId="35" borderId="203" xfId="90" applyFont="1" applyFill="1" applyBorder="1" applyAlignment="1">
      <alignment horizontal="center" vertical="center"/>
    </xf>
    <xf numFmtId="0" fontId="348" fillId="35" borderId="73" xfId="90" applyFont="1" applyFill="1" applyBorder="1" applyAlignment="1">
      <alignment horizontal="center" vertical="center"/>
    </xf>
    <xf numFmtId="0" fontId="348" fillId="35" borderId="74" xfId="90" applyFont="1" applyFill="1" applyBorder="1" applyAlignment="1">
      <alignment horizontal="center" vertical="center"/>
    </xf>
    <xf numFmtId="0" fontId="348" fillId="35" borderId="29" xfId="90" applyFont="1" applyFill="1" applyBorder="1" applyAlignment="1">
      <alignment horizontal="center" vertical="center"/>
    </xf>
    <xf numFmtId="0" fontId="348" fillId="35" borderId="0" xfId="90" applyFont="1" applyFill="1" applyAlignment="1">
      <alignment horizontal="center" vertical="center"/>
    </xf>
    <xf numFmtId="0" fontId="348" fillId="35" borderId="30" xfId="90" applyFont="1" applyFill="1" applyBorder="1" applyAlignment="1">
      <alignment horizontal="center" vertical="center"/>
    </xf>
    <xf numFmtId="2" fontId="52" fillId="22" borderId="207" xfId="47" applyNumberFormat="1" applyFont="1" applyFill="1" applyBorder="1" applyAlignment="1">
      <alignment horizontal="center" vertical="center"/>
    </xf>
    <xf numFmtId="2" fontId="52" fillId="22" borderId="210" xfId="47" applyNumberFormat="1" applyFont="1" applyFill="1" applyBorder="1" applyAlignment="1">
      <alignment horizontal="center" vertical="center"/>
    </xf>
    <xf numFmtId="0" fontId="108" fillId="70" borderId="0" xfId="90" applyFont="1" applyFill="1" applyAlignment="1">
      <alignment horizontal="right" vertical="center"/>
    </xf>
    <xf numFmtId="3" fontId="116" fillId="21" borderId="0" xfId="90" applyNumberFormat="1" applyFont="1" applyFill="1" applyAlignment="1">
      <alignment horizontal="center" vertical="center"/>
    </xf>
    <xf numFmtId="174" fontId="80" fillId="70" borderId="0" xfId="90" applyNumberFormat="1" applyFont="1" applyFill="1" applyAlignment="1">
      <alignment horizontal="center" vertical="center"/>
    </xf>
    <xf numFmtId="0" fontId="394" fillId="22" borderId="0" xfId="86" applyFont="1" applyFill="1" applyAlignment="1">
      <alignment horizontal="center" vertical="center"/>
    </xf>
    <xf numFmtId="0" fontId="394" fillId="22" borderId="0" xfId="86" applyFont="1" applyFill="1" applyAlignment="1">
      <alignment horizontal="center" vertical="center" wrapText="1"/>
    </xf>
    <xf numFmtId="0" fontId="394" fillId="22" borderId="0" xfId="86" applyFont="1" applyFill="1" applyBorder="1" applyAlignment="1">
      <alignment horizontal="center" vertical="center" wrapText="1"/>
    </xf>
    <xf numFmtId="0" fontId="120" fillId="22" borderId="0" xfId="86" applyFont="1" applyFill="1" applyBorder="1" applyAlignment="1">
      <alignment horizontal="center" vertical="center" wrapText="1"/>
    </xf>
    <xf numFmtId="0" fontId="80" fillId="60" borderId="0" xfId="102" applyFont="1" applyFill="1" applyAlignment="1">
      <alignment horizontal="center" vertical="center"/>
    </xf>
    <xf numFmtId="0" fontId="59" fillId="35" borderId="203" xfId="47" applyFont="1" applyFill="1" applyBorder="1" applyAlignment="1">
      <alignment horizontal="center"/>
    </xf>
    <xf numFmtId="0" fontId="59" fillId="35" borderId="73" xfId="47" applyFont="1" applyFill="1" applyBorder="1" applyAlignment="1">
      <alignment horizontal="center"/>
    </xf>
    <xf numFmtId="0" fontId="59" fillId="35" borderId="74" xfId="47" applyFont="1" applyFill="1" applyBorder="1" applyAlignment="1">
      <alignment horizontal="center"/>
    </xf>
    <xf numFmtId="0" fontId="453" fillId="22" borderId="0" xfId="104" applyFont="1" applyFill="1" applyAlignment="1">
      <alignment horizontal="center" vertical="center"/>
    </xf>
    <xf numFmtId="0" fontId="453" fillId="22" borderId="0" xfId="104" applyFont="1" applyFill="1" applyAlignment="1">
      <alignment horizontal="center" vertical="center" wrapText="1"/>
    </xf>
    <xf numFmtId="0" fontId="456" fillId="22" borderId="0" xfId="102" applyFont="1" applyFill="1" applyAlignment="1">
      <alignment horizontal="center" vertical="center" wrapText="1"/>
    </xf>
    <xf numFmtId="0" fontId="90" fillId="22" borderId="0" xfId="104" applyFont="1" applyFill="1" applyAlignment="1">
      <alignment horizontal="center" vertical="center" wrapText="1"/>
    </xf>
    <xf numFmtId="2" fontId="55" fillId="178" borderId="0" xfId="47" applyNumberFormat="1" applyFont="1" applyFill="1" applyAlignment="1" applyProtection="1">
      <alignment horizontal="center" vertical="center"/>
      <protection locked="0"/>
    </xf>
    <xf numFmtId="0" fontId="348" fillId="88" borderId="0" xfId="102" applyFont="1" applyFill="1" applyAlignment="1">
      <alignment horizontal="center" vertical="center"/>
    </xf>
    <xf numFmtId="0" fontId="108" fillId="60" borderId="0" xfId="90" applyFont="1" applyFill="1" applyAlignment="1">
      <alignment horizontal="center" vertical="center" wrapText="1"/>
    </xf>
    <xf numFmtId="0" fontId="426" fillId="22" borderId="0" xfId="86" applyFont="1" applyFill="1" applyAlignment="1">
      <alignment horizontal="left" vertical="center"/>
    </xf>
    <xf numFmtId="0" fontId="446" fillId="22" borderId="0" xfId="71" applyFont="1" applyFill="1" applyAlignment="1">
      <alignment horizontal="left" vertical="center"/>
    </xf>
    <xf numFmtId="0" fontId="372" fillId="22" borderId="0" xfId="71" applyFont="1" applyFill="1" applyAlignment="1">
      <alignment horizontal="left" vertical="center"/>
    </xf>
    <xf numFmtId="0" fontId="394" fillId="0" borderId="0" xfId="86" applyFont="1" applyAlignment="1">
      <alignment horizontal="left" vertical="center"/>
    </xf>
    <xf numFmtId="0" fontId="394" fillId="22" borderId="0" xfId="86" applyFont="1" applyFill="1" applyBorder="1" applyAlignment="1">
      <alignment horizontal="left" vertical="center"/>
    </xf>
    <xf numFmtId="0" fontId="363" fillId="22" borderId="0" xfId="86" applyFont="1" applyFill="1" applyAlignment="1">
      <alignment horizontal="left" vertical="center"/>
    </xf>
    <xf numFmtId="0" fontId="440" fillId="154" borderId="303" xfId="47" applyFont="1" applyFill="1" applyBorder="1" applyAlignment="1">
      <alignment horizontal="center" vertical="center"/>
    </xf>
    <xf numFmtId="0" fontId="440" fillId="154" borderId="29" xfId="47" applyFont="1" applyFill="1" applyBorder="1" applyAlignment="1">
      <alignment horizontal="center" vertical="center"/>
    </xf>
    <xf numFmtId="0" fontId="440" fillId="154" borderId="212" xfId="47" applyFont="1" applyFill="1" applyBorder="1" applyAlignment="1">
      <alignment horizontal="center" vertical="center"/>
    </xf>
    <xf numFmtId="0" fontId="444" fillId="154" borderId="276" xfId="47" applyFont="1" applyFill="1" applyBorder="1" applyAlignment="1">
      <alignment horizontal="left" vertical="top" wrapText="1"/>
    </xf>
    <xf numFmtId="0" fontId="444" fillId="154" borderId="277" xfId="47" applyFont="1" applyFill="1" applyBorder="1" applyAlignment="1">
      <alignment horizontal="left" vertical="top" wrapText="1"/>
    </xf>
    <xf numFmtId="0" fontId="444" fillId="154" borderId="0" xfId="47" applyFont="1" applyFill="1" applyAlignment="1">
      <alignment horizontal="left" vertical="top" wrapText="1"/>
    </xf>
    <xf numFmtId="0" fontId="444" fillId="154" borderId="30" xfId="47" applyFont="1" applyFill="1" applyBorder="1" applyAlignment="1">
      <alignment horizontal="left" vertical="top" wrapText="1"/>
    </xf>
    <xf numFmtId="0" fontId="444" fillId="154" borderId="207" xfId="47" applyFont="1" applyFill="1" applyBorder="1" applyAlignment="1">
      <alignment horizontal="left" vertical="top" wrapText="1"/>
    </xf>
    <xf numFmtId="0" fontId="444" fillId="154" borderId="210" xfId="47" applyFont="1" applyFill="1" applyBorder="1" applyAlignment="1">
      <alignment horizontal="left" vertical="top" wrapText="1"/>
    </xf>
    <xf numFmtId="0" fontId="440" fillId="154" borderId="275" xfId="47" applyFont="1" applyFill="1" applyBorder="1" applyAlignment="1">
      <alignment horizontal="center" vertical="center"/>
    </xf>
    <xf numFmtId="0" fontId="445" fillId="154" borderId="0" xfId="47" applyFont="1" applyFill="1" applyAlignment="1">
      <alignment horizontal="left" vertical="top" wrapText="1"/>
    </xf>
    <xf numFmtId="0" fontId="445" fillId="154" borderId="30" xfId="47" applyFont="1" applyFill="1" applyBorder="1" applyAlignment="1">
      <alignment horizontal="left" vertical="top" wrapText="1"/>
    </xf>
    <xf numFmtId="0" fontId="445" fillId="154" borderId="204" xfId="47" applyFont="1" applyFill="1" applyBorder="1" applyAlignment="1">
      <alignment horizontal="left" vertical="top" wrapText="1"/>
    </xf>
    <xf numFmtId="0" fontId="445" fillId="154" borderId="205" xfId="47" applyFont="1" applyFill="1" applyBorder="1" applyAlignment="1">
      <alignment horizontal="left" vertical="top" wrapText="1"/>
    </xf>
    <xf numFmtId="0" fontId="91" fillId="34" borderId="73" xfId="47" applyFont="1" applyFill="1" applyBorder="1" applyAlignment="1">
      <alignment horizontal="center" vertical="center"/>
    </xf>
    <xf numFmtId="0" fontId="91" fillId="34" borderId="74" xfId="47" applyFont="1" applyFill="1" applyBorder="1" applyAlignment="1">
      <alignment horizontal="center" vertical="center"/>
    </xf>
    <xf numFmtId="0" fontId="55" fillId="22" borderId="0" xfId="47" applyFont="1" applyFill="1" applyAlignment="1">
      <alignment horizontal="center" vertical="center"/>
    </xf>
    <xf numFmtId="0" fontId="55" fillId="22" borderId="30" xfId="47" applyFont="1" applyFill="1" applyBorder="1" applyAlignment="1">
      <alignment horizontal="center" vertical="center"/>
    </xf>
    <xf numFmtId="0" fontId="442" fillId="101" borderId="0" xfId="47" applyFont="1" applyFill="1" applyAlignment="1">
      <alignment horizontal="left" vertical="center"/>
    </xf>
    <xf numFmtId="0" fontId="442" fillId="101" borderId="30" xfId="47" applyFont="1" applyFill="1" applyBorder="1" applyAlignment="1">
      <alignment horizontal="left" vertical="center"/>
    </xf>
    <xf numFmtId="0" fontId="80" fillId="0" borderId="0" xfId="47" applyFont="1" applyAlignment="1">
      <alignment horizontal="center" vertical="center"/>
    </xf>
    <xf numFmtId="0" fontId="80" fillId="0" borderId="30" xfId="47" applyFont="1" applyBorder="1" applyAlignment="1">
      <alignment horizontal="center" vertical="center"/>
    </xf>
    <xf numFmtId="0" fontId="430" fillId="176" borderId="29" xfId="47" applyFont="1" applyFill="1" applyBorder="1" applyAlignment="1">
      <alignment horizontal="center" vertical="center"/>
    </xf>
    <xf numFmtId="0" fontId="443" fillId="99" borderId="0" xfId="47" applyFont="1" applyFill="1" applyAlignment="1">
      <alignment horizontal="left" vertical="top" wrapText="1"/>
    </xf>
    <xf numFmtId="0" fontId="443" fillId="99" borderId="30" xfId="47" applyFont="1" applyFill="1" applyBorder="1" applyAlignment="1">
      <alignment horizontal="left" vertical="top" wrapText="1"/>
    </xf>
    <xf numFmtId="0" fontId="42" fillId="174" borderId="54" xfId="102" applyFont="1" applyFill="1" applyBorder="1" applyAlignment="1">
      <alignment horizontal="center" vertical="center" wrapText="1"/>
    </xf>
    <xf numFmtId="0" fontId="42" fillId="174" borderId="0" xfId="102" applyFont="1" applyFill="1" applyAlignment="1">
      <alignment horizontal="center" vertical="center" wrapText="1"/>
    </xf>
    <xf numFmtId="0" fontId="42" fillId="174" borderId="25" xfId="102" applyFont="1" applyFill="1" applyBorder="1" applyAlignment="1">
      <alignment horizontal="center" vertical="center" wrapText="1"/>
    </xf>
    <xf numFmtId="0" fontId="426" fillId="86" borderId="0" xfId="86" applyFont="1" applyFill="1" applyAlignment="1">
      <alignment horizontal="left" vertical="center"/>
    </xf>
    <xf numFmtId="0" fontId="426" fillId="20" borderId="0" xfId="86" applyFont="1" applyFill="1" applyAlignment="1" applyProtection="1">
      <alignment horizontal="left" vertical="center"/>
      <protection hidden="1"/>
    </xf>
    <xf numFmtId="0" fontId="72" fillId="67" borderId="54" xfId="102" applyFont="1" applyFill="1" applyBorder="1" applyAlignment="1">
      <alignment horizontal="center" vertical="center" wrapText="1"/>
    </xf>
    <xf numFmtId="0" fontId="72" fillId="67" borderId="0" xfId="102" applyFont="1" applyFill="1" applyAlignment="1">
      <alignment horizontal="center" vertical="center" wrapText="1"/>
    </xf>
    <xf numFmtId="0" fontId="72" fillId="67" borderId="25" xfId="102" applyFont="1" applyFill="1" applyBorder="1" applyAlignment="1">
      <alignment horizontal="center" vertical="center" wrapText="1"/>
    </xf>
    <xf numFmtId="0" fontId="72" fillId="67" borderId="206" xfId="102" applyFont="1" applyFill="1" applyBorder="1" applyAlignment="1">
      <alignment horizontal="center" vertical="center" wrapText="1"/>
    </xf>
    <xf numFmtId="0" fontId="72" fillId="67" borderId="207" xfId="102" applyFont="1" applyFill="1" applyBorder="1" applyAlignment="1">
      <alignment horizontal="center" vertical="center" wrapText="1"/>
    </xf>
    <xf numFmtId="0" fontId="72" fillId="67" borderId="208" xfId="102" applyFont="1" applyFill="1" applyBorder="1" applyAlignment="1">
      <alignment horizontal="center" vertical="center" wrapText="1"/>
    </xf>
    <xf numFmtId="0" fontId="430" fillId="35" borderId="203" xfId="47" applyFont="1" applyFill="1" applyBorder="1" applyAlignment="1">
      <alignment horizontal="center" vertical="center"/>
    </xf>
    <xf numFmtId="0" fontId="430" fillId="35" borderId="73" xfId="47" applyFont="1" applyFill="1" applyBorder="1" applyAlignment="1">
      <alignment horizontal="center" vertical="center"/>
    </xf>
    <xf numFmtId="0" fontId="430" fillId="35" borderId="74" xfId="47" applyFont="1" applyFill="1" applyBorder="1" applyAlignment="1">
      <alignment horizontal="center" vertical="center"/>
    </xf>
    <xf numFmtId="0" fontId="433" fillId="22" borderId="0" xfId="47" applyFont="1" applyFill="1" applyAlignment="1">
      <alignment horizontal="center" vertical="center" wrapText="1"/>
    </xf>
    <xf numFmtId="0" fontId="433" fillId="22" borderId="30" xfId="47" applyFont="1" applyFill="1" applyBorder="1" applyAlignment="1">
      <alignment horizontal="center" vertical="center" wrapText="1"/>
    </xf>
    <xf numFmtId="0" fontId="53" fillId="22" borderId="54" xfId="102" applyFont="1" applyFill="1" applyBorder="1" applyAlignment="1">
      <alignment horizontal="center" vertical="center" wrapText="1"/>
    </xf>
    <xf numFmtId="0" fontId="53" fillId="22" borderId="0" xfId="102" applyFont="1" applyFill="1" applyAlignment="1">
      <alignment horizontal="center" vertical="center" wrapText="1"/>
    </xf>
    <xf numFmtId="0" fontId="53" fillId="22" borderId="25" xfId="102" applyFont="1" applyFill="1" applyBorder="1" applyAlignment="1">
      <alignment horizontal="center" vertical="center" wrapText="1"/>
    </xf>
    <xf numFmtId="0" fontId="426" fillId="0" borderId="0" xfId="86" applyFont="1" applyAlignment="1">
      <alignment horizontal="left" vertical="center"/>
    </xf>
    <xf numFmtId="0" fontId="413" fillId="22" borderId="34" xfId="47" applyFont="1" applyFill="1" applyBorder="1" applyAlignment="1" applyProtection="1">
      <alignment horizontal="center" vertical="center"/>
      <protection hidden="1"/>
    </xf>
    <xf numFmtId="0" fontId="413" fillId="22" borderId="35" xfId="47" applyFont="1" applyFill="1" applyBorder="1" applyAlignment="1" applyProtection="1">
      <alignment horizontal="center" vertical="center"/>
      <protection hidden="1"/>
    </xf>
    <xf numFmtId="0" fontId="413" fillId="22" borderId="36" xfId="47" applyFont="1" applyFill="1" applyBorder="1" applyAlignment="1" applyProtection="1">
      <alignment horizontal="center" vertical="center"/>
      <protection hidden="1"/>
    </xf>
    <xf numFmtId="0" fontId="301" fillId="22" borderId="280" xfId="102" applyFont="1" applyFill="1" applyBorder="1" applyAlignment="1">
      <alignment horizontal="center" vertical="center" wrapText="1"/>
    </xf>
    <xf numFmtId="0" fontId="301" fillId="22" borderId="276" xfId="102" applyFont="1" applyFill="1" applyBorder="1" applyAlignment="1">
      <alignment horizontal="center" vertical="center" wrapText="1"/>
    </xf>
    <xf numFmtId="0" fontId="301" fillId="22" borderId="281" xfId="102" applyFont="1" applyFill="1" applyBorder="1" applyAlignment="1">
      <alignment horizontal="center" vertical="center" wrapText="1"/>
    </xf>
    <xf numFmtId="0" fontId="301" fillId="22" borderId="54" xfId="102" applyFont="1" applyFill="1" applyBorder="1" applyAlignment="1">
      <alignment horizontal="center" vertical="center" wrapText="1"/>
    </xf>
    <xf numFmtId="0" fontId="301" fillId="22" borderId="0" xfId="102" applyFont="1" applyFill="1" applyAlignment="1">
      <alignment horizontal="center" vertical="center" wrapText="1"/>
    </xf>
    <xf numFmtId="0" fontId="301" fillId="22" borderId="25" xfId="102" applyFont="1" applyFill="1" applyBorder="1" applyAlignment="1">
      <alignment horizontal="center" vertical="center" wrapText="1"/>
    </xf>
    <xf numFmtId="0" fontId="301" fillId="22" borderId="206" xfId="102" applyFont="1" applyFill="1" applyBorder="1" applyAlignment="1">
      <alignment horizontal="center" vertical="center" wrapText="1"/>
    </xf>
    <xf numFmtId="0" fontId="301" fillId="22" borderId="207" xfId="102" applyFont="1" applyFill="1" applyBorder="1" applyAlignment="1">
      <alignment horizontal="center" vertical="center" wrapText="1"/>
    </xf>
    <xf numFmtId="0" fontId="301" fillId="22" borderId="208" xfId="102" applyFont="1" applyFill="1" applyBorder="1" applyAlignment="1">
      <alignment horizontal="center" vertical="center" wrapText="1"/>
    </xf>
    <xf numFmtId="0" fontId="134" fillId="20" borderId="280" xfId="102" applyFont="1" applyFill="1" applyBorder="1" applyAlignment="1">
      <alignment horizontal="center" vertical="center" wrapText="1"/>
    </xf>
    <xf numFmtId="0" fontId="134" fillId="20" borderId="276" xfId="102" applyFont="1" applyFill="1" applyBorder="1" applyAlignment="1">
      <alignment horizontal="center" vertical="center" wrapText="1"/>
    </xf>
    <xf numFmtId="0" fontId="134" fillId="20" borderId="281" xfId="102" applyFont="1" applyFill="1" applyBorder="1" applyAlignment="1">
      <alignment horizontal="center" vertical="center" wrapText="1"/>
    </xf>
    <xf numFmtId="0" fontId="134" fillId="20" borderId="54" xfId="102" applyFont="1" applyFill="1" applyBorder="1" applyAlignment="1">
      <alignment horizontal="center" vertical="center" wrapText="1"/>
    </xf>
    <xf numFmtId="0" fontId="134" fillId="20" borderId="0" xfId="102" applyFont="1" applyFill="1" applyAlignment="1">
      <alignment horizontal="center" vertical="center" wrapText="1"/>
    </xf>
    <xf numFmtId="0" fontId="134" fillId="20" borderId="25" xfId="102" applyFont="1" applyFill="1" applyBorder="1" applyAlignment="1">
      <alignment horizontal="center" vertical="center" wrapText="1"/>
    </xf>
    <xf numFmtId="0" fontId="134" fillId="20" borderId="206" xfId="102" applyFont="1" applyFill="1" applyBorder="1" applyAlignment="1">
      <alignment horizontal="center" vertical="center" wrapText="1"/>
    </xf>
    <xf numFmtId="0" fontId="134" fillId="20" borderId="207" xfId="102" applyFont="1" applyFill="1" applyBorder="1" applyAlignment="1">
      <alignment horizontal="center" vertical="center" wrapText="1"/>
    </xf>
    <xf numFmtId="0" fontId="134" fillId="20" borderId="208" xfId="102" applyFont="1" applyFill="1" applyBorder="1" applyAlignment="1">
      <alignment horizontal="center" vertical="center" wrapText="1"/>
    </xf>
    <xf numFmtId="0" fontId="130" fillId="22" borderId="280" xfId="102" applyFont="1" applyFill="1" applyBorder="1" applyAlignment="1">
      <alignment horizontal="center" vertical="center" wrapText="1"/>
    </xf>
    <xf numFmtId="0" fontId="130" fillId="22" borderId="276" xfId="102" applyFont="1" applyFill="1" applyBorder="1" applyAlignment="1">
      <alignment horizontal="center" vertical="center" wrapText="1"/>
    </xf>
    <xf numFmtId="0" fontId="130" fillId="22" borderId="281" xfId="102" applyFont="1" applyFill="1" applyBorder="1" applyAlignment="1">
      <alignment horizontal="center" vertical="center" wrapText="1"/>
    </xf>
    <xf numFmtId="0" fontId="130" fillId="22" borderId="54" xfId="102" applyFont="1" applyFill="1" applyBorder="1" applyAlignment="1">
      <alignment horizontal="center" vertical="center" wrapText="1"/>
    </xf>
    <xf numFmtId="0" fontId="130" fillId="22" borderId="0" xfId="102" applyFont="1" applyFill="1" applyAlignment="1">
      <alignment horizontal="center" vertical="center" wrapText="1"/>
    </xf>
    <xf numFmtId="0" fontId="130" fillId="22" borderId="25" xfId="102" applyFont="1" applyFill="1" applyBorder="1" applyAlignment="1">
      <alignment horizontal="center" vertical="center" wrapText="1"/>
    </xf>
    <xf numFmtId="0" fontId="428" fillId="22" borderId="0" xfId="68" applyFont="1" applyFill="1" applyAlignment="1" applyProtection="1">
      <alignment horizontal="left" vertical="center"/>
    </xf>
    <xf numFmtId="0" fontId="108" fillId="22" borderId="54" xfId="102" applyFont="1" applyFill="1" applyBorder="1" applyAlignment="1">
      <alignment horizontal="center" vertical="center" wrapText="1"/>
    </xf>
    <xf numFmtId="0" fontId="108" fillId="22" borderId="0" xfId="102" applyFont="1" applyFill="1" applyAlignment="1">
      <alignment horizontal="center" vertical="center" wrapText="1"/>
    </xf>
    <xf numFmtId="0" fontId="108" fillId="22" borderId="25" xfId="102" applyFont="1" applyFill="1" applyBorder="1" applyAlignment="1">
      <alignment horizontal="center" vertical="center" wrapText="1"/>
    </xf>
    <xf numFmtId="0" fontId="108" fillId="22" borderId="206" xfId="102" applyFont="1" applyFill="1" applyBorder="1" applyAlignment="1">
      <alignment horizontal="center" vertical="center" wrapText="1"/>
    </xf>
    <xf numFmtId="0" fontId="108" fillId="22" borderId="207" xfId="102" applyFont="1" applyFill="1" applyBorder="1" applyAlignment="1">
      <alignment horizontal="center" vertical="center" wrapText="1"/>
    </xf>
    <xf numFmtId="0" fontId="108" fillId="22" borderId="208" xfId="102" applyFont="1" applyFill="1" applyBorder="1" applyAlignment="1">
      <alignment horizontal="center" vertical="center" wrapText="1"/>
    </xf>
    <xf numFmtId="0" fontId="426" fillId="22" borderId="0" xfId="104" applyFont="1" applyFill="1" applyAlignment="1" applyProtection="1">
      <alignment horizontal="left" vertical="center"/>
    </xf>
    <xf numFmtId="0" fontId="411" fillId="69" borderId="203" xfId="47" applyFont="1" applyFill="1" applyBorder="1" applyAlignment="1" applyProtection="1">
      <alignment horizontal="center" vertical="center"/>
      <protection hidden="1"/>
    </xf>
    <xf numFmtId="0" fontId="411" fillId="69" borderId="73" xfId="47" applyFont="1" applyFill="1" applyBorder="1" applyAlignment="1" applyProtection="1">
      <alignment horizontal="center" vertical="center"/>
      <protection hidden="1"/>
    </xf>
    <xf numFmtId="0" fontId="411" fillId="69" borderId="74" xfId="47" applyFont="1" applyFill="1" applyBorder="1" applyAlignment="1" applyProtection="1">
      <alignment horizontal="center" vertical="center"/>
      <protection hidden="1"/>
    </xf>
    <xf numFmtId="0" fontId="39" fillId="22" borderId="29" xfId="47" applyFont="1" applyFill="1" applyBorder="1" applyAlignment="1" applyProtection="1">
      <alignment horizontal="center" vertical="center"/>
      <protection hidden="1"/>
    </xf>
    <xf numFmtId="0" fontId="39" fillId="22" borderId="0" xfId="47" applyFont="1" applyFill="1" applyAlignment="1" applyProtection="1">
      <alignment horizontal="center" vertical="center"/>
      <protection hidden="1"/>
    </xf>
    <xf numFmtId="0" fontId="39" fillId="22" borderId="30" xfId="47" applyFont="1" applyFill="1" applyBorder="1" applyAlignment="1" applyProtection="1">
      <alignment horizontal="center" vertical="center"/>
      <protection hidden="1"/>
    </xf>
    <xf numFmtId="0" fontId="412" fillId="22" borderId="204" xfId="86" applyFont="1" applyFill="1" applyBorder="1" applyAlignment="1" applyProtection="1">
      <alignment horizontal="center" vertical="center"/>
      <protection hidden="1"/>
    </xf>
    <xf numFmtId="0" fontId="412" fillId="22" borderId="205" xfId="86" applyFont="1" applyFill="1" applyBorder="1" applyAlignment="1" applyProtection="1">
      <alignment horizontal="center" vertical="center"/>
      <protection hidden="1"/>
    </xf>
    <xf numFmtId="0" fontId="411" fillId="20" borderId="0" xfId="67" applyFont="1" applyFill="1" applyAlignment="1" applyProtection="1">
      <alignment horizontal="center" vertical="center" wrapText="1"/>
      <protection hidden="1"/>
    </xf>
    <xf numFmtId="0" fontId="426" fillId="22" borderId="0" xfId="86" applyFont="1" applyFill="1" applyAlignment="1">
      <alignment horizontal="left"/>
    </xf>
    <xf numFmtId="0" fontId="87" fillId="155" borderId="54" xfId="102" applyFont="1" applyFill="1" applyBorder="1" applyAlignment="1">
      <alignment horizontal="center" vertical="center"/>
    </xf>
    <xf numFmtId="0" fontId="87" fillId="155" borderId="0" xfId="102" applyFont="1" applyFill="1" applyAlignment="1">
      <alignment horizontal="center" vertical="center"/>
    </xf>
    <xf numFmtId="0" fontId="87" fillId="155" borderId="25" xfId="102" applyFont="1" applyFill="1" applyBorder="1" applyAlignment="1">
      <alignment horizontal="center" vertical="center"/>
    </xf>
    <xf numFmtId="0" fontId="108" fillId="22" borderId="0" xfId="47" applyFont="1" applyFill="1" applyAlignment="1" applyProtection="1">
      <alignment horizontal="center" vertical="center"/>
      <protection hidden="1"/>
    </xf>
    <xf numFmtId="0" fontId="108" fillId="22" borderId="0" xfId="47" applyFont="1" applyFill="1" applyAlignment="1" applyProtection="1">
      <alignment horizontal="left" vertical="center" wrapText="1"/>
      <protection hidden="1"/>
    </xf>
    <xf numFmtId="0" fontId="108" fillId="22" borderId="0" xfId="47" applyFont="1" applyFill="1" applyAlignment="1" applyProtection="1">
      <alignment horizontal="center" vertical="center" wrapText="1"/>
      <protection hidden="1"/>
    </xf>
    <xf numFmtId="0" fontId="141" fillId="22" borderId="0" xfId="47" applyFont="1" applyFill="1" applyAlignment="1" applyProtection="1">
      <alignment horizontal="center" vertical="center" wrapText="1"/>
      <protection hidden="1"/>
    </xf>
    <xf numFmtId="0" fontId="53" fillId="22" borderId="0" xfId="47" applyFont="1" applyFill="1" applyAlignment="1" applyProtection="1">
      <alignment horizontal="center" vertical="center" wrapText="1"/>
      <protection hidden="1"/>
    </xf>
    <xf numFmtId="0" fontId="574" fillId="22" borderId="0" xfId="47" applyFont="1" applyFill="1" applyAlignment="1" applyProtection="1">
      <alignment horizontal="center" vertical="center"/>
      <protection hidden="1"/>
    </xf>
    <xf numFmtId="0" fontId="197" fillId="20" borderId="0" xfId="47" applyFont="1" applyFill="1" applyAlignment="1">
      <alignment horizontal="center" vertical="center"/>
    </xf>
    <xf numFmtId="0" fontId="55" fillId="0" borderId="344" xfId="47" applyFont="1" applyBorder="1" applyAlignment="1">
      <alignment horizontal="center" vertical="center"/>
    </xf>
    <xf numFmtId="0" fontId="108" fillId="0" borderId="344" xfId="47" applyFont="1" applyBorder="1" applyAlignment="1">
      <alignment horizontal="center" vertical="center" wrapText="1"/>
    </xf>
    <xf numFmtId="0" fontId="55" fillId="22" borderId="345" xfId="47" applyFont="1" applyFill="1" applyBorder="1" applyAlignment="1">
      <alignment horizontal="center" vertical="center" wrapText="1"/>
    </xf>
    <xf numFmtId="0" fontId="55" fillId="22" borderId="346" xfId="47" applyFont="1" applyFill="1" applyBorder="1" applyAlignment="1">
      <alignment horizontal="center" vertical="center" wrapText="1"/>
    </xf>
    <xf numFmtId="0" fontId="55" fillId="22" borderId="209" xfId="47" applyFont="1" applyFill="1" applyBorder="1" applyAlignment="1">
      <alignment horizontal="center" vertical="center" wrapText="1"/>
    </xf>
    <xf numFmtId="0" fontId="200" fillId="22" borderId="0" xfId="47" applyFont="1" applyFill="1" applyAlignment="1" applyProtection="1">
      <alignment horizontal="center" vertical="center"/>
      <protection hidden="1"/>
    </xf>
    <xf numFmtId="0" fontId="200" fillId="22" borderId="0" xfId="47" applyFont="1" applyFill="1" applyAlignment="1" applyProtection="1">
      <alignment horizontal="center" vertical="center" wrapText="1"/>
      <protection hidden="1"/>
    </xf>
    <xf numFmtId="0" fontId="74" fillId="155" borderId="0" xfId="47" applyFont="1" applyFill="1" applyAlignment="1">
      <alignment horizontal="center" vertical="center" wrapText="1"/>
    </xf>
    <xf numFmtId="0" fontId="74" fillId="155" borderId="188" xfId="47" applyFont="1" applyFill="1" applyBorder="1" applyAlignment="1">
      <alignment horizontal="center" vertical="center" wrapText="1"/>
    </xf>
    <xf numFmtId="0" fontId="74" fillId="155" borderId="25" xfId="47" applyFont="1" applyFill="1" applyBorder="1" applyAlignment="1">
      <alignment horizontal="center" vertical="center" wrapText="1"/>
    </xf>
    <xf numFmtId="0" fontId="347" fillId="151" borderId="0" xfId="47" applyFont="1" applyFill="1" applyAlignment="1">
      <alignment horizontal="center" vertical="center" wrapText="1"/>
    </xf>
    <xf numFmtId="0" fontId="347" fillId="151" borderId="188" xfId="47" applyFont="1" applyFill="1" applyBorder="1" applyAlignment="1">
      <alignment horizontal="center" vertical="center" wrapText="1"/>
    </xf>
    <xf numFmtId="0" fontId="347" fillId="180" borderId="0" xfId="47" applyFont="1" applyFill="1" applyAlignment="1">
      <alignment horizontal="center" vertical="center" wrapText="1"/>
    </xf>
    <xf numFmtId="0" fontId="347" fillId="180" borderId="188" xfId="47" applyFont="1" applyFill="1" applyBorder="1" applyAlignment="1">
      <alignment horizontal="center" vertical="center" wrapText="1"/>
    </xf>
    <xf numFmtId="0" fontId="347" fillId="180" borderId="25" xfId="47" applyFont="1" applyFill="1" applyBorder="1" applyAlignment="1">
      <alignment horizontal="center" vertical="center" wrapText="1"/>
    </xf>
    <xf numFmtId="0" fontId="347" fillId="19" borderId="0" xfId="47" applyFont="1" applyFill="1" applyAlignment="1">
      <alignment horizontal="center" vertical="center" wrapText="1"/>
    </xf>
    <xf numFmtId="0" fontId="347" fillId="19" borderId="188" xfId="47" applyFont="1" applyFill="1" applyBorder="1" applyAlignment="1">
      <alignment horizontal="center" vertical="center" wrapText="1"/>
    </xf>
    <xf numFmtId="0" fontId="593" fillId="22" borderId="0" xfId="82" applyFont="1" applyFill="1" applyAlignment="1">
      <alignment horizontal="right" vertical="center"/>
    </xf>
    <xf numFmtId="0" fontId="64" fillId="22" borderId="0" xfId="47" applyFont="1" applyFill="1" applyAlignment="1">
      <alignment horizontal="center" vertical="center"/>
    </xf>
    <xf numFmtId="0" fontId="347" fillId="19" borderId="25" xfId="47" applyFont="1" applyFill="1" applyBorder="1" applyAlignment="1">
      <alignment horizontal="center" vertical="center" wrapText="1"/>
    </xf>
    <xf numFmtId="0" fontId="347" fillId="151" borderId="25" xfId="47" applyFont="1" applyFill="1" applyBorder="1" applyAlignment="1">
      <alignment horizontal="center" vertical="center" wrapText="1"/>
    </xf>
    <xf numFmtId="0" fontId="593" fillId="22" borderId="25" xfId="82" applyFont="1" applyFill="1" applyBorder="1" applyAlignment="1">
      <alignment horizontal="right" vertical="center"/>
    </xf>
    <xf numFmtId="0" fontId="614" fillId="20" borderId="17" xfId="47" applyFont="1" applyFill="1" applyBorder="1" applyAlignment="1">
      <alignment horizontal="center" vertical="center" wrapText="1"/>
    </xf>
    <xf numFmtId="0" fontId="614" fillId="20" borderId="18" xfId="47" applyFont="1" applyFill="1" applyBorder="1" applyAlignment="1">
      <alignment horizontal="center" vertical="center" wrapText="1"/>
    </xf>
    <xf numFmtId="0" fontId="614" fillId="20" borderId="19" xfId="47" applyFont="1" applyFill="1" applyBorder="1" applyAlignment="1">
      <alignment horizontal="center" vertical="center" wrapText="1"/>
    </xf>
    <xf numFmtId="0" fontId="614" fillId="20" borderId="20" xfId="47" applyFont="1" applyFill="1" applyBorder="1" applyAlignment="1">
      <alignment horizontal="center" vertical="center" wrapText="1"/>
    </xf>
    <xf numFmtId="0" fontId="614" fillId="20" borderId="21" xfId="47" applyFont="1" applyFill="1" applyBorder="1" applyAlignment="1">
      <alignment horizontal="center" vertical="center" wrapText="1"/>
    </xf>
    <xf numFmtId="0" fontId="614" fillId="20" borderId="22" xfId="47" applyFont="1" applyFill="1" applyBorder="1" applyAlignment="1">
      <alignment horizontal="center" vertical="center" wrapText="1"/>
    </xf>
    <xf numFmtId="0" fontId="615" fillId="0" borderId="280" xfId="82" applyFont="1" applyBorder="1" applyAlignment="1">
      <alignment horizontal="center" vertical="center" wrapText="1"/>
    </xf>
    <xf numFmtId="0" fontId="615" fillId="0" borderId="274" xfId="82" applyFont="1" applyBorder="1" applyAlignment="1">
      <alignment horizontal="center" vertical="center" wrapText="1"/>
    </xf>
    <xf numFmtId="0" fontId="615" fillId="0" borderId="24" xfId="82" applyFont="1" applyBorder="1" applyAlignment="1">
      <alignment horizontal="center" vertical="center" wrapText="1"/>
    </xf>
    <xf numFmtId="0" fontId="615" fillId="0" borderId="54" xfId="82" applyFont="1" applyBorder="1" applyAlignment="1">
      <alignment horizontal="center" vertical="center" wrapText="1"/>
    </xf>
    <xf numFmtId="0" fontId="615" fillId="0" borderId="0" xfId="82" applyFont="1" applyAlignment="1">
      <alignment horizontal="center" vertical="center" wrapText="1"/>
    </xf>
    <xf numFmtId="0" fontId="615" fillId="0" borderId="25" xfId="82" applyFont="1" applyBorder="1" applyAlignment="1">
      <alignment horizontal="center" vertical="center" wrapText="1"/>
    </xf>
    <xf numFmtId="0" fontId="615" fillId="0" borderId="206" xfId="82" applyFont="1" applyBorder="1" applyAlignment="1">
      <alignment horizontal="center" vertical="center" wrapText="1"/>
    </xf>
    <xf numFmtId="0" fontId="615" fillId="0" borderId="207" xfId="82" applyFont="1" applyBorder="1" applyAlignment="1">
      <alignment horizontal="center" vertical="center" wrapText="1"/>
    </xf>
    <xf numFmtId="0" fontId="615" fillId="0" borderId="208" xfId="82" applyFont="1" applyBorder="1" applyAlignment="1">
      <alignment horizontal="center" vertical="center" wrapText="1"/>
    </xf>
    <xf numFmtId="0" fontId="74" fillId="167" borderId="0" xfId="47" applyFont="1" applyFill="1" applyAlignment="1">
      <alignment horizontal="center" vertical="center" wrapText="1"/>
    </xf>
    <xf numFmtId="0" fontId="74" fillId="167" borderId="188" xfId="47" applyFont="1" applyFill="1" applyBorder="1" applyAlignment="1">
      <alignment horizontal="center" vertical="center" wrapText="1"/>
    </xf>
    <xf numFmtId="0" fontId="74" fillId="167" borderId="25" xfId="47" applyFont="1" applyFill="1" applyBorder="1" applyAlignment="1">
      <alignment horizontal="center" vertical="center" wrapText="1"/>
    </xf>
    <xf numFmtId="0" fontId="74" fillId="94" borderId="0" xfId="47" applyFont="1" applyFill="1" applyAlignment="1">
      <alignment horizontal="center" vertical="center" wrapText="1"/>
    </xf>
    <xf numFmtId="0" fontId="74" fillId="94" borderId="188" xfId="47" applyFont="1" applyFill="1" applyBorder="1" applyAlignment="1">
      <alignment horizontal="center" vertical="center" wrapText="1"/>
    </xf>
    <xf numFmtId="0" fontId="74" fillId="94" borderId="25" xfId="47" applyFont="1" applyFill="1" applyBorder="1" applyAlignment="1">
      <alignment horizontal="center" vertical="center" wrapText="1"/>
    </xf>
    <xf numFmtId="0" fontId="653" fillId="183" borderId="0" xfId="82" applyFont="1" applyFill="1" applyAlignment="1">
      <alignment horizontal="center" vertical="center"/>
    </xf>
    <xf numFmtId="0" fontId="212" fillId="183" borderId="0" xfId="82" applyFont="1" applyFill="1" applyAlignment="1">
      <alignment horizontal="right" vertical="center"/>
    </xf>
    <xf numFmtId="0" fontId="668" fillId="20" borderId="203" xfId="82" applyFont="1" applyFill="1" applyBorder="1" applyAlignment="1">
      <alignment horizontal="center" vertical="center"/>
    </xf>
    <xf numFmtId="0" fontId="668" fillId="20" borderId="73" xfId="82" applyFont="1" applyFill="1" applyBorder="1" applyAlignment="1">
      <alignment horizontal="center" vertical="center"/>
    </xf>
    <xf numFmtId="0" fontId="668" fillId="20" borderId="74" xfId="82" applyFont="1" applyFill="1" applyBorder="1" applyAlignment="1">
      <alignment horizontal="center" vertical="center"/>
    </xf>
    <xf numFmtId="0" fontId="668" fillId="20" borderId="29" xfId="82" applyFont="1" applyFill="1" applyBorder="1" applyAlignment="1">
      <alignment horizontal="center" vertical="center"/>
    </xf>
    <xf numFmtId="0" fontId="668" fillId="20" borderId="0" xfId="82" applyFont="1" applyFill="1" applyAlignment="1">
      <alignment horizontal="center" vertical="center"/>
    </xf>
    <xf numFmtId="0" fontId="668" fillId="20" borderId="30" xfId="82" applyFont="1" applyFill="1" applyBorder="1" applyAlignment="1">
      <alignment horizontal="center" vertical="center"/>
    </xf>
    <xf numFmtId="0" fontId="108" fillId="20" borderId="29" xfId="82" applyFont="1" applyFill="1" applyBorder="1" applyAlignment="1">
      <alignment horizontal="center" vertical="center" wrapText="1"/>
    </xf>
    <xf numFmtId="0" fontId="108" fillId="20" borderId="0" xfId="82" applyFont="1" applyFill="1" applyAlignment="1">
      <alignment horizontal="center" vertical="center" wrapText="1"/>
    </xf>
    <xf numFmtId="0" fontId="108" fillId="20" borderId="30" xfId="82" applyFont="1" applyFill="1" applyBorder="1" applyAlignment="1">
      <alignment horizontal="center" vertical="center" wrapText="1"/>
    </xf>
    <xf numFmtId="0" fontId="108" fillId="20" borderId="275" xfId="82" applyFont="1" applyFill="1" applyBorder="1" applyAlignment="1">
      <alignment horizontal="center" vertical="center" wrapText="1"/>
    </xf>
    <xf numFmtId="0" fontId="108" fillId="20" borderId="32" xfId="82" applyFont="1" applyFill="1" applyBorder="1" applyAlignment="1">
      <alignment horizontal="center" vertical="center" wrapText="1"/>
    </xf>
    <xf numFmtId="0" fontId="108" fillId="20" borderId="33" xfId="82" applyFont="1" applyFill="1" applyBorder="1" applyAlignment="1">
      <alignment horizontal="center" vertical="center" wrapText="1"/>
    </xf>
    <xf numFmtId="0" fontId="79" fillId="183" borderId="0" xfId="82" applyFont="1" applyFill="1" applyAlignment="1">
      <alignment horizontal="center" vertical="center"/>
    </xf>
    <xf numFmtId="0" fontId="12" fillId="0" borderId="364" xfId="82" applyBorder="1" applyAlignment="1">
      <alignment horizontal="center" vertical="center" wrapText="1"/>
    </xf>
    <xf numFmtId="0" fontId="12" fillId="0" borderId="0" xfId="82" applyAlignment="1">
      <alignment horizontal="center" vertical="center" wrapText="1"/>
    </xf>
    <xf numFmtId="0" fontId="12" fillId="0" borderId="200" xfId="82" applyBorder="1" applyAlignment="1">
      <alignment horizontal="center" vertical="center" wrapText="1"/>
    </xf>
    <xf numFmtId="0" fontId="12" fillId="0" borderId="365" xfId="82" applyBorder="1" applyAlignment="1">
      <alignment horizontal="center" vertical="center" wrapText="1"/>
    </xf>
    <xf numFmtId="0" fontId="12" fillId="0" borderId="355" xfId="82" applyBorder="1" applyAlignment="1">
      <alignment horizontal="center" vertical="center" wrapText="1"/>
    </xf>
    <xf numFmtId="0" fontId="12" fillId="0" borderId="360" xfId="82" applyBorder="1" applyAlignment="1">
      <alignment horizontal="center" vertical="center" wrapText="1"/>
    </xf>
    <xf numFmtId="2" fontId="39" fillId="145" borderId="0" xfId="102" applyNumberFormat="1" applyFont="1" applyFill="1" applyAlignment="1" applyProtection="1">
      <alignment horizontal="center" vertical="center"/>
      <protection locked="0"/>
    </xf>
    <xf numFmtId="2" fontId="507" fillId="151" borderId="0" xfId="102" applyNumberFormat="1" applyFont="1" applyFill="1" applyAlignment="1" applyProtection="1">
      <alignment horizontal="center" vertical="center"/>
      <protection locked="0"/>
    </xf>
    <xf numFmtId="0" fontId="39" fillId="152" borderId="0" xfId="102" applyFont="1" applyFill="1" applyAlignment="1">
      <alignment horizontal="center" vertical="center"/>
    </xf>
    <xf numFmtId="2" fontId="507" fillId="153" borderId="0" xfId="102" applyNumberFormat="1" applyFont="1" applyFill="1" applyAlignment="1" applyProtection="1">
      <alignment horizontal="center" vertical="center"/>
      <protection locked="0"/>
    </xf>
    <xf numFmtId="2" fontId="39" fillId="94" borderId="0" xfId="102" applyNumberFormat="1" applyFont="1" applyFill="1" applyAlignment="1" applyProtection="1">
      <alignment horizontal="center" vertical="center"/>
      <protection locked="0"/>
    </xf>
    <xf numFmtId="0" fontId="21" fillId="76" borderId="361" xfId="84" applyFill="1" applyBorder="1" applyAlignment="1" applyProtection="1">
      <alignment horizontal="center" vertical="center" wrapText="1"/>
    </xf>
    <xf numFmtId="0" fontId="21" fillId="76" borderId="362" xfId="84" applyFill="1" applyBorder="1" applyAlignment="1" applyProtection="1">
      <alignment horizontal="center" vertical="center" wrapText="1"/>
    </xf>
    <xf numFmtId="0" fontId="21" fillId="76" borderId="363" xfId="84" applyFill="1" applyBorder="1" applyAlignment="1" applyProtection="1">
      <alignment horizontal="center" vertical="center" wrapText="1"/>
    </xf>
    <xf numFmtId="0" fontId="21" fillId="76" borderId="364" xfId="84" applyFill="1" applyBorder="1" applyAlignment="1" applyProtection="1">
      <alignment horizontal="center" vertical="center" wrapText="1"/>
    </xf>
    <xf numFmtId="0" fontId="21" fillId="76" borderId="0" xfId="84" applyFill="1" applyBorder="1" applyAlignment="1" applyProtection="1">
      <alignment horizontal="center" vertical="center" wrapText="1"/>
    </xf>
    <xf numFmtId="0" fontId="21" fillId="76" borderId="200" xfId="84" applyFill="1" applyBorder="1" applyAlignment="1" applyProtection="1">
      <alignment horizontal="center" vertical="center" wrapText="1"/>
    </xf>
    <xf numFmtId="2" fontId="507" fillId="150" borderId="0" xfId="102" applyNumberFormat="1" applyFont="1" applyFill="1" applyAlignment="1" applyProtection="1">
      <alignment horizontal="center" vertical="center"/>
      <protection locked="0"/>
    </xf>
    <xf numFmtId="2" fontId="507" fillId="110" borderId="0" xfId="102" applyNumberFormat="1" applyFont="1" applyFill="1" applyAlignment="1" applyProtection="1">
      <alignment horizontal="center" vertical="center"/>
      <protection locked="0"/>
    </xf>
    <xf numFmtId="2" fontId="39" fillId="117" borderId="0" xfId="102" applyNumberFormat="1" applyFont="1" applyFill="1" applyAlignment="1" applyProtection="1">
      <alignment horizontal="center" vertical="center"/>
      <protection locked="0"/>
    </xf>
    <xf numFmtId="2" fontId="39" fillId="126" borderId="0" xfId="102" applyNumberFormat="1" applyFont="1" applyFill="1" applyAlignment="1" applyProtection="1">
      <alignment horizontal="center" vertical="center"/>
      <protection locked="0"/>
    </xf>
    <xf numFmtId="2" fontId="507" fillId="100" borderId="0" xfId="102" applyNumberFormat="1" applyFont="1" applyFill="1" applyAlignment="1" applyProtection="1">
      <alignment horizontal="center" vertical="center"/>
      <protection locked="0"/>
    </xf>
    <xf numFmtId="0" fontId="39" fillId="135" borderId="0" xfId="102" applyFont="1" applyFill="1" applyAlignment="1">
      <alignment horizontal="center" vertical="center"/>
    </xf>
    <xf numFmtId="2" fontId="39" fillId="146" borderId="0" xfId="102" applyNumberFormat="1" applyFont="1" applyFill="1" applyAlignment="1" applyProtection="1">
      <alignment horizontal="center" vertical="center"/>
      <protection locked="0"/>
    </xf>
    <xf numFmtId="2" fontId="39" fillId="98" borderId="0" xfId="102" applyNumberFormat="1" applyFont="1" applyFill="1" applyAlignment="1" applyProtection="1">
      <alignment horizontal="center" vertical="center"/>
      <protection locked="0"/>
    </xf>
    <xf numFmtId="2" fontId="507" fillId="147" borderId="0" xfId="102" applyNumberFormat="1" applyFont="1" applyFill="1" applyAlignment="1" applyProtection="1">
      <alignment horizontal="center" vertical="center"/>
      <protection locked="0"/>
    </xf>
    <xf numFmtId="2" fontId="507" fillId="148" borderId="0" xfId="102" applyNumberFormat="1" applyFont="1" applyFill="1" applyAlignment="1" applyProtection="1">
      <alignment horizontal="center" vertical="center"/>
      <protection locked="0"/>
    </xf>
    <xf numFmtId="2" fontId="39" fillId="149" borderId="0" xfId="102" applyNumberFormat="1" applyFont="1" applyFill="1" applyAlignment="1" applyProtection="1">
      <alignment horizontal="center" vertical="center"/>
      <protection locked="0"/>
    </xf>
    <xf numFmtId="0" fontId="12" fillId="80" borderId="0" xfId="82" applyFill="1" applyAlignment="1">
      <alignment horizontal="center"/>
    </xf>
    <xf numFmtId="0" fontId="500" fillId="100" borderId="0" xfId="82" applyFont="1" applyFill="1" applyAlignment="1">
      <alignment horizontal="center"/>
    </xf>
    <xf numFmtId="0" fontId="500" fillId="95" borderId="0" xfId="82" applyFont="1" applyFill="1" applyAlignment="1">
      <alignment horizontal="center"/>
    </xf>
    <xf numFmtId="0" fontId="681" fillId="0" borderId="0" xfId="84" applyFont="1" applyAlignment="1" applyProtection="1">
      <alignment horizontal="center" vertical="center" wrapText="1"/>
    </xf>
    <xf numFmtId="0" fontId="681" fillId="0" borderId="355" xfId="84" applyFont="1" applyBorder="1" applyAlignment="1" applyProtection="1">
      <alignment horizontal="center" vertical="center" wrapText="1"/>
    </xf>
    <xf numFmtId="49" fontId="39" fillId="80" borderId="0" xfId="82" applyNumberFormat="1" applyFont="1" applyFill="1" applyAlignment="1" applyProtection="1">
      <alignment horizontal="center" vertical="center"/>
      <protection locked="0"/>
    </xf>
    <xf numFmtId="0" fontId="396" fillId="76" borderId="356" xfId="83" applyFont="1" applyFill="1" applyBorder="1" applyAlignment="1">
      <alignment horizontal="center" vertical="center"/>
    </xf>
    <xf numFmtId="0" fontId="396" fillId="76" borderId="357" xfId="83" applyFont="1" applyFill="1" applyBorder="1" applyAlignment="1">
      <alignment horizontal="center" vertical="center"/>
    </xf>
    <xf numFmtId="0" fontId="396" fillId="76" borderId="358" xfId="83" applyFont="1" applyFill="1" applyBorder="1" applyAlignment="1">
      <alignment horizontal="center" vertical="center"/>
    </xf>
    <xf numFmtId="0" fontId="500" fillId="105" borderId="0" xfId="82" applyFont="1" applyFill="1" applyAlignment="1">
      <alignment horizontal="center"/>
    </xf>
    <xf numFmtId="2" fontId="39" fillId="87" borderId="0" xfId="82" applyNumberFormat="1" applyFont="1" applyFill="1" applyAlignment="1" applyProtection="1">
      <alignment horizontal="center" vertical="center"/>
      <protection locked="0"/>
    </xf>
    <xf numFmtId="0" fontId="679" fillId="0" borderId="0" xfId="102" applyFont="1" applyAlignment="1">
      <alignment horizontal="center" vertical="center"/>
    </xf>
    <xf numFmtId="2" fontId="39" fillId="97" borderId="0" xfId="82" applyNumberFormat="1" applyFont="1" applyFill="1" applyAlignment="1" applyProtection="1">
      <alignment horizontal="center" vertical="center"/>
      <protection locked="0"/>
    </xf>
    <xf numFmtId="2" fontId="507" fillId="105" borderId="0" xfId="82" applyNumberFormat="1" applyFont="1" applyFill="1" applyAlignment="1" applyProtection="1">
      <alignment horizontal="center" vertical="center"/>
      <protection locked="0"/>
    </xf>
  </cellXfs>
  <cellStyles count="110">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alcul 2" xfId="55" xr:uid="{00000000-0005-0000-0000-00001A000000}"/>
    <cellStyle name="Cellule liée" xfId="27" builtinId="24" customBuiltin="1"/>
    <cellStyle name="Commentaire 2" xfId="56" xr:uid="{00000000-0005-0000-0000-00001D000000}"/>
    <cellStyle name="Entrée" xfId="29" builtinId="20" customBuiltin="1"/>
    <cellStyle name="Entrée 2" xfId="57" xr:uid="{00000000-0005-0000-0000-00001F000000}"/>
    <cellStyle name="Euro" xfId="30" xr:uid="{00000000-0005-0000-0000-000020000000}"/>
    <cellStyle name="Euro 2" xfId="58" xr:uid="{00000000-0005-0000-0000-000021000000}"/>
    <cellStyle name="Insatisfaisant" xfId="31" builtinId="27" customBuiltin="1"/>
    <cellStyle name="Lien hypertexte" xfId="64" builtinId="8"/>
    <cellStyle name="Lien hypertexte 2" xfId="49" xr:uid="{00000000-0005-0000-0000-000024000000}"/>
    <cellStyle name="Lien hypertexte 2 2" xfId="95" xr:uid="{371C26B8-E9EA-419F-BD09-2012A7C2444D}"/>
    <cellStyle name="Lien hypertexte 2 2 2" xfId="103" xr:uid="{A6D79B96-3C8C-46E8-80DC-904D61BF6A50}"/>
    <cellStyle name="Lien hypertexte 2 2 3" xfId="109" xr:uid="{10B82128-4873-44B3-87AF-08AE09B71509}"/>
    <cellStyle name="Lien hypertexte 3" xfId="53" xr:uid="{00000000-0005-0000-0000-000025000000}"/>
    <cellStyle name="Lien hypertexte 3 2" xfId="68" xr:uid="{00000000-0005-0000-0000-000026000000}"/>
    <cellStyle name="Lien hypertexte 3 2 2" xfId="86" xr:uid="{03E4CDF3-0C41-4FE0-8356-4685FBC98B33}"/>
    <cellStyle name="Lien hypertexte 3 2 3" xfId="96" xr:uid="{BEFA79DA-3239-4F9B-A843-7797240335DB}"/>
    <cellStyle name="Lien hypertexte 4" xfId="52" xr:uid="{00000000-0005-0000-0000-000027000000}"/>
    <cellStyle name="Lien hypertexte 4 2" xfId="104" xr:uid="{156285A7-6CD0-4BA3-BE7A-DB964076A9B0}"/>
    <cellStyle name="Lien hypertexte 5" xfId="69" xr:uid="{00000000-0005-0000-0000-000028000000}"/>
    <cellStyle name="Lien hypertexte 5 2" xfId="71" xr:uid="{00000000-0005-0000-0000-000029000000}"/>
    <cellStyle name="Lien hypertexte_Copie de cc2_festival_menus_gemrcn_2011" xfId="84" xr:uid="{5CECC5D5-B5E4-4CF4-9A5D-08F56DA7F54B}"/>
    <cellStyle name="Lien hypertexte_PG Positionnement 2009" xfId="92" xr:uid="{AD7AA659-ED01-49A6-869B-9F14767CB4BB}"/>
    <cellStyle name="Lien hypertexte_PG Positionnement 2009 2" xfId="99" xr:uid="{7C7A959B-931F-408E-A9A0-F380B225D3E7}"/>
    <cellStyle name="Milliers 2" xfId="79" xr:uid="{00000000-0005-0000-0000-00002A000000}"/>
    <cellStyle name="Neutre" xfId="32" builtinId="28" customBuiltin="1"/>
    <cellStyle name="Non d‚fini" xfId="33" xr:uid="{00000000-0005-0000-0000-00002C000000}"/>
    <cellStyle name="Normal" xfId="0" builtinId="0"/>
    <cellStyle name="Normal 12" xfId="82" xr:uid="{45D9565C-ADDB-4E52-BFF9-83C8B66875A9}"/>
    <cellStyle name="Normal 2" xfId="34" xr:uid="{00000000-0005-0000-0000-00002E000000}"/>
    <cellStyle name="Normal 2 2" xfId="47" xr:uid="{00000000-0005-0000-0000-00002F000000}"/>
    <cellStyle name="Normal 2 2 2" xfId="67" xr:uid="{00000000-0005-0000-0000-000030000000}"/>
    <cellStyle name="Normal 2 2 2 2" xfId="88" xr:uid="{08DAB25B-78F5-4406-AFA7-F2ECA57988B5}"/>
    <cellStyle name="Normal 2 2 3" xfId="98" xr:uid="{D7C580A6-33D0-4C70-9654-D22BE669F69D}"/>
    <cellStyle name="Normal 2 3" xfId="93" xr:uid="{DCEFA000-6A26-48D5-B64F-776F82DCF686}"/>
    <cellStyle name="Normal 2 4" xfId="97" xr:uid="{D79E16B9-EA63-4EF0-9C5C-A4E8C99C119E}"/>
    <cellStyle name="Normal 3" xfId="65" xr:uid="{00000000-0005-0000-0000-000031000000}"/>
    <cellStyle name="Normal 3 2" xfId="87" xr:uid="{6289A692-3FD4-4F2D-900C-1A37E2ACD1C5}"/>
    <cellStyle name="Normal 4" xfId="48" xr:uid="{00000000-0005-0000-0000-000032000000}"/>
    <cellStyle name="Normal 4 2" xfId="51" xr:uid="{00000000-0005-0000-0000-000033000000}"/>
    <cellStyle name="Normal 4 2 2" xfId="62" xr:uid="{00000000-0005-0000-0000-000034000000}"/>
    <cellStyle name="Normal 4 3" xfId="54" xr:uid="{00000000-0005-0000-0000-000035000000}"/>
    <cellStyle name="Normal 4 3 2" xfId="63" xr:uid="{00000000-0005-0000-0000-000036000000}"/>
    <cellStyle name="Normal 4 3 3" xfId="70" xr:uid="{00000000-0005-0000-0000-000037000000}"/>
    <cellStyle name="Normal 4 3 4" xfId="78" xr:uid="{00000000-0005-0000-0000-000038000000}"/>
    <cellStyle name="Normal 4 3 4 2" xfId="102" xr:uid="{D4976186-8A83-4857-A7F7-54A1C653AA75}"/>
    <cellStyle name="Normal 4 4" xfId="61" xr:uid="{00000000-0005-0000-0000-000039000000}"/>
    <cellStyle name="Normal 4 5" xfId="66" xr:uid="{00000000-0005-0000-0000-00003A000000}"/>
    <cellStyle name="Normal 4 6" xfId="77" xr:uid="{00000000-0005-0000-0000-00003B000000}"/>
    <cellStyle name="Normal 4 7" xfId="100" xr:uid="{B9FC08D2-59C9-49AD-8FD7-2C93FD87DF57}"/>
    <cellStyle name="Normal 4 8" xfId="101" xr:uid="{4F4A87CA-7865-4374-A3E6-249DD6605011}"/>
    <cellStyle name="Normal 5" xfId="76" xr:uid="{00000000-0005-0000-0000-00003C000000}"/>
    <cellStyle name="Normal 5 2" xfId="94" xr:uid="{A85DEC97-6DAE-44E0-B7D4-2D5D51AA360B}"/>
    <cellStyle name="Normal_Base de données recettes (1)" xfId="50" xr:uid="{00000000-0005-0000-0000-00003D000000}"/>
    <cellStyle name="Normal_Bons de commande livraison" xfId="73" xr:uid="{00000000-0005-0000-0000-00003E000000}"/>
    <cellStyle name="Normal_Comparer recettes 2009 OK" xfId="35" xr:uid="{00000000-0005-0000-0000-00003F000000}"/>
    <cellStyle name="Normal_Comparer recettes 2009 OK 2" xfId="75" xr:uid="{00000000-0005-0000-0000-000040000000}"/>
    <cellStyle name="Normal_Comparer recettes 2009 OK 2 2" xfId="90" xr:uid="{EDD090B2-589F-4DBF-848C-ACC0756C6022}"/>
    <cellStyle name="Normal_Conditionnement 3 décembre" xfId="72" xr:uid="{00000000-0005-0000-0000-000041000000}"/>
    <cellStyle name="Normal_Cuissons Températures portait16-11-2006" xfId="74" xr:uid="{00000000-0005-0000-0000-000042000000}"/>
    <cellStyle name="Normal_EFECTIF1 2" xfId="107" xr:uid="{1B5463D7-4277-491B-BD54-44E32A044D5A}"/>
    <cellStyle name="Normal_Forum Marais 15 09 2001" xfId="36" xr:uid="{00000000-0005-0000-0000-000043000000}"/>
    <cellStyle name="Normal_Forum Marais 15 09 2001 2" xfId="106" xr:uid="{17D49A28-124D-425B-BF2B-32C6632544B6}"/>
    <cellStyle name="Normal_Forum Marais 15 09 2001 2 2" xfId="108" xr:uid="{62DE12C8-41D3-4663-9057-1A5FFB141E75}"/>
    <cellStyle name="Normal_Forum Marais 15 09 2001_Fiche technique C2 Mars 2008 " xfId="89" xr:uid="{F4259B6F-1C74-416E-BA21-CDE34C885937}"/>
    <cellStyle name="Normal_Gantt 27 janvier 2" xfId="91" xr:uid="{0386DEF1-08F2-41A0-98BC-B006B3DD55B8}"/>
    <cellStyle name="Normal_GERMCN UPC brouillon" xfId="83" xr:uid="{3BB016CD-BB88-415E-B1EA-FCCE86CEC2F1}"/>
    <cellStyle name="Normal_Menussuite" xfId="85" xr:uid="{C4304730-8ED8-4A0F-BEDF-0B4E55612BEB}"/>
    <cellStyle name="Normal_MS Définitions_1" xfId="81" xr:uid="{00000000-0005-0000-0000-000044000000}"/>
    <cellStyle name="Normal_Salaires 2002 Modèle" xfId="105" xr:uid="{EA8A6A3A-8890-4D4F-BF05-84C7508BB435}"/>
    <cellStyle name="Normal_space" xfId="80" xr:uid="{00000000-0005-0000-0000-000045000000}"/>
    <cellStyle name="Note" xfId="28" builtinId="10" customBuiltin="1"/>
    <cellStyle name="Satisfaisant" xfId="37" builtinId="26" customBuiltin="1"/>
    <cellStyle name="Sortie" xfId="38" builtinId="21" customBuiltin="1"/>
    <cellStyle name="Sortie 2" xfId="59" xr:uid="{00000000-0005-0000-0000-000048000000}"/>
    <cellStyle name="Texte explicatif" xfId="39" builtinId="53" customBuiltin="1"/>
    <cellStyle name="Titre" xfId="40" builtinId="15" customBuiltin="1"/>
    <cellStyle name="Titre 1" xfId="41" builtinId="16" customBuiltin="1"/>
    <cellStyle name="Titre 2" xfId="42" builtinId="17" customBuiltin="1"/>
    <cellStyle name="Titre 3" xfId="43" builtinId="18" customBuiltin="1"/>
    <cellStyle name="Titre 4" xfId="44" builtinId="19" customBuiltin="1"/>
    <cellStyle name="Total" xfId="45" builtinId="25" customBuiltin="1"/>
    <cellStyle name="Total 2" xfId="60" xr:uid="{00000000-0005-0000-0000-000050000000}"/>
    <cellStyle name="Vérification" xfId="46" builtinId="23" customBuiltin="1"/>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548235"/>
      <color rgb="FF0066CC"/>
      <color rgb="FFFFFFCC"/>
      <color rgb="FFCCFF66"/>
      <color rgb="FF0033CC"/>
      <color rgb="FF2F75B5"/>
      <color rgb="FF70AD47"/>
      <color rgb="FFED7D31"/>
      <color rgb="FF008000"/>
      <color rgb="FF849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8" Type="http://schemas.openxmlformats.org/officeDocument/2006/relationships/image" Target="../media/image9.gif"/><Relationship Id="rId13" Type="http://schemas.openxmlformats.org/officeDocument/2006/relationships/image" Target="../media/image14.png"/><Relationship Id="rId3" Type="http://schemas.openxmlformats.org/officeDocument/2006/relationships/image" Target="../media/image4.gif"/><Relationship Id="rId7" Type="http://schemas.openxmlformats.org/officeDocument/2006/relationships/image" Target="../media/image8.gif"/><Relationship Id="rId12" Type="http://schemas.openxmlformats.org/officeDocument/2006/relationships/image" Target="../media/image13.png"/><Relationship Id="rId17" Type="http://schemas.openxmlformats.org/officeDocument/2006/relationships/image" Target="../media/image18.jpeg"/><Relationship Id="rId2" Type="http://schemas.openxmlformats.org/officeDocument/2006/relationships/image" Target="../media/image3.gif"/><Relationship Id="rId16" Type="http://schemas.openxmlformats.org/officeDocument/2006/relationships/image" Target="../media/image17.jpeg"/><Relationship Id="rId1" Type="http://schemas.openxmlformats.org/officeDocument/2006/relationships/image" Target="../media/image2.gif"/><Relationship Id="rId6" Type="http://schemas.openxmlformats.org/officeDocument/2006/relationships/image" Target="../media/image7.gif"/><Relationship Id="rId11" Type="http://schemas.openxmlformats.org/officeDocument/2006/relationships/image" Target="../media/image12.png"/><Relationship Id="rId5" Type="http://schemas.openxmlformats.org/officeDocument/2006/relationships/image" Target="../media/image6.gif"/><Relationship Id="rId15" Type="http://schemas.openxmlformats.org/officeDocument/2006/relationships/image" Target="../media/image16.jpeg"/><Relationship Id="rId10" Type="http://schemas.openxmlformats.org/officeDocument/2006/relationships/image" Target="../media/image11.png"/><Relationship Id="rId4" Type="http://schemas.openxmlformats.org/officeDocument/2006/relationships/image" Target="../media/image5.gif"/><Relationship Id="rId9" Type="http://schemas.openxmlformats.org/officeDocument/2006/relationships/image" Target="../media/image10.gif"/><Relationship Id="rId14"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8" Type="http://schemas.openxmlformats.org/officeDocument/2006/relationships/image" Target="../media/image28.jpeg"/><Relationship Id="rId13" Type="http://schemas.openxmlformats.org/officeDocument/2006/relationships/image" Target="../media/image33.png"/><Relationship Id="rId18" Type="http://schemas.openxmlformats.org/officeDocument/2006/relationships/image" Target="../media/image38.png"/><Relationship Id="rId26" Type="http://schemas.openxmlformats.org/officeDocument/2006/relationships/image" Target="../media/image41.png"/><Relationship Id="rId3" Type="http://schemas.openxmlformats.org/officeDocument/2006/relationships/image" Target="../media/image23.png"/><Relationship Id="rId21" Type="http://schemas.openxmlformats.org/officeDocument/2006/relationships/diagramQuickStyle" Target="../diagrams/quickStyle1.xml"/><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5" Type="http://schemas.openxmlformats.org/officeDocument/2006/relationships/image" Target="../media/image40.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diagramLayout" Target="../diagrams/layout1.xml"/><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39.png"/><Relationship Id="rId5" Type="http://schemas.openxmlformats.org/officeDocument/2006/relationships/image" Target="../media/image25.png"/><Relationship Id="rId15" Type="http://schemas.openxmlformats.org/officeDocument/2006/relationships/image" Target="../media/image35.png"/><Relationship Id="rId23" Type="http://schemas.microsoft.com/office/2007/relationships/diagramDrawing" Target="../diagrams/drawing1.xml"/><Relationship Id="rId28"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diagramData" Target="../diagrams/data1.xml"/><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diagramColors" Target="../diagrams/colors1.xml"/><Relationship Id="rId27" Type="http://schemas.openxmlformats.org/officeDocument/2006/relationships/image" Target="../media/image42.png"/></Relationships>
</file>

<file path=xl/drawings/_rels/drawing9.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10" Type="http://schemas.openxmlformats.org/officeDocument/2006/relationships/image" Target="../media/image53.png"/><Relationship Id="rId4" Type="http://schemas.openxmlformats.org/officeDocument/2006/relationships/image" Target="../media/image47.png"/><Relationship Id="rId9"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24</xdr:col>
      <xdr:colOff>381000</xdr:colOff>
      <xdr:row>64</xdr:row>
      <xdr:rowOff>155315</xdr:rowOff>
    </xdr:from>
    <xdr:to>
      <xdr:col>28</xdr:col>
      <xdr:colOff>130331</xdr:colOff>
      <xdr:row>69</xdr:row>
      <xdr:rowOff>450850</xdr:rowOff>
    </xdr:to>
    <xdr:pic>
      <xdr:nvPicPr>
        <xdr:cNvPr id="7" name="Picture 1">
          <a:extLst>
            <a:ext uri="{FF2B5EF4-FFF2-40B4-BE49-F238E27FC236}">
              <a16:creationId xmlns:a16="http://schemas.microsoft.com/office/drawing/2014/main" id="{27D4BDF9-AA3C-44BC-B2B6-A64739E393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1200" y="39436415"/>
          <a:ext cx="2797331" cy="2835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438150</xdr:colOff>
      <xdr:row>86</xdr:row>
      <xdr:rowOff>0</xdr:rowOff>
    </xdr:from>
    <xdr:ext cx="65" cy="172227"/>
    <xdr:sp macro="" textlink="">
      <xdr:nvSpPr>
        <xdr:cNvPr id="260" name="ZoneTexte 259">
          <a:extLst>
            <a:ext uri="{FF2B5EF4-FFF2-40B4-BE49-F238E27FC236}">
              <a16:creationId xmlns:a16="http://schemas.microsoft.com/office/drawing/2014/main" id="{E7A26E7C-E55F-4DC1-BDA6-D32AC1F87882}"/>
            </a:ext>
          </a:extLst>
        </xdr:cNvPr>
        <xdr:cNvSpPr txBox="1"/>
      </xdr:nvSpPr>
      <xdr:spPr>
        <a:xfrm>
          <a:off x="208788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85</xdr:row>
      <xdr:rowOff>128587</xdr:rowOff>
    </xdr:from>
    <xdr:ext cx="0" cy="172227"/>
    <xdr:sp macro="" textlink="">
      <xdr:nvSpPr>
        <xdr:cNvPr id="261" name="ZoneTexte 260">
          <a:extLst>
            <a:ext uri="{FF2B5EF4-FFF2-40B4-BE49-F238E27FC236}">
              <a16:creationId xmlns:a16="http://schemas.microsoft.com/office/drawing/2014/main" id="{DB54E99E-3299-46AB-83DC-CA4495CB7D47}"/>
            </a:ext>
          </a:extLst>
        </xdr:cNvPr>
        <xdr:cNvSpPr txBox="1"/>
      </xdr:nvSpPr>
      <xdr:spPr>
        <a:xfrm>
          <a:off x="2044065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85</xdr:row>
      <xdr:rowOff>128587</xdr:rowOff>
    </xdr:from>
    <xdr:ext cx="0" cy="172227"/>
    <xdr:sp macro="" textlink="">
      <xdr:nvSpPr>
        <xdr:cNvPr id="262" name="ZoneTexte 261">
          <a:extLst>
            <a:ext uri="{FF2B5EF4-FFF2-40B4-BE49-F238E27FC236}">
              <a16:creationId xmlns:a16="http://schemas.microsoft.com/office/drawing/2014/main" id="{E1C4D79F-0695-401E-A1D9-4FA82885DCBA}"/>
            </a:ext>
          </a:extLst>
        </xdr:cNvPr>
        <xdr:cNvSpPr txBox="1"/>
      </xdr:nvSpPr>
      <xdr:spPr>
        <a:xfrm>
          <a:off x="2044065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63" name="ZoneTexte 262">
          <a:extLst>
            <a:ext uri="{FF2B5EF4-FFF2-40B4-BE49-F238E27FC236}">
              <a16:creationId xmlns:a16="http://schemas.microsoft.com/office/drawing/2014/main" id="{433CDAAB-1F5E-4B3B-99A4-8FAEDDD6C579}"/>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64" name="ZoneTexte 263">
          <a:extLst>
            <a:ext uri="{FF2B5EF4-FFF2-40B4-BE49-F238E27FC236}">
              <a16:creationId xmlns:a16="http://schemas.microsoft.com/office/drawing/2014/main" id="{89114DF2-A8D2-431D-9F86-340F697BF83C}"/>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65" name="ZoneTexte 264">
          <a:extLst>
            <a:ext uri="{FF2B5EF4-FFF2-40B4-BE49-F238E27FC236}">
              <a16:creationId xmlns:a16="http://schemas.microsoft.com/office/drawing/2014/main" id="{DE5D0CFB-CBA3-4867-8331-16EF9ADB978F}"/>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66" name="ZoneTexte 265">
          <a:extLst>
            <a:ext uri="{FF2B5EF4-FFF2-40B4-BE49-F238E27FC236}">
              <a16:creationId xmlns:a16="http://schemas.microsoft.com/office/drawing/2014/main" id="{E8BD4E2A-12B7-4A94-9DBC-D3CC0EC6B627}"/>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67" name="ZoneTexte 266">
          <a:extLst>
            <a:ext uri="{FF2B5EF4-FFF2-40B4-BE49-F238E27FC236}">
              <a16:creationId xmlns:a16="http://schemas.microsoft.com/office/drawing/2014/main" id="{38AC9CD5-A9F9-45CD-8431-9D99B5569CB6}"/>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68" name="ZoneTexte 267">
          <a:extLst>
            <a:ext uri="{FF2B5EF4-FFF2-40B4-BE49-F238E27FC236}">
              <a16:creationId xmlns:a16="http://schemas.microsoft.com/office/drawing/2014/main" id="{B7DB815D-EDF3-416B-AEDF-16CF1A0A1C96}"/>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69" name="ZoneTexte 268">
          <a:extLst>
            <a:ext uri="{FF2B5EF4-FFF2-40B4-BE49-F238E27FC236}">
              <a16:creationId xmlns:a16="http://schemas.microsoft.com/office/drawing/2014/main" id="{4B223E17-9A3D-455E-BE4E-7B444883578A}"/>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70" name="ZoneTexte 269">
          <a:extLst>
            <a:ext uri="{FF2B5EF4-FFF2-40B4-BE49-F238E27FC236}">
              <a16:creationId xmlns:a16="http://schemas.microsoft.com/office/drawing/2014/main" id="{D9432285-8843-4D72-BB09-98138D7119E1}"/>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71" name="ZoneTexte 270">
          <a:extLst>
            <a:ext uri="{FF2B5EF4-FFF2-40B4-BE49-F238E27FC236}">
              <a16:creationId xmlns:a16="http://schemas.microsoft.com/office/drawing/2014/main" id="{CDBFD085-3D4A-42FA-8B7E-BFF7BEF776F0}"/>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72" name="ZoneTexte 271">
          <a:extLst>
            <a:ext uri="{FF2B5EF4-FFF2-40B4-BE49-F238E27FC236}">
              <a16:creationId xmlns:a16="http://schemas.microsoft.com/office/drawing/2014/main" id="{72167EF7-0A6B-40A7-AFED-4E7423E6D41A}"/>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73" name="ZoneTexte 272">
          <a:extLst>
            <a:ext uri="{FF2B5EF4-FFF2-40B4-BE49-F238E27FC236}">
              <a16:creationId xmlns:a16="http://schemas.microsoft.com/office/drawing/2014/main" id="{9D380862-88FD-48C8-915E-DAF17CC4F24B}"/>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74" name="ZoneTexte 273">
          <a:extLst>
            <a:ext uri="{FF2B5EF4-FFF2-40B4-BE49-F238E27FC236}">
              <a16:creationId xmlns:a16="http://schemas.microsoft.com/office/drawing/2014/main" id="{EFA11372-A86D-48C0-90FA-092624BDBB2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75" name="ZoneTexte 274">
          <a:extLst>
            <a:ext uri="{FF2B5EF4-FFF2-40B4-BE49-F238E27FC236}">
              <a16:creationId xmlns:a16="http://schemas.microsoft.com/office/drawing/2014/main" id="{43FE1B92-98BF-403A-BDAB-A9F03C5B24C4}"/>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76" name="ZoneTexte 275">
          <a:extLst>
            <a:ext uri="{FF2B5EF4-FFF2-40B4-BE49-F238E27FC236}">
              <a16:creationId xmlns:a16="http://schemas.microsoft.com/office/drawing/2014/main" id="{54E41237-4245-4091-9747-1794FF64A46B}"/>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77" name="ZoneTexte 276">
          <a:extLst>
            <a:ext uri="{FF2B5EF4-FFF2-40B4-BE49-F238E27FC236}">
              <a16:creationId xmlns:a16="http://schemas.microsoft.com/office/drawing/2014/main" id="{E3FABF02-1704-423F-8808-873F9180053B}"/>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78" name="ZoneTexte 277">
          <a:extLst>
            <a:ext uri="{FF2B5EF4-FFF2-40B4-BE49-F238E27FC236}">
              <a16:creationId xmlns:a16="http://schemas.microsoft.com/office/drawing/2014/main" id="{F614E602-1AD9-4333-BBCB-F355BC4FD5C1}"/>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79" name="ZoneTexte 278">
          <a:extLst>
            <a:ext uri="{FF2B5EF4-FFF2-40B4-BE49-F238E27FC236}">
              <a16:creationId xmlns:a16="http://schemas.microsoft.com/office/drawing/2014/main" id="{80EC912D-E9DE-4D27-A41F-861120475BB8}"/>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80" name="ZoneTexte 279">
          <a:extLst>
            <a:ext uri="{FF2B5EF4-FFF2-40B4-BE49-F238E27FC236}">
              <a16:creationId xmlns:a16="http://schemas.microsoft.com/office/drawing/2014/main" id="{6DFC7619-C068-47A0-9AB9-E901DE1AAA12}"/>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81" name="ZoneTexte 280">
          <a:extLst>
            <a:ext uri="{FF2B5EF4-FFF2-40B4-BE49-F238E27FC236}">
              <a16:creationId xmlns:a16="http://schemas.microsoft.com/office/drawing/2014/main" id="{7225736E-0729-4F17-A3E1-083186697D4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82" name="ZoneTexte 281">
          <a:extLst>
            <a:ext uri="{FF2B5EF4-FFF2-40B4-BE49-F238E27FC236}">
              <a16:creationId xmlns:a16="http://schemas.microsoft.com/office/drawing/2014/main" id="{7B4A1052-6909-448E-A5F4-0B309E2624EE}"/>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83" name="ZoneTexte 282">
          <a:extLst>
            <a:ext uri="{FF2B5EF4-FFF2-40B4-BE49-F238E27FC236}">
              <a16:creationId xmlns:a16="http://schemas.microsoft.com/office/drawing/2014/main" id="{98A2D139-26AB-435F-A1F4-63F6535FABE1}"/>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84" name="ZoneTexte 283">
          <a:extLst>
            <a:ext uri="{FF2B5EF4-FFF2-40B4-BE49-F238E27FC236}">
              <a16:creationId xmlns:a16="http://schemas.microsoft.com/office/drawing/2014/main" id="{E6F4FD32-2EFE-4F20-8AFF-13BC0045BE53}"/>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85" name="ZoneTexte 284">
          <a:extLst>
            <a:ext uri="{FF2B5EF4-FFF2-40B4-BE49-F238E27FC236}">
              <a16:creationId xmlns:a16="http://schemas.microsoft.com/office/drawing/2014/main" id="{921A0DC5-3312-4ED5-8FBA-B85271EBCC1C}"/>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86" name="ZoneTexte 285">
          <a:extLst>
            <a:ext uri="{FF2B5EF4-FFF2-40B4-BE49-F238E27FC236}">
              <a16:creationId xmlns:a16="http://schemas.microsoft.com/office/drawing/2014/main" id="{06D58C0D-BBD6-4FD1-B9AF-843642EDCEED}"/>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87" name="ZoneTexte 286">
          <a:extLst>
            <a:ext uri="{FF2B5EF4-FFF2-40B4-BE49-F238E27FC236}">
              <a16:creationId xmlns:a16="http://schemas.microsoft.com/office/drawing/2014/main" id="{D4E28F10-C83E-46F5-93CA-E59463CFB410}"/>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88" name="ZoneTexte 287">
          <a:extLst>
            <a:ext uri="{FF2B5EF4-FFF2-40B4-BE49-F238E27FC236}">
              <a16:creationId xmlns:a16="http://schemas.microsoft.com/office/drawing/2014/main" id="{2F592BF4-0AB2-4E8A-BE90-9C0B7F277A31}"/>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89" name="ZoneTexte 288">
          <a:extLst>
            <a:ext uri="{FF2B5EF4-FFF2-40B4-BE49-F238E27FC236}">
              <a16:creationId xmlns:a16="http://schemas.microsoft.com/office/drawing/2014/main" id="{4B47E438-88F1-4B57-8931-075E3322AC5E}"/>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90" name="ZoneTexte 289">
          <a:extLst>
            <a:ext uri="{FF2B5EF4-FFF2-40B4-BE49-F238E27FC236}">
              <a16:creationId xmlns:a16="http://schemas.microsoft.com/office/drawing/2014/main" id="{BCCDC229-B6D4-438B-B878-8E8A86045210}"/>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91" name="ZoneTexte 290">
          <a:extLst>
            <a:ext uri="{FF2B5EF4-FFF2-40B4-BE49-F238E27FC236}">
              <a16:creationId xmlns:a16="http://schemas.microsoft.com/office/drawing/2014/main" id="{67DA9992-C1B2-4533-8B1E-A78D49E1142C}"/>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92" name="ZoneTexte 291">
          <a:extLst>
            <a:ext uri="{FF2B5EF4-FFF2-40B4-BE49-F238E27FC236}">
              <a16:creationId xmlns:a16="http://schemas.microsoft.com/office/drawing/2014/main" id="{FEFB6527-2836-4903-AA3F-B5ACC7E165CD}"/>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93" name="ZoneTexte 292">
          <a:extLst>
            <a:ext uri="{FF2B5EF4-FFF2-40B4-BE49-F238E27FC236}">
              <a16:creationId xmlns:a16="http://schemas.microsoft.com/office/drawing/2014/main" id="{39886222-E208-46C7-9D36-0DDD43FBDFF6}"/>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94" name="ZoneTexte 293">
          <a:extLst>
            <a:ext uri="{FF2B5EF4-FFF2-40B4-BE49-F238E27FC236}">
              <a16:creationId xmlns:a16="http://schemas.microsoft.com/office/drawing/2014/main" id="{1329A5C7-5B0D-44AC-A305-25C2E927403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95" name="ZoneTexte 294">
          <a:extLst>
            <a:ext uri="{FF2B5EF4-FFF2-40B4-BE49-F238E27FC236}">
              <a16:creationId xmlns:a16="http://schemas.microsoft.com/office/drawing/2014/main" id="{B3B0FC2E-1A32-4CD8-8D94-049F8CE33501}"/>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96" name="ZoneTexte 295">
          <a:extLst>
            <a:ext uri="{FF2B5EF4-FFF2-40B4-BE49-F238E27FC236}">
              <a16:creationId xmlns:a16="http://schemas.microsoft.com/office/drawing/2014/main" id="{46A777F3-6D52-4AAD-A8B0-403709CD3317}"/>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97" name="ZoneTexte 296">
          <a:extLst>
            <a:ext uri="{FF2B5EF4-FFF2-40B4-BE49-F238E27FC236}">
              <a16:creationId xmlns:a16="http://schemas.microsoft.com/office/drawing/2014/main" id="{E09672B3-E151-46F8-A086-4937965B18AA}"/>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98" name="ZoneTexte 297">
          <a:extLst>
            <a:ext uri="{FF2B5EF4-FFF2-40B4-BE49-F238E27FC236}">
              <a16:creationId xmlns:a16="http://schemas.microsoft.com/office/drawing/2014/main" id="{5F816300-82BE-4A9D-9EDC-513271F3A180}"/>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299" name="ZoneTexte 298">
          <a:extLst>
            <a:ext uri="{FF2B5EF4-FFF2-40B4-BE49-F238E27FC236}">
              <a16:creationId xmlns:a16="http://schemas.microsoft.com/office/drawing/2014/main" id="{9B9E3912-AB88-456C-A159-DE86F7EA3AE2}"/>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00" name="ZoneTexte 299">
          <a:extLst>
            <a:ext uri="{FF2B5EF4-FFF2-40B4-BE49-F238E27FC236}">
              <a16:creationId xmlns:a16="http://schemas.microsoft.com/office/drawing/2014/main" id="{524D310E-0B8B-440E-9410-9913B5E31CC2}"/>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01" name="ZoneTexte 300">
          <a:extLst>
            <a:ext uri="{FF2B5EF4-FFF2-40B4-BE49-F238E27FC236}">
              <a16:creationId xmlns:a16="http://schemas.microsoft.com/office/drawing/2014/main" id="{EEB27E25-8E45-4436-96B0-FD44CC3EEC19}"/>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02" name="ZoneTexte 301">
          <a:extLst>
            <a:ext uri="{FF2B5EF4-FFF2-40B4-BE49-F238E27FC236}">
              <a16:creationId xmlns:a16="http://schemas.microsoft.com/office/drawing/2014/main" id="{6C410348-986F-4A11-9A02-85352657D631}"/>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03" name="ZoneTexte 302">
          <a:extLst>
            <a:ext uri="{FF2B5EF4-FFF2-40B4-BE49-F238E27FC236}">
              <a16:creationId xmlns:a16="http://schemas.microsoft.com/office/drawing/2014/main" id="{419BA38F-368E-4DDC-8963-1880A9943102}"/>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04" name="ZoneTexte 303">
          <a:extLst>
            <a:ext uri="{FF2B5EF4-FFF2-40B4-BE49-F238E27FC236}">
              <a16:creationId xmlns:a16="http://schemas.microsoft.com/office/drawing/2014/main" id="{D2F48E98-14D4-44DA-BDC7-94A5443CA466}"/>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05" name="ZoneTexte 304">
          <a:extLst>
            <a:ext uri="{FF2B5EF4-FFF2-40B4-BE49-F238E27FC236}">
              <a16:creationId xmlns:a16="http://schemas.microsoft.com/office/drawing/2014/main" id="{F6A39852-95F6-4E8D-A8B8-7CFC354518CE}"/>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06" name="ZoneTexte 305">
          <a:extLst>
            <a:ext uri="{FF2B5EF4-FFF2-40B4-BE49-F238E27FC236}">
              <a16:creationId xmlns:a16="http://schemas.microsoft.com/office/drawing/2014/main" id="{D2891A48-1026-4EA3-9FAB-358DB57457DE}"/>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07" name="ZoneTexte 306">
          <a:extLst>
            <a:ext uri="{FF2B5EF4-FFF2-40B4-BE49-F238E27FC236}">
              <a16:creationId xmlns:a16="http://schemas.microsoft.com/office/drawing/2014/main" id="{9CAB4C66-0ACC-45D2-AACD-B9C628F9A534}"/>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08" name="ZoneTexte 307">
          <a:extLst>
            <a:ext uri="{FF2B5EF4-FFF2-40B4-BE49-F238E27FC236}">
              <a16:creationId xmlns:a16="http://schemas.microsoft.com/office/drawing/2014/main" id="{50AF6912-2B0D-4FD4-8B8C-2ADE98C2723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09" name="ZoneTexte 308">
          <a:extLst>
            <a:ext uri="{FF2B5EF4-FFF2-40B4-BE49-F238E27FC236}">
              <a16:creationId xmlns:a16="http://schemas.microsoft.com/office/drawing/2014/main" id="{9DEBFC17-29C7-4335-A905-F4FA1BF10EC2}"/>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10" name="ZoneTexte 309">
          <a:extLst>
            <a:ext uri="{FF2B5EF4-FFF2-40B4-BE49-F238E27FC236}">
              <a16:creationId xmlns:a16="http://schemas.microsoft.com/office/drawing/2014/main" id="{B1B494AC-6AF3-448C-AFC5-93F3371A86D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11" name="ZoneTexte 310">
          <a:extLst>
            <a:ext uri="{FF2B5EF4-FFF2-40B4-BE49-F238E27FC236}">
              <a16:creationId xmlns:a16="http://schemas.microsoft.com/office/drawing/2014/main" id="{35BCF879-28A0-44BB-A6AE-8045CB12C8AC}"/>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12" name="ZoneTexte 311">
          <a:extLst>
            <a:ext uri="{FF2B5EF4-FFF2-40B4-BE49-F238E27FC236}">
              <a16:creationId xmlns:a16="http://schemas.microsoft.com/office/drawing/2014/main" id="{42749D8C-9EFA-438C-B050-77ACF04E115D}"/>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13" name="ZoneTexte 312">
          <a:extLst>
            <a:ext uri="{FF2B5EF4-FFF2-40B4-BE49-F238E27FC236}">
              <a16:creationId xmlns:a16="http://schemas.microsoft.com/office/drawing/2014/main" id="{A45FD963-802E-4939-99C7-873CC9298D92}"/>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14" name="ZoneTexte 313">
          <a:extLst>
            <a:ext uri="{FF2B5EF4-FFF2-40B4-BE49-F238E27FC236}">
              <a16:creationId xmlns:a16="http://schemas.microsoft.com/office/drawing/2014/main" id="{74C8DD08-B99E-4ABA-9BFB-BF8C24ED9CD2}"/>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15" name="ZoneTexte 314">
          <a:extLst>
            <a:ext uri="{FF2B5EF4-FFF2-40B4-BE49-F238E27FC236}">
              <a16:creationId xmlns:a16="http://schemas.microsoft.com/office/drawing/2014/main" id="{37F18C69-8411-4B11-B56B-43BEF9E63BE0}"/>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16" name="ZoneTexte 315">
          <a:extLst>
            <a:ext uri="{FF2B5EF4-FFF2-40B4-BE49-F238E27FC236}">
              <a16:creationId xmlns:a16="http://schemas.microsoft.com/office/drawing/2014/main" id="{14E2A9FB-FE54-4786-92BC-121DB9C0837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17" name="ZoneTexte 316">
          <a:extLst>
            <a:ext uri="{FF2B5EF4-FFF2-40B4-BE49-F238E27FC236}">
              <a16:creationId xmlns:a16="http://schemas.microsoft.com/office/drawing/2014/main" id="{A283B7E5-3FEE-4DA1-B39F-E94B08037046}"/>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18" name="ZoneTexte 317">
          <a:extLst>
            <a:ext uri="{FF2B5EF4-FFF2-40B4-BE49-F238E27FC236}">
              <a16:creationId xmlns:a16="http://schemas.microsoft.com/office/drawing/2014/main" id="{577BD853-7F16-47D4-9414-DEB0CB778178}"/>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19" name="ZoneTexte 318">
          <a:extLst>
            <a:ext uri="{FF2B5EF4-FFF2-40B4-BE49-F238E27FC236}">
              <a16:creationId xmlns:a16="http://schemas.microsoft.com/office/drawing/2014/main" id="{FE89FA30-BE45-4C44-A24C-92B5287906FC}"/>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20" name="ZoneTexte 319">
          <a:extLst>
            <a:ext uri="{FF2B5EF4-FFF2-40B4-BE49-F238E27FC236}">
              <a16:creationId xmlns:a16="http://schemas.microsoft.com/office/drawing/2014/main" id="{A3AD3F5C-E3DD-42A7-AFD4-4FC84951530C}"/>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86</xdr:row>
      <xdr:rowOff>0</xdr:rowOff>
    </xdr:from>
    <xdr:ext cx="0" cy="172227"/>
    <xdr:sp macro="" textlink="">
      <xdr:nvSpPr>
        <xdr:cNvPr id="321" name="ZoneTexte 320">
          <a:extLst>
            <a:ext uri="{FF2B5EF4-FFF2-40B4-BE49-F238E27FC236}">
              <a16:creationId xmlns:a16="http://schemas.microsoft.com/office/drawing/2014/main" id="{00997CB6-551C-4590-910F-6EDFE00EEDC4}"/>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85</xdr:row>
      <xdr:rowOff>128587</xdr:rowOff>
    </xdr:from>
    <xdr:ext cx="0" cy="172227"/>
    <xdr:sp macro="" textlink="">
      <xdr:nvSpPr>
        <xdr:cNvPr id="322" name="ZoneTexte 321">
          <a:extLst>
            <a:ext uri="{FF2B5EF4-FFF2-40B4-BE49-F238E27FC236}">
              <a16:creationId xmlns:a16="http://schemas.microsoft.com/office/drawing/2014/main" id="{6D2B8C7B-B9DB-4E7F-9B54-330AB95D9220}"/>
            </a:ext>
          </a:extLst>
        </xdr:cNvPr>
        <xdr:cNvSpPr txBox="1"/>
      </xdr:nvSpPr>
      <xdr:spPr>
        <a:xfrm>
          <a:off x="2122170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85</xdr:row>
      <xdr:rowOff>128587</xdr:rowOff>
    </xdr:from>
    <xdr:ext cx="0" cy="172227"/>
    <xdr:sp macro="" textlink="">
      <xdr:nvSpPr>
        <xdr:cNvPr id="323" name="ZoneTexte 322">
          <a:extLst>
            <a:ext uri="{FF2B5EF4-FFF2-40B4-BE49-F238E27FC236}">
              <a16:creationId xmlns:a16="http://schemas.microsoft.com/office/drawing/2014/main" id="{BC8168CE-CB9A-4234-9851-2A230391A705}"/>
            </a:ext>
          </a:extLst>
        </xdr:cNvPr>
        <xdr:cNvSpPr txBox="1"/>
      </xdr:nvSpPr>
      <xdr:spPr>
        <a:xfrm>
          <a:off x="2122170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24" name="ZoneTexte 323">
          <a:extLst>
            <a:ext uri="{FF2B5EF4-FFF2-40B4-BE49-F238E27FC236}">
              <a16:creationId xmlns:a16="http://schemas.microsoft.com/office/drawing/2014/main" id="{FC51C8B3-60AC-4803-B321-305373AB147B}"/>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25" name="ZoneTexte 324">
          <a:extLst>
            <a:ext uri="{FF2B5EF4-FFF2-40B4-BE49-F238E27FC236}">
              <a16:creationId xmlns:a16="http://schemas.microsoft.com/office/drawing/2014/main" id="{D3650B32-EF27-4077-AF16-A534C9F4D25B}"/>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26" name="ZoneTexte 325">
          <a:extLst>
            <a:ext uri="{FF2B5EF4-FFF2-40B4-BE49-F238E27FC236}">
              <a16:creationId xmlns:a16="http://schemas.microsoft.com/office/drawing/2014/main" id="{5466C0E5-56C8-4F69-B3B3-6E7DAF2BFB10}"/>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27" name="ZoneTexte 326">
          <a:extLst>
            <a:ext uri="{FF2B5EF4-FFF2-40B4-BE49-F238E27FC236}">
              <a16:creationId xmlns:a16="http://schemas.microsoft.com/office/drawing/2014/main" id="{CDF72EAE-2287-4BD9-937D-77DC8D22512D}"/>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28" name="ZoneTexte 327">
          <a:extLst>
            <a:ext uri="{FF2B5EF4-FFF2-40B4-BE49-F238E27FC236}">
              <a16:creationId xmlns:a16="http://schemas.microsoft.com/office/drawing/2014/main" id="{FBF8C520-109E-422A-AB73-6B24F051D388}"/>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29" name="ZoneTexte 328">
          <a:extLst>
            <a:ext uri="{FF2B5EF4-FFF2-40B4-BE49-F238E27FC236}">
              <a16:creationId xmlns:a16="http://schemas.microsoft.com/office/drawing/2014/main" id="{41D121FB-75E5-4027-BD1D-1F1BE5413C22}"/>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30" name="ZoneTexte 329">
          <a:extLst>
            <a:ext uri="{FF2B5EF4-FFF2-40B4-BE49-F238E27FC236}">
              <a16:creationId xmlns:a16="http://schemas.microsoft.com/office/drawing/2014/main" id="{10CCD000-F5F1-4F82-8596-D969F2B4B84D}"/>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31" name="ZoneTexte 330">
          <a:extLst>
            <a:ext uri="{FF2B5EF4-FFF2-40B4-BE49-F238E27FC236}">
              <a16:creationId xmlns:a16="http://schemas.microsoft.com/office/drawing/2014/main" id="{2E25EFA4-DFC7-4CC1-8970-678C67EEA556}"/>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32" name="ZoneTexte 331">
          <a:extLst>
            <a:ext uri="{FF2B5EF4-FFF2-40B4-BE49-F238E27FC236}">
              <a16:creationId xmlns:a16="http://schemas.microsoft.com/office/drawing/2014/main" id="{62FCD859-3640-471F-AB6C-810A7881FE84}"/>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33" name="ZoneTexte 332">
          <a:extLst>
            <a:ext uri="{FF2B5EF4-FFF2-40B4-BE49-F238E27FC236}">
              <a16:creationId xmlns:a16="http://schemas.microsoft.com/office/drawing/2014/main" id="{806AD62D-3200-4CFB-AF1B-C7163B4C0C46}"/>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34" name="ZoneTexte 333">
          <a:extLst>
            <a:ext uri="{FF2B5EF4-FFF2-40B4-BE49-F238E27FC236}">
              <a16:creationId xmlns:a16="http://schemas.microsoft.com/office/drawing/2014/main" id="{A275A038-97C6-4989-B5D6-158999452F24}"/>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35" name="ZoneTexte 334">
          <a:extLst>
            <a:ext uri="{FF2B5EF4-FFF2-40B4-BE49-F238E27FC236}">
              <a16:creationId xmlns:a16="http://schemas.microsoft.com/office/drawing/2014/main" id="{76549CF4-AD41-4688-8B2A-DBECB7AFB367}"/>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36" name="ZoneTexte 335">
          <a:extLst>
            <a:ext uri="{FF2B5EF4-FFF2-40B4-BE49-F238E27FC236}">
              <a16:creationId xmlns:a16="http://schemas.microsoft.com/office/drawing/2014/main" id="{88CEF9E3-97AD-445A-8622-572E43FF54FF}"/>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37" name="ZoneTexte 336">
          <a:extLst>
            <a:ext uri="{FF2B5EF4-FFF2-40B4-BE49-F238E27FC236}">
              <a16:creationId xmlns:a16="http://schemas.microsoft.com/office/drawing/2014/main" id="{71B09BAE-2C18-4F9E-8258-41C71F7221D4}"/>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38" name="ZoneTexte 337">
          <a:extLst>
            <a:ext uri="{FF2B5EF4-FFF2-40B4-BE49-F238E27FC236}">
              <a16:creationId xmlns:a16="http://schemas.microsoft.com/office/drawing/2014/main" id="{3EFB47FB-563D-474D-8E17-EC20917882DC}"/>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39" name="ZoneTexte 338">
          <a:extLst>
            <a:ext uri="{FF2B5EF4-FFF2-40B4-BE49-F238E27FC236}">
              <a16:creationId xmlns:a16="http://schemas.microsoft.com/office/drawing/2014/main" id="{BB830ED3-1DF8-4914-8443-1C646F7BD69E}"/>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40" name="ZoneTexte 339">
          <a:extLst>
            <a:ext uri="{FF2B5EF4-FFF2-40B4-BE49-F238E27FC236}">
              <a16:creationId xmlns:a16="http://schemas.microsoft.com/office/drawing/2014/main" id="{7E476427-3CD9-4B82-BDD2-F41CCC77D8BC}"/>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41" name="ZoneTexte 340">
          <a:extLst>
            <a:ext uri="{FF2B5EF4-FFF2-40B4-BE49-F238E27FC236}">
              <a16:creationId xmlns:a16="http://schemas.microsoft.com/office/drawing/2014/main" id="{4B297769-8641-4D88-8B4E-9939BAB7A474}"/>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42" name="ZoneTexte 341">
          <a:extLst>
            <a:ext uri="{FF2B5EF4-FFF2-40B4-BE49-F238E27FC236}">
              <a16:creationId xmlns:a16="http://schemas.microsoft.com/office/drawing/2014/main" id="{B8FEECDD-7AF6-451D-820C-D6F28763CA24}"/>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43" name="ZoneTexte 342">
          <a:extLst>
            <a:ext uri="{FF2B5EF4-FFF2-40B4-BE49-F238E27FC236}">
              <a16:creationId xmlns:a16="http://schemas.microsoft.com/office/drawing/2014/main" id="{BE597A0A-A6C2-4D0F-AB8B-87E4ACBC339E}"/>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44" name="ZoneTexte 343">
          <a:extLst>
            <a:ext uri="{FF2B5EF4-FFF2-40B4-BE49-F238E27FC236}">
              <a16:creationId xmlns:a16="http://schemas.microsoft.com/office/drawing/2014/main" id="{5A60CDEA-5B92-409E-A6E5-B9293BAE7D02}"/>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45" name="ZoneTexte 344">
          <a:extLst>
            <a:ext uri="{FF2B5EF4-FFF2-40B4-BE49-F238E27FC236}">
              <a16:creationId xmlns:a16="http://schemas.microsoft.com/office/drawing/2014/main" id="{9360F636-4544-4546-9844-A6B5C63C35B1}"/>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46" name="ZoneTexte 345">
          <a:extLst>
            <a:ext uri="{FF2B5EF4-FFF2-40B4-BE49-F238E27FC236}">
              <a16:creationId xmlns:a16="http://schemas.microsoft.com/office/drawing/2014/main" id="{1A4359BF-887F-4ECA-88E4-3462B5634C0E}"/>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47" name="ZoneTexte 346">
          <a:extLst>
            <a:ext uri="{FF2B5EF4-FFF2-40B4-BE49-F238E27FC236}">
              <a16:creationId xmlns:a16="http://schemas.microsoft.com/office/drawing/2014/main" id="{C245846C-2C82-47A9-89E2-CB04A0DE2D8B}"/>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48" name="ZoneTexte 347">
          <a:extLst>
            <a:ext uri="{FF2B5EF4-FFF2-40B4-BE49-F238E27FC236}">
              <a16:creationId xmlns:a16="http://schemas.microsoft.com/office/drawing/2014/main" id="{8A0686F4-ADE1-43DA-8AF4-9906EDA4146D}"/>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49" name="ZoneTexte 348">
          <a:extLst>
            <a:ext uri="{FF2B5EF4-FFF2-40B4-BE49-F238E27FC236}">
              <a16:creationId xmlns:a16="http://schemas.microsoft.com/office/drawing/2014/main" id="{040C5FA0-78EF-4C16-9098-17E209E34C9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50" name="ZoneTexte 349">
          <a:extLst>
            <a:ext uri="{FF2B5EF4-FFF2-40B4-BE49-F238E27FC236}">
              <a16:creationId xmlns:a16="http://schemas.microsoft.com/office/drawing/2014/main" id="{C43327C5-EEFD-434B-BCA4-1005E597518F}"/>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51" name="ZoneTexte 350">
          <a:extLst>
            <a:ext uri="{FF2B5EF4-FFF2-40B4-BE49-F238E27FC236}">
              <a16:creationId xmlns:a16="http://schemas.microsoft.com/office/drawing/2014/main" id="{A7734966-F12E-4FB8-905B-BE901F8B4816}"/>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52" name="ZoneTexte 351">
          <a:extLst>
            <a:ext uri="{FF2B5EF4-FFF2-40B4-BE49-F238E27FC236}">
              <a16:creationId xmlns:a16="http://schemas.microsoft.com/office/drawing/2014/main" id="{E33962D1-B24B-4C7A-BA39-DA5DF71ED9BB}"/>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53" name="ZoneTexte 352">
          <a:extLst>
            <a:ext uri="{FF2B5EF4-FFF2-40B4-BE49-F238E27FC236}">
              <a16:creationId xmlns:a16="http://schemas.microsoft.com/office/drawing/2014/main" id="{22CA2C9A-2F5C-4DAE-906F-A92196AD4E77}"/>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54" name="ZoneTexte 353">
          <a:extLst>
            <a:ext uri="{FF2B5EF4-FFF2-40B4-BE49-F238E27FC236}">
              <a16:creationId xmlns:a16="http://schemas.microsoft.com/office/drawing/2014/main" id="{81925456-D7E2-4F6E-B441-69C7B0F474F0}"/>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55" name="ZoneTexte 354">
          <a:extLst>
            <a:ext uri="{FF2B5EF4-FFF2-40B4-BE49-F238E27FC236}">
              <a16:creationId xmlns:a16="http://schemas.microsoft.com/office/drawing/2014/main" id="{EA8B29D0-873E-4981-B71F-03C0ACDB091F}"/>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56" name="ZoneTexte 355">
          <a:extLst>
            <a:ext uri="{FF2B5EF4-FFF2-40B4-BE49-F238E27FC236}">
              <a16:creationId xmlns:a16="http://schemas.microsoft.com/office/drawing/2014/main" id="{AB3A1FD1-98A2-4CB9-B223-D44A7A332D37}"/>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57" name="ZoneTexte 356">
          <a:extLst>
            <a:ext uri="{FF2B5EF4-FFF2-40B4-BE49-F238E27FC236}">
              <a16:creationId xmlns:a16="http://schemas.microsoft.com/office/drawing/2014/main" id="{06329B44-E96A-408B-B2E7-50BD0D3A949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58" name="ZoneTexte 357">
          <a:extLst>
            <a:ext uri="{FF2B5EF4-FFF2-40B4-BE49-F238E27FC236}">
              <a16:creationId xmlns:a16="http://schemas.microsoft.com/office/drawing/2014/main" id="{9AE3F0EA-6A18-4752-B3AF-EFA98CF9DDDB}"/>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59" name="ZoneTexte 358">
          <a:extLst>
            <a:ext uri="{FF2B5EF4-FFF2-40B4-BE49-F238E27FC236}">
              <a16:creationId xmlns:a16="http://schemas.microsoft.com/office/drawing/2014/main" id="{A87E8A29-DB60-480C-9924-29FCCFE3A1E2}"/>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60" name="ZoneTexte 359">
          <a:extLst>
            <a:ext uri="{FF2B5EF4-FFF2-40B4-BE49-F238E27FC236}">
              <a16:creationId xmlns:a16="http://schemas.microsoft.com/office/drawing/2014/main" id="{DE869BF7-8564-4C23-A92F-8E4486AF80A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61" name="ZoneTexte 360">
          <a:extLst>
            <a:ext uri="{FF2B5EF4-FFF2-40B4-BE49-F238E27FC236}">
              <a16:creationId xmlns:a16="http://schemas.microsoft.com/office/drawing/2014/main" id="{2691ED63-C658-4D31-8AF1-F676140437C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62" name="ZoneTexte 361">
          <a:extLst>
            <a:ext uri="{FF2B5EF4-FFF2-40B4-BE49-F238E27FC236}">
              <a16:creationId xmlns:a16="http://schemas.microsoft.com/office/drawing/2014/main" id="{D1D151BD-1B32-4B3C-8168-6FFCF1EFE53A}"/>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63" name="ZoneTexte 362">
          <a:extLst>
            <a:ext uri="{FF2B5EF4-FFF2-40B4-BE49-F238E27FC236}">
              <a16:creationId xmlns:a16="http://schemas.microsoft.com/office/drawing/2014/main" id="{AFE59230-B5F2-4ADE-880B-4B9ACDE09892}"/>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64" name="ZoneTexte 363">
          <a:extLst>
            <a:ext uri="{FF2B5EF4-FFF2-40B4-BE49-F238E27FC236}">
              <a16:creationId xmlns:a16="http://schemas.microsoft.com/office/drawing/2014/main" id="{55B63D2D-6C01-4FCA-A2F8-8850154B559C}"/>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65" name="ZoneTexte 364">
          <a:extLst>
            <a:ext uri="{FF2B5EF4-FFF2-40B4-BE49-F238E27FC236}">
              <a16:creationId xmlns:a16="http://schemas.microsoft.com/office/drawing/2014/main" id="{71113892-1F71-4318-851C-5661E72871C1}"/>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66" name="ZoneTexte 365">
          <a:extLst>
            <a:ext uri="{FF2B5EF4-FFF2-40B4-BE49-F238E27FC236}">
              <a16:creationId xmlns:a16="http://schemas.microsoft.com/office/drawing/2014/main" id="{F4519DE9-B9CF-4260-8164-A42FC6DD064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67" name="ZoneTexte 366">
          <a:extLst>
            <a:ext uri="{FF2B5EF4-FFF2-40B4-BE49-F238E27FC236}">
              <a16:creationId xmlns:a16="http://schemas.microsoft.com/office/drawing/2014/main" id="{85CF8917-CA4C-421C-B45E-97C4FFDD9CC2}"/>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68" name="ZoneTexte 367">
          <a:extLst>
            <a:ext uri="{FF2B5EF4-FFF2-40B4-BE49-F238E27FC236}">
              <a16:creationId xmlns:a16="http://schemas.microsoft.com/office/drawing/2014/main" id="{ADD26C26-4B07-4A55-B5B9-31339A3B7AB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69" name="ZoneTexte 368">
          <a:extLst>
            <a:ext uri="{FF2B5EF4-FFF2-40B4-BE49-F238E27FC236}">
              <a16:creationId xmlns:a16="http://schemas.microsoft.com/office/drawing/2014/main" id="{79E89544-4900-4108-BB56-2CDDF131BA01}"/>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70" name="ZoneTexte 369">
          <a:extLst>
            <a:ext uri="{FF2B5EF4-FFF2-40B4-BE49-F238E27FC236}">
              <a16:creationId xmlns:a16="http://schemas.microsoft.com/office/drawing/2014/main" id="{27FCC020-FF50-4A8C-AEF8-4272E4D9A7B5}"/>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71" name="ZoneTexte 370">
          <a:extLst>
            <a:ext uri="{FF2B5EF4-FFF2-40B4-BE49-F238E27FC236}">
              <a16:creationId xmlns:a16="http://schemas.microsoft.com/office/drawing/2014/main" id="{E5428820-8BCC-49E4-8A34-3FC1C5E989EF}"/>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72" name="ZoneTexte 371">
          <a:extLst>
            <a:ext uri="{FF2B5EF4-FFF2-40B4-BE49-F238E27FC236}">
              <a16:creationId xmlns:a16="http://schemas.microsoft.com/office/drawing/2014/main" id="{AC667740-E1C4-452A-972E-17B3A4C0D049}"/>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73" name="ZoneTexte 372">
          <a:extLst>
            <a:ext uri="{FF2B5EF4-FFF2-40B4-BE49-F238E27FC236}">
              <a16:creationId xmlns:a16="http://schemas.microsoft.com/office/drawing/2014/main" id="{352A785B-2EAE-4957-A10C-67B1B71D7938}"/>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74" name="ZoneTexte 373">
          <a:extLst>
            <a:ext uri="{FF2B5EF4-FFF2-40B4-BE49-F238E27FC236}">
              <a16:creationId xmlns:a16="http://schemas.microsoft.com/office/drawing/2014/main" id="{4DF3B411-5E47-4605-AF25-91DACC4C22A4}"/>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75" name="ZoneTexte 374">
          <a:extLst>
            <a:ext uri="{FF2B5EF4-FFF2-40B4-BE49-F238E27FC236}">
              <a16:creationId xmlns:a16="http://schemas.microsoft.com/office/drawing/2014/main" id="{DA89FA6E-4EFA-4079-83E7-23151F208E6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76" name="ZoneTexte 375">
          <a:extLst>
            <a:ext uri="{FF2B5EF4-FFF2-40B4-BE49-F238E27FC236}">
              <a16:creationId xmlns:a16="http://schemas.microsoft.com/office/drawing/2014/main" id="{7635EFF6-8DA5-4271-A4BF-D45CC3542B5A}"/>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77" name="ZoneTexte 376">
          <a:extLst>
            <a:ext uri="{FF2B5EF4-FFF2-40B4-BE49-F238E27FC236}">
              <a16:creationId xmlns:a16="http://schemas.microsoft.com/office/drawing/2014/main" id="{458CBA40-1810-4900-8225-B53DD387D59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78" name="ZoneTexte 377">
          <a:extLst>
            <a:ext uri="{FF2B5EF4-FFF2-40B4-BE49-F238E27FC236}">
              <a16:creationId xmlns:a16="http://schemas.microsoft.com/office/drawing/2014/main" id="{61B87895-09FE-4488-A14B-D04E0F71FF9D}"/>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79" name="ZoneTexte 378">
          <a:extLst>
            <a:ext uri="{FF2B5EF4-FFF2-40B4-BE49-F238E27FC236}">
              <a16:creationId xmlns:a16="http://schemas.microsoft.com/office/drawing/2014/main" id="{F340F315-4071-4DF8-9F7C-B53342141067}"/>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80" name="ZoneTexte 379">
          <a:extLst>
            <a:ext uri="{FF2B5EF4-FFF2-40B4-BE49-F238E27FC236}">
              <a16:creationId xmlns:a16="http://schemas.microsoft.com/office/drawing/2014/main" id="{9790D2D8-1D9D-4E51-8538-D4201E7DBC3E}"/>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81" name="ZoneTexte 380">
          <a:extLst>
            <a:ext uri="{FF2B5EF4-FFF2-40B4-BE49-F238E27FC236}">
              <a16:creationId xmlns:a16="http://schemas.microsoft.com/office/drawing/2014/main" id="{B7F92669-0130-4BC9-99CF-ED35F025626E}"/>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86</xdr:row>
      <xdr:rowOff>0</xdr:rowOff>
    </xdr:from>
    <xdr:ext cx="0" cy="172227"/>
    <xdr:sp macro="" textlink="">
      <xdr:nvSpPr>
        <xdr:cNvPr id="382" name="ZoneTexte 381">
          <a:extLst>
            <a:ext uri="{FF2B5EF4-FFF2-40B4-BE49-F238E27FC236}">
              <a16:creationId xmlns:a16="http://schemas.microsoft.com/office/drawing/2014/main" id="{6C4A65A7-D47B-41B7-99C7-24B11462C7AE}"/>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128587</xdr:rowOff>
    </xdr:from>
    <xdr:ext cx="0" cy="172227"/>
    <xdr:sp macro="" textlink="">
      <xdr:nvSpPr>
        <xdr:cNvPr id="383" name="ZoneTexte 382">
          <a:extLst>
            <a:ext uri="{FF2B5EF4-FFF2-40B4-BE49-F238E27FC236}">
              <a16:creationId xmlns:a16="http://schemas.microsoft.com/office/drawing/2014/main" id="{599EE75F-A562-401E-A84D-67319D27AD48}"/>
            </a:ext>
          </a:extLst>
        </xdr:cNvPr>
        <xdr:cNvSpPr txBox="1"/>
      </xdr:nvSpPr>
      <xdr:spPr>
        <a:xfrm>
          <a:off x="2200275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128587</xdr:rowOff>
    </xdr:from>
    <xdr:ext cx="0" cy="172227"/>
    <xdr:sp macro="" textlink="">
      <xdr:nvSpPr>
        <xdr:cNvPr id="384" name="ZoneTexte 383">
          <a:extLst>
            <a:ext uri="{FF2B5EF4-FFF2-40B4-BE49-F238E27FC236}">
              <a16:creationId xmlns:a16="http://schemas.microsoft.com/office/drawing/2014/main" id="{0A000327-CCD3-4C3C-99A0-A353EDD6BCE0}"/>
            </a:ext>
          </a:extLst>
        </xdr:cNvPr>
        <xdr:cNvSpPr txBox="1"/>
      </xdr:nvSpPr>
      <xdr:spPr>
        <a:xfrm>
          <a:off x="2200275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85" name="ZoneTexte 384">
          <a:extLst>
            <a:ext uri="{FF2B5EF4-FFF2-40B4-BE49-F238E27FC236}">
              <a16:creationId xmlns:a16="http://schemas.microsoft.com/office/drawing/2014/main" id="{4EC6214A-C07F-45C5-BB9D-93BBD303BACB}"/>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86" name="ZoneTexte 385">
          <a:extLst>
            <a:ext uri="{FF2B5EF4-FFF2-40B4-BE49-F238E27FC236}">
              <a16:creationId xmlns:a16="http://schemas.microsoft.com/office/drawing/2014/main" id="{6919E7B7-1BB4-411D-A452-04910072EB91}"/>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87" name="ZoneTexte 386">
          <a:extLst>
            <a:ext uri="{FF2B5EF4-FFF2-40B4-BE49-F238E27FC236}">
              <a16:creationId xmlns:a16="http://schemas.microsoft.com/office/drawing/2014/main" id="{064A0636-0FD8-41E5-B09D-2986DBAAD32F}"/>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88" name="ZoneTexte 387">
          <a:extLst>
            <a:ext uri="{FF2B5EF4-FFF2-40B4-BE49-F238E27FC236}">
              <a16:creationId xmlns:a16="http://schemas.microsoft.com/office/drawing/2014/main" id="{BF6CC14A-308C-4716-B307-89924757D840}"/>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89" name="ZoneTexte 388">
          <a:extLst>
            <a:ext uri="{FF2B5EF4-FFF2-40B4-BE49-F238E27FC236}">
              <a16:creationId xmlns:a16="http://schemas.microsoft.com/office/drawing/2014/main" id="{3B88C6BF-1AA4-4910-8C71-2A8F09D79C98}"/>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90" name="ZoneTexte 389">
          <a:extLst>
            <a:ext uri="{FF2B5EF4-FFF2-40B4-BE49-F238E27FC236}">
              <a16:creationId xmlns:a16="http://schemas.microsoft.com/office/drawing/2014/main" id="{CBD17E8E-40FF-4915-98A1-F7265DE1C1FA}"/>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91" name="ZoneTexte 390">
          <a:extLst>
            <a:ext uri="{FF2B5EF4-FFF2-40B4-BE49-F238E27FC236}">
              <a16:creationId xmlns:a16="http://schemas.microsoft.com/office/drawing/2014/main" id="{A438725D-DCD3-4F5D-B62D-FB18423CFEB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92" name="ZoneTexte 391">
          <a:extLst>
            <a:ext uri="{FF2B5EF4-FFF2-40B4-BE49-F238E27FC236}">
              <a16:creationId xmlns:a16="http://schemas.microsoft.com/office/drawing/2014/main" id="{0674CB92-1233-4942-958A-CE2A02A4BD2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93" name="ZoneTexte 392">
          <a:extLst>
            <a:ext uri="{FF2B5EF4-FFF2-40B4-BE49-F238E27FC236}">
              <a16:creationId xmlns:a16="http://schemas.microsoft.com/office/drawing/2014/main" id="{9B5B46FB-850A-43DD-95EF-AD3DCC0A76C9}"/>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94" name="ZoneTexte 393">
          <a:extLst>
            <a:ext uri="{FF2B5EF4-FFF2-40B4-BE49-F238E27FC236}">
              <a16:creationId xmlns:a16="http://schemas.microsoft.com/office/drawing/2014/main" id="{2D25A8F7-7FC1-48C0-91B4-76DACB2EFF6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95" name="ZoneTexte 394">
          <a:extLst>
            <a:ext uri="{FF2B5EF4-FFF2-40B4-BE49-F238E27FC236}">
              <a16:creationId xmlns:a16="http://schemas.microsoft.com/office/drawing/2014/main" id="{57611FC2-B20B-42CD-AD8A-6BC32C77161C}"/>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96" name="ZoneTexte 395">
          <a:extLst>
            <a:ext uri="{FF2B5EF4-FFF2-40B4-BE49-F238E27FC236}">
              <a16:creationId xmlns:a16="http://schemas.microsoft.com/office/drawing/2014/main" id="{0227ED36-73B0-4913-BCE1-6E2882CEC85E}"/>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97" name="ZoneTexte 396">
          <a:extLst>
            <a:ext uri="{FF2B5EF4-FFF2-40B4-BE49-F238E27FC236}">
              <a16:creationId xmlns:a16="http://schemas.microsoft.com/office/drawing/2014/main" id="{B7513DA8-3C8A-4939-BE6C-50A43914E710}"/>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98" name="ZoneTexte 397">
          <a:extLst>
            <a:ext uri="{FF2B5EF4-FFF2-40B4-BE49-F238E27FC236}">
              <a16:creationId xmlns:a16="http://schemas.microsoft.com/office/drawing/2014/main" id="{0593D316-B272-40F7-9CE1-AA1BC686FE93}"/>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399" name="ZoneTexte 398">
          <a:extLst>
            <a:ext uri="{FF2B5EF4-FFF2-40B4-BE49-F238E27FC236}">
              <a16:creationId xmlns:a16="http://schemas.microsoft.com/office/drawing/2014/main" id="{35899A92-F10B-4653-A750-A6D3C0ABEF9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00" name="ZoneTexte 399">
          <a:extLst>
            <a:ext uri="{FF2B5EF4-FFF2-40B4-BE49-F238E27FC236}">
              <a16:creationId xmlns:a16="http://schemas.microsoft.com/office/drawing/2014/main" id="{AE740C60-4AF5-4AA2-ABA0-1D2E3CCA8E2F}"/>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01" name="ZoneTexte 400">
          <a:extLst>
            <a:ext uri="{FF2B5EF4-FFF2-40B4-BE49-F238E27FC236}">
              <a16:creationId xmlns:a16="http://schemas.microsoft.com/office/drawing/2014/main" id="{8FD85C7B-3EB5-4B9F-9B61-9C309F583ED9}"/>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02" name="ZoneTexte 401">
          <a:extLst>
            <a:ext uri="{FF2B5EF4-FFF2-40B4-BE49-F238E27FC236}">
              <a16:creationId xmlns:a16="http://schemas.microsoft.com/office/drawing/2014/main" id="{36C24353-B532-4B15-814B-B30084A6C133}"/>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03" name="ZoneTexte 402">
          <a:extLst>
            <a:ext uri="{FF2B5EF4-FFF2-40B4-BE49-F238E27FC236}">
              <a16:creationId xmlns:a16="http://schemas.microsoft.com/office/drawing/2014/main" id="{81D4CB25-275A-4958-A84D-EB4D27074BA7}"/>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04" name="ZoneTexte 403">
          <a:extLst>
            <a:ext uri="{FF2B5EF4-FFF2-40B4-BE49-F238E27FC236}">
              <a16:creationId xmlns:a16="http://schemas.microsoft.com/office/drawing/2014/main" id="{D5256CA8-9876-4E23-B8DD-E7BC070A9C6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05" name="ZoneTexte 404">
          <a:extLst>
            <a:ext uri="{FF2B5EF4-FFF2-40B4-BE49-F238E27FC236}">
              <a16:creationId xmlns:a16="http://schemas.microsoft.com/office/drawing/2014/main" id="{96B1A1BB-FAC0-49E4-A0C7-7D8DA039EEA2}"/>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06" name="ZoneTexte 405">
          <a:extLst>
            <a:ext uri="{FF2B5EF4-FFF2-40B4-BE49-F238E27FC236}">
              <a16:creationId xmlns:a16="http://schemas.microsoft.com/office/drawing/2014/main" id="{032C15DA-7C2E-48D0-BE91-6E25081C47F7}"/>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07" name="ZoneTexte 406">
          <a:extLst>
            <a:ext uri="{FF2B5EF4-FFF2-40B4-BE49-F238E27FC236}">
              <a16:creationId xmlns:a16="http://schemas.microsoft.com/office/drawing/2014/main" id="{100D1448-F12F-4F17-B7C4-DDCAB344C8A8}"/>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08" name="ZoneTexte 407">
          <a:extLst>
            <a:ext uri="{FF2B5EF4-FFF2-40B4-BE49-F238E27FC236}">
              <a16:creationId xmlns:a16="http://schemas.microsoft.com/office/drawing/2014/main" id="{7D9F0798-F0D1-4879-B53F-C52C5FE562B9}"/>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09" name="ZoneTexte 408">
          <a:extLst>
            <a:ext uri="{FF2B5EF4-FFF2-40B4-BE49-F238E27FC236}">
              <a16:creationId xmlns:a16="http://schemas.microsoft.com/office/drawing/2014/main" id="{1C1BC3EE-353A-4938-8A40-D1C4F1BA2C80}"/>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10" name="ZoneTexte 409">
          <a:extLst>
            <a:ext uri="{FF2B5EF4-FFF2-40B4-BE49-F238E27FC236}">
              <a16:creationId xmlns:a16="http://schemas.microsoft.com/office/drawing/2014/main" id="{8C77D1DD-C0BA-45F0-8555-0361DD6B99D6}"/>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11" name="ZoneTexte 410">
          <a:extLst>
            <a:ext uri="{FF2B5EF4-FFF2-40B4-BE49-F238E27FC236}">
              <a16:creationId xmlns:a16="http://schemas.microsoft.com/office/drawing/2014/main" id="{EE4034FB-BD0D-4E95-ADDD-3767519E638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12" name="ZoneTexte 411">
          <a:extLst>
            <a:ext uri="{FF2B5EF4-FFF2-40B4-BE49-F238E27FC236}">
              <a16:creationId xmlns:a16="http://schemas.microsoft.com/office/drawing/2014/main" id="{2E22B470-79A0-4383-9565-015264A6B9A6}"/>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13" name="ZoneTexte 412">
          <a:extLst>
            <a:ext uri="{FF2B5EF4-FFF2-40B4-BE49-F238E27FC236}">
              <a16:creationId xmlns:a16="http://schemas.microsoft.com/office/drawing/2014/main" id="{6BB09979-C3C2-44ED-95A5-5D8EE4075F60}"/>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14" name="ZoneTexte 413">
          <a:extLst>
            <a:ext uri="{FF2B5EF4-FFF2-40B4-BE49-F238E27FC236}">
              <a16:creationId xmlns:a16="http://schemas.microsoft.com/office/drawing/2014/main" id="{1E111F2C-C497-4706-A8CF-6ED96055E041}"/>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15" name="ZoneTexte 414">
          <a:extLst>
            <a:ext uri="{FF2B5EF4-FFF2-40B4-BE49-F238E27FC236}">
              <a16:creationId xmlns:a16="http://schemas.microsoft.com/office/drawing/2014/main" id="{0FE94D3F-FA5F-4FEB-962E-CDBDDDE54AE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16" name="ZoneTexte 415">
          <a:extLst>
            <a:ext uri="{FF2B5EF4-FFF2-40B4-BE49-F238E27FC236}">
              <a16:creationId xmlns:a16="http://schemas.microsoft.com/office/drawing/2014/main" id="{FE67B12E-23CB-48F8-B5DE-5A07F54E75A3}"/>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17" name="ZoneTexte 416">
          <a:extLst>
            <a:ext uri="{FF2B5EF4-FFF2-40B4-BE49-F238E27FC236}">
              <a16:creationId xmlns:a16="http://schemas.microsoft.com/office/drawing/2014/main" id="{5B1D693C-1904-4A05-A729-F859E0F2E74C}"/>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18" name="ZoneTexte 417">
          <a:extLst>
            <a:ext uri="{FF2B5EF4-FFF2-40B4-BE49-F238E27FC236}">
              <a16:creationId xmlns:a16="http://schemas.microsoft.com/office/drawing/2014/main" id="{0C9065D5-7089-4D87-B6BE-9AE2E8CEA096}"/>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19" name="ZoneTexte 418">
          <a:extLst>
            <a:ext uri="{FF2B5EF4-FFF2-40B4-BE49-F238E27FC236}">
              <a16:creationId xmlns:a16="http://schemas.microsoft.com/office/drawing/2014/main" id="{3DCEE7F9-01FA-4EEA-9A29-922A95984DDE}"/>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20" name="ZoneTexte 419">
          <a:extLst>
            <a:ext uri="{FF2B5EF4-FFF2-40B4-BE49-F238E27FC236}">
              <a16:creationId xmlns:a16="http://schemas.microsoft.com/office/drawing/2014/main" id="{7A200B4D-115E-4EA1-A95B-FAD0674C593E}"/>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21" name="ZoneTexte 420">
          <a:extLst>
            <a:ext uri="{FF2B5EF4-FFF2-40B4-BE49-F238E27FC236}">
              <a16:creationId xmlns:a16="http://schemas.microsoft.com/office/drawing/2014/main" id="{76C97306-6B1F-4857-801A-A10BC941FADB}"/>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22" name="ZoneTexte 421">
          <a:extLst>
            <a:ext uri="{FF2B5EF4-FFF2-40B4-BE49-F238E27FC236}">
              <a16:creationId xmlns:a16="http://schemas.microsoft.com/office/drawing/2014/main" id="{B8E7978A-21D0-4267-872C-8A581D43DF87}"/>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23" name="ZoneTexte 422">
          <a:extLst>
            <a:ext uri="{FF2B5EF4-FFF2-40B4-BE49-F238E27FC236}">
              <a16:creationId xmlns:a16="http://schemas.microsoft.com/office/drawing/2014/main" id="{91785A3F-6A1F-46FC-BAE5-B3E5A0EFF80B}"/>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24" name="ZoneTexte 423">
          <a:extLst>
            <a:ext uri="{FF2B5EF4-FFF2-40B4-BE49-F238E27FC236}">
              <a16:creationId xmlns:a16="http://schemas.microsoft.com/office/drawing/2014/main" id="{C2D07FAD-455E-4470-9379-0D487C046F4A}"/>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25" name="ZoneTexte 424">
          <a:extLst>
            <a:ext uri="{FF2B5EF4-FFF2-40B4-BE49-F238E27FC236}">
              <a16:creationId xmlns:a16="http://schemas.microsoft.com/office/drawing/2014/main" id="{32AB20CB-75C9-4950-9BC5-47FDA6DD468D}"/>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26" name="ZoneTexte 425">
          <a:extLst>
            <a:ext uri="{FF2B5EF4-FFF2-40B4-BE49-F238E27FC236}">
              <a16:creationId xmlns:a16="http://schemas.microsoft.com/office/drawing/2014/main" id="{9E9A050C-CA9A-461C-8D75-BAA3FA128D5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27" name="ZoneTexte 426">
          <a:extLst>
            <a:ext uri="{FF2B5EF4-FFF2-40B4-BE49-F238E27FC236}">
              <a16:creationId xmlns:a16="http://schemas.microsoft.com/office/drawing/2014/main" id="{78A6A6A6-8BF0-41E1-A954-71F1E953196D}"/>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28" name="ZoneTexte 427">
          <a:extLst>
            <a:ext uri="{FF2B5EF4-FFF2-40B4-BE49-F238E27FC236}">
              <a16:creationId xmlns:a16="http://schemas.microsoft.com/office/drawing/2014/main" id="{693C74D8-F571-4BDB-8614-AAF3495E546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29" name="ZoneTexte 428">
          <a:extLst>
            <a:ext uri="{FF2B5EF4-FFF2-40B4-BE49-F238E27FC236}">
              <a16:creationId xmlns:a16="http://schemas.microsoft.com/office/drawing/2014/main" id="{69B2882B-439B-4A8D-BDC4-A4771B4D62D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30" name="ZoneTexte 429">
          <a:extLst>
            <a:ext uri="{FF2B5EF4-FFF2-40B4-BE49-F238E27FC236}">
              <a16:creationId xmlns:a16="http://schemas.microsoft.com/office/drawing/2014/main" id="{C3D45AE5-920E-4C78-B33F-760ED291AFA3}"/>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31" name="ZoneTexte 430">
          <a:extLst>
            <a:ext uri="{FF2B5EF4-FFF2-40B4-BE49-F238E27FC236}">
              <a16:creationId xmlns:a16="http://schemas.microsoft.com/office/drawing/2014/main" id="{EC239D19-82B0-46C8-9351-04C342CE9DC3}"/>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32" name="ZoneTexte 431">
          <a:extLst>
            <a:ext uri="{FF2B5EF4-FFF2-40B4-BE49-F238E27FC236}">
              <a16:creationId xmlns:a16="http://schemas.microsoft.com/office/drawing/2014/main" id="{5043100E-A19B-427D-8F07-DFCFC70BB9A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33" name="ZoneTexte 432">
          <a:extLst>
            <a:ext uri="{FF2B5EF4-FFF2-40B4-BE49-F238E27FC236}">
              <a16:creationId xmlns:a16="http://schemas.microsoft.com/office/drawing/2014/main" id="{377C511E-CF52-4CAA-AF21-8C8B8A09FA4D}"/>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34" name="ZoneTexte 433">
          <a:extLst>
            <a:ext uri="{FF2B5EF4-FFF2-40B4-BE49-F238E27FC236}">
              <a16:creationId xmlns:a16="http://schemas.microsoft.com/office/drawing/2014/main" id="{A3279ABF-C1AE-448E-97EB-11BAA67B794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35" name="ZoneTexte 434">
          <a:extLst>
            <a:ext uri="{FF2B5EF4-FFF2-40B4-BE49-F238E27FC236}">
              <a16:creationId xmlns:a16="http://schemas.microsoft.com/office/drawing/2014/main" id="{278F6E18-102D-432F-B1F3-AB48B0E6AE9F}"/>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36" name="ZoneTexte 435">
          <a:extLst>
            <a:ext uri="{FF2B5EF4-FFF2-40B4-BE49-F238E27FC236}">
              <a16:creationId xmlns:a16="http://schemas.microsoft.com/office/drawing/2014/main" id="{69462CEF-534B-4999-B880-69F37038BC4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37" name="ZoneTexte 436">
          <a:extLst>
            <a:ext uri="{FF2B5EF4-FFF2-40B4-BE49-F238E27FC236}">
              <a16:creationId xmlns:a16="http://schemas.microsoft.com/office/drawing/2014/main" id="{D68C13CD-5A45-4BCE-A58A-9235B14A5A32}"/>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38" name="ZoneTexte 437">
          <a:extLst>
            <a:ext uri="{FF2B5EF4-FFF2-40B4-BE49-F238E27FC236}">
              <a16:creationId xmlns:a16="http://schemas.microsoft.com/office/drawing/2014/main" id="{37386388-700E-4088-BD5B-EECEFFBAA1BE}"/>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39" name="ZoneTexte 438">
          <a:extLst>
            <a:ext uri="{FF2B5EF4-FFF2-40B4-BE49-F238E27FC236}">
              <a16:creationId xmlns:a16="http://schemas.microsoft.com/office/drawing/2014/main" id="{3017B4E3-3EF1-482A-BDE5-F5EC72F42AC7}"/>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40" name="ZoneTexte 439">
          <a:extLst>
            <a:ext uri="{FF2B5EF4-FFF2-40B4-BE49-F238E27FC236}">
              <a16:creationId xmlns:a16="http://schemas.microsoft.com/office/drawing/2014/main" id="{5686330E-C7A2-47EB-A60A-917B8B3610D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41" name="ZoneTexte 440">
          <a:extLst>
            <a:ext uri="{FF2B5EF4-FFF2-40B4-BE49-F238E27FC236}">
              <a16:creationId xmlns:a16="http://schemas.microsoft.com/office/drawing/2014/main" id="{E7159523-D8E8-4A87-8BBC-8E3A4DF57028}"/>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42" name="ZoneTexte 441">
          <a:extLst>
            <a:ext uri="{FF2B5EF4-FFF2-40B4-BE49-F238E27FC236}">
              <a16:creationId xmlns:a16="http://schemas.microsoft.com/office/drawing/2014/main" id="{DCD278B4-8377-4A73-8B12-1AF2DBD6EB3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73</xdr:row>
      <xdr:rowOff>0</xdr:rowOff>
    </xdr:from>
    <xdr:ext cx="0" cy="172227"/>
    <xdr:sp macro="" textlink="">
      <xdr:nvSpPr>
        <xdr:cNvPr id="443" name="ZoneTexte 442">
          <a:extLst>
            <a:ext uri="{FF2B5EF4-FFF2-40B4-BE49-F238E27FC236}">
              <a16:creationId xmlns:a16="http://schemas.microsoft.com/office/drawing/2014/main" id="{30BA01CC-D158-4CB2-ABCB-F43ABB02914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86</xdr:row>
      <xdr:rowOff>0</xdr:rowOff>
    </xdr:from>
    <xdr:ext cx="65" cy="172227"/>
    <xdr:sp macro="" textlink="">
      <xdr:nvSpPr>
        <xdr:cNvPr id="444" name="ZoneTexte 443">
          <a:extLst>
            <a:ext uri="{FF2B5EF4-FFF2-40B4-BE49-F238E27FC236}">
              <a16:creationId xmlns:a16="http://schemas.microsoft.com/office/drawing/2014/main" id="{CDF4DE42-D041-4C13-812E-57EBE5E1962E}"/>
            </a:ext>
          </a:extLst>
        </xdr:cNvPr>
        <xdr:cNvSpPr txBox="1"/>
      </xdr:nvSpPr>
      <xdr:spPr>
        <a:xfrm>
          <a:off x="2165985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73</xdr:row>
      <xdr:rowOff>0</xdr:rowOff>
    </xdr:from>
    <xdr:ext cx="65" cy="172227"/>
    <xdr:sp macro="" textlink="">
      <xdr:nvSpPr>
        <xdr:cNvPr id="445" name="ZoneTexte 444">
          <a:extLst>
            <a:ext uri="{FF2B5EF4-FFF2-40B4-BE49-F238E27FC236}">
              <a16:creationId xmlns:a16="http://schemas.microsoft.com/office/drawing/2014/main" id="{EC5B57AE-AA4A-41D8-A01F-A48CEF177AE4}"/>
            </a:ext>
          </a:extLst>
        </xdr:cNvPr>
        <xdr:cNvSpPr txBox="1"/>
      </xdr:nvSpPr>
      <xdr:spPr>
        <a:xfrm>
          <a:off x="224409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73</xdr:row>
      <xdr:rowOff>0</xdr:rowOff>
    </xdr:from>
    <xdr:ext cx="65" cy="172227"/>
    <xdr:sp macro="" textlink="">
      <xdr:nvSpPr>
        <xdr:cNvPr id="446" name="ZoneTexte 445">
          <a:extLst>
            <a:ext uri="{FF2B5EF4-FFF2-40B4-BE49-F238E27FC236}">
              <a16:creationId xmlns:a16="http://schemas.microsoft.com/office/drawing/2014/main" id="{8CE0083E-F692-4ED1-BF51-DC2896AF368B}"/>
            </a:ext>
          </a:extLst>
        </xdr:cNvPr>
        <xdr:cNvSpPr txBox="1"/>
      </xdr:nvSpPr>
      <xdr:spPr>
        <a:xfrm>
          <a:off x="224409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86</xdr:row>
      <xdr:rowOff>0</xdr:rowOff>
    </xdr:from>
    <xdr:ext cx="65" cy="172227"/>
    <xdr:sp macro="" textlink="">
      <xdr:nvSpPr>
        <xdr:cNvPr id="447" name="ZoneTexte 446">
          <a:extLst>
            <a:ext uri="{FF2B5EF4-FFF2-40B4-BE49-F238E27FC236}">
              <a16:creationId xmlns:a16="http://schemas.microsoft.com/office/drawing/2014/main" id="{328A55F1-D15C-4B68-9770-4AA6F52D6E74}"/>
            </a:ext>
          </a:extLst>
        </xdr:cNvPr>
        <xdr:cNvSpPr txBox="1"/>
      </xdr:nvSpPr>
      <xdr:spPr>
        <a:xfrm>
          <a:off x="2165985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86</xdr:row>
      <xdr:rowOff>128587</xdr:rowOff>
    </xdr:from>
    <xdr:ext cx="65" cy="172227"/>
    <xdr:sp macro="" textlink="">
      <xdr:nvSpPr>
        <xdr:cNvPr id="448" name="ZoneTexte 447">
          <a:extLst>
            <a:ext uri="{FF2B5EF4-FFF2-40B4-BE49-F238E27FC236}">
              <a16:creationId xmlns:a16="http://schemas.microsoft.com/office/drawing/2014/main" id="{E12B4A59-6EDB-480D-8A64-9F6F4B486CD1}"/>
            </a:ext>
          </a:extLst>
        </xdr:cNvPr>
        <xdr:cNvSpPr txBox="1"/>
      </xdr:nvSpPr>
      <xdr:spPr>
        <a:xfrm>
          <a:off x="2165985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73</xdr:row>
      <xdr:rowOff>0</xdr:rowOff>
    </xdr:from>
    <xdr:ext cx="65" cy="172227"/>
    <xdr:sp macro="" textlink="">
      <xdr:nvSpPr>
        <xdr:cNvPr id="449" name="ZoneTexte 448">
          <a:extLst>
            <a:ext uri="{FF2B5EF4-FFF2-40B4-BE49-F238E27FC236}">
              <a16:creationId xmlns:a16="http://schemas.microsoft.com/office/drawing/2014/main" id="{2F533FED-A720-482D-B182-1048AEC14FCC}"/>
            </a:ext>
          </a:extLst>
        </xdr:cNvPr>
        <xdr:cNvSpPr txBox="1"/>
      </xdr:nvSpPr>
      <xdr:spPr>
        <a:xfrm>
          <a:off x="224409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73</xdr:row>
      <xdr:rowOff>128587</xdr:rowOff>
    </xdr:from>
    <xdr:ext cx="65" cy="172227"/>
    <xdr:sp macro="" textlink="">
      <xdr:nvSpPr>
        <xdr:cNvPr id="450" name="ZoneTexte 449">
          <a:extLst>
            <a:ext uri="{FF2B5EF4-FFF2-40B4-BE49-F238E27FC236}">
              <a16:creationId xmlns:a16="http://schemas.microsoft.com/office/drawing/2014/main" id="{28BE771B-A9A0-47EF-9150-9C392404847F}"/>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73</xdr:row>
      <xdr:rowOff>0</xdr:rowOff>
    </xdr:from>
    <xdr:ext cx="65" cy="172227"/>
    <xdr:sp macro="" textlink="">
      <xdr:nvSpPr>
        <xdr:cNvPr id="451" name="ZoneTexte 450">
          <a:extLst>
            <a:ext uri="{FF2B5EF4-FFF2-40B4-BE49-F238E27FC236}">
              <a16:creationId xmlns:a16="http://schemas.microsoft.com/office/drawing/2014/main" id="{BDA419F6-DD0D-44BA-B277-A07FA84C13D1}"/>
            </a:ext>
          </a:extLst>
        </xdr:cNvPr>
        <xdr:cNvSpPr txBox="1"/>
      </xdr:nvSpPr>
      <xdr:spPr>
        <a:xfrm>
          <a:off x="224409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73</xdr:row>
      <xdr:rowOff>128587</xdr:rowOff>
    </xdr:from>
    <xdr:ext cx="65" cy="172227"/>
    <xdr:sp macro="" textlink="">
      <xdr:nvSpPr>
        <xdr:cNvPr id="452" name="ZoneTexte 451">
          <a:extLst>
            <a:ext uri="{FF2B5EF4-FFF2-40B4-BE49-F238E27FC236}">
              <a16:creationId xmlns:a16="http://schemas.microsoft.com/office/drawing/2014/main" id="{00A75681-FB09-40AD-ADF5-615DC8F56DD0}"/>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86</xdr:row>
      <xdr:rowOff>128587</xdr:rowOff>
    </xdr:from>
    <xdr:ext cx="65" cy="172227"/>
    <xdr:sp macro="" textlink="">
      <xdr:nvSpPr>
        <xdr:cNvPr id="453" name="ZoneTexte 452">
          <a:extLst>
            <a:ext uri="{FF2B5EF4-FFF2-40B4-BE49-F238E27FC236}">
              <a16:creationId xmlns:a16="http://schemas.microsoft.com/office/drawing/2014/main" id="{460345AF-4C5C-4103-B451-CB96F2525893}"/>
            </a:ext>
          </a:extLst>
        </xdr:cNvPr>
        <xdr:cNvSpPr txBox="1"/>
      </xdr:nvSpPr>
      <xdr:spPr>
        <a:xfrm>
          <a:off x="2165985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73</xdr:row>
      <xdr:rowOff>128587</xdr:rowOff>
    </xdr:from>
    <xdr:ext cx="65" cy="172227"/>
    <xdr:sp macro="" textlink="">
      <xdr:nvSpPr>
        <xdr:cNvPr id="454" name="ZoneTexte 453">
          <a:extLst>
            <a:ext uri="{FF2B5EF4-FFF2-40B4-BE49-F238E27FC236}">
              <a16:creationId xmlns:a16="http://schemas.microsoft.com/office/drawing/2014/main" id="{C59D598B-3309-4E47-9462-2DCDA51685C5}"/>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73</xdr:row>
      <xdr:rowOff>128587</xdr:rowOff>
    </xdr:from>
    <xdr:ext cx="65" cy="172227"/>
    <xdr:sp macro="" textlink="">
      <xdr:nvSpPr>
        <xdr:cNvPr id="455" name="ZoneTexte 454">
          <a:extLst>
            <a:ext uri="{FF2B5EF4-FFF2-40B4-BE49-F238E27FC236}">
              <a16:creationId xmlns:a16="http://schemas.microsoft.com/office/drawing/2014/main" id="{EA2FC21E-12A3-4F70-A9AB-84E5B2A38318}"/>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86</xdr:row>
      <xdr:rowOff>128587</xdr:rowOff>
    </xdr:from>
    <xdr:ext cx="65" cy="172227"/>
    <xdr:sp macro="" textlink="">
      <xdr:nvSpPr>
        <xdr:cNvPr id="456" name="ZoneTexte 455">
          <a:extLst>
            <a:ext uri="{FF2B5EF4-FFF2-40B4-BE49-F238E27FC236}">
              <a16:creationId xmlns:a16="http://schemas.microsoft.com/office/drawing/2014/main" id="{E270C069-FF0E-42F0-93E0-B1B75B96F2CD}"/>
            </a:ext>
          </a:extLst>
        </xdr:cNvPr>
        <xdr:cNvSpPr txBox="1"/>
      </xdr:nvSpPr>
      <xdr:spPr>
        <a:xfrm>
          <a:off x="2165985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87</xdr:row>
      <xdr:rowOff>128587</xdr:rowOff>
    </xdr:from>
    <xdr:ext cx="65" cy="172227"/>
    <xdr:sp macro="" textlink="">
      <xdr:nvSpPr>
        <xdr:cNvPr id="457" name="ZoneTexte 456">
          <a:extLst>
            <a:ext uri="{FF2B5EF4-FFF2-40B4-BE49-F238E27FC236}">
              <a16:creationId xmlns:a16="http://schemas.microsoft.com/office/drawing/2014/main" id="{D35727D5-196A-49D4-8006-299D6904173A}"/>
            </a:ext>
          </a:extLst>
        </xdr:cNvPr>
        <xdr:cNvSpPr txBox="1"/>
      </xdr:nvSpPr>
      <xdr:spPr>
        <a:xfrm>
          <a:off x="2165985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73</xdr:row>
      <xdr:rowOff>128587</xdr:rowOff>
    </xdr:from>
    <xdr:ext cx="65" cy="172227"/>
    <xdr:sp macro="" textlink="">
      <xdr:nvSpPr>
        <xdr:cNvPr id="458" name="ZoneTexte 457">
          <a:extLst>
            <a:ext uri="{FF2B5EF4-FFF2-40B4-BE49-F238E27FC236}">
              <a16:creationId xmlns:a16="http://schemas.microsoft.com/office/drawing/2014/main" id="{6B11FD33-07E6-4284-9DE7-88D350A21F3F}"/>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74</xdr:row>
      <xdr:rowOff>128587</xdr:rowOff>
    </xdr:from>
    <xdr:ext cx="65" cy="172227"/>
    <xdr:sp macro="" textlink="">
      <xdr:nvSpPr>
        <xdr:cNvPr id="459" name="ZoneTexte 458">
          <a:extLst>
            <a:ext uri="{FF2B5EF4-FFF2-40B4-BE49-F238E27FC236}">
              <a16:creationId xmlns:a16="http://schemas.microsoft.com/office/drawing/2014/main" id="{6D16DCC7-4BDE-4033-B609-4A702DB54E28}"/>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73</xdr:row>
      <xdr:rowOff>128587</xdr:rowOff>
    </xdr:from>
    <xdr:ext cx="65" cy="172227"/>
    <xdr:sp macro="" textlink="">
      <xdr:nvSpPr>
        <xdr:cNvPr id="460" name="ZoneTexte 459">
          <a:extLst>
            <a:ext uri="{FF2B5EF4-FFF2-40B4-BE49-F238E27FC236}">
              <a16:creationId xmlns:a16="http://schemas.microsoft.com/office/drawing/2014/main" id="{5BD19130-77A0-4EDD-8F1B-44B67F950868}"/>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74</xdr:row>
      <xdr:rowOff>128587</xdr:rowOff>
    </xdr:from>
    <xdr:ext cx="65" cy="172227"/>
    <xdr:sp macro="" textlink="">
      <xdr:nvSpPr>
        <xdr:cNvPr id="461" name="ZoneTexte 460">
          <a:extLst>
            <a:ext uri="{FF2B5EF4-FFF2-40B4-BE49-F238E27FC236}">
              <a16:creationId xmlns:a16="http://schemas.microsoft.com/office/drawing/2014/main" id="{B98D00A4-EDAB-4602-B766-71B3AA6FF783}"/>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87</xdr:row>
      <xdr:rowOff>128587</xdr:rowOff>
    </xdr:from>
    <xdr:ext cx="65" cy="172227"/>
    <xdr:sp macro="" textlink="">
      <xdr:nvSpPr>
        <xdr:cNvPr id="462" name="ZoneTexte 461">
          <a:extLst>
            <a:ext uri="{FF2B5EF4-FFF2-40B4-BE49-F238E27FC236}">
              <a16:creationId xmlns:a16="http://schemas.microsoft.com/office/drawing/2014/main" id="{CE595705-CDB1-4DA8-B345-81DBBE253D3F}"/>
            </a:ext>
          </a:extLst>
        </xdr:cNvPr>
        <xdr:cNvSpPr txBox="1"/>
      </xdr:nvSpPr>
      <xdr:spPr>
        <a:xfrm>
          <a:off x="2165985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74</xdr:row>
      <xdr:rowOff>128587</xdr:rowOff>
    </xdr:from>
    <xdr:ext cx="65" cy="172227"/>
    <xdr:sp macro="" textlink="">
      <xdr:nvSpPr>
        <xdr:cNvPr id="463" name="ZoneTexte 462">
          <a:extLst>
            <a:ext uri="{FF2B5EF4-FFF2-40B4-BE49-F238E27FC236}">
              <a16:creationId xmlns:a16="http://schemas.microsoft.com/office/drawing/2014/main" id="{E3B7378D-5E41-4678-80DA-518F0CA18A91}"/>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74</xdr:row>
      <xdr:rowOff>128587</xdr:rowOff>
    </xdr:from>
    <xdr:ext cx="65" cy="172227"/>
    <xdr:sp macro="" textlink="">
      <xdr:nvSpPr>
        <xdr:cNvPr id="464" name="ZoneTexte 463">
          <a:extLst>
            <a:ext uri="{FF2B5EF4-FFF2-40B4-BE49-F238E27FC236}">
              <a16:creationId xmlns:a16="http://schemas.microsoft.com/office/drawing/2014/main" id="{E82A9B53-6593-49F1-8A4E-99848D7202DD}"/>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87</xdr:row>
      <xdr:rowOff>128587</xdr:rowOff>
    </xdr:from>
    <xdr:ext cx="65" cy="172227"/>
    <xdr:sp macro="" textlink="">
      <xdr:nvSpPr>
        <xdr:cNvPr id="465" name="ZoneTexte 464">
          <a:extLst>
            <a:ext uri="{FF2B5EF4-FFF2-40B4-BE49-F238E27FC236}">
              <a16:creationId xmlns:a16="http://schemas.microsoft.com/office/drawing/2014/main" id="{B3A47923-0E5B-42D3-96C4-91A18C9E523A}"/>
            </a:ext>
          </a:extLst>
        </xdr:cNvPr>
        <xdr:cNvSpPr txBox="1"/>
      </xdr:nvSpPr>
      <xdr:spPr>
        <a:xfrm>
          <a:off x="2165985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74</xdr:row>
      <xdr:rowOff>128587</xdr:rowOff>
    </xdr:from>
    <xdr:ext cx="65" cy="172227"/>
    <xdr:sp macro="" textlink="">
      <xdr:nvSpPr>
        <xdr:cNvPr id="466" name="ZoneTexte 465">
          <a:extLst>
            <a:ext uri="{FF2B5EF4-FFF2-40B4-BE49-F238E27FC236}">
              <a16:creationId xmlns:a16="http://schemas.microsoft.com/office/drawing/2014/main" id="{728368D0-441D-41D6-8D2C-57FC28CB1D1E}"/>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74</xdr:row>
      <xdr:rowOff>128587</xdr:rowOff>
    </xdr:from>
    <xdr:ext cx="65" cy="172227"/>
    <xdr:sp macro="" textlink="">
      <xdr:nvSpPr>
        <xdr:cNvPr id="467" name="ZoneTexte 466">
          <a:extLst>
            <a:ext uri="{FF2B5EF4-FFF2-40B4-BE49-F238E27FC236}">
              <a16:creationId xmlns:a16="http://schemas.microsoft.com/office/drawing/2014/main" id="{7F28CACE-859E-46BE-8089-92BCA27734C0}"/>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68" name="ZoneTexte 467">
          <a:extLst>
            <a:ext uri="{FF2B5EF4-FFF2-40B4-BE49-F238E27FC236}">
              <a16:creationId xmlns:a16="http://schemas.microsoft.com/office/drawing/2014/main" id="{A825C7A9-CE8F-4CD7-9EE3-A4D8820D80BF}"/>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69" name="ZoneTexte 468">
          <a:extLst>
            <a:ext uri="{FF2B5EF4-FFF2-40B4-BE49-F238E27FC236}">
              <a16:creationId xmlns:a16="http://schemas.microsoft.com/office/drawing/2014/main" id="{4DBD39CB-0639-4A82-84EF-4AC54C1A0850}"/>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70" name="ZoneTexte 469">
          <a:extLst>
            <a:ext uri="{FF2B5EF4-FFF2-40B4-BE49-F238E27FC236}">
              <a16:creationId xmlns:a16="http://schemas.microsoft.com/office/drawing/2014/main" id="{FA6D8618-2E69-4ACC-866B-9334A00439A7}"/>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71" name="ZoneTexte 470">
          <a:extLst>
            <a:ext uri="{FF2B5EF4-FFF2-40B4-BE49-F238E27FC236}">
              <a16:creationId xmlns:a16="http://schemas.microsoft.com/office/drawing/2014/main" id="{4C081FEB-1530-4E0F-9332-D57F3F4E65F1}"/>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72" name="ZoneTexte 471">
          <a:extLst>
            <a:ext uri="{FF2B5EF4-FFF2-40B4-BE49-F238E27FC236}">
              <a16:creationId xmlns:a16="http://schemas.microsoft.com/office/drawing/2014/main" id="{AE83B500-00AC-42BC-9EA3-C928B744AC8C}"/>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73" name="ZoneTexte 472">
          <a:extLst>
            <a:ext uri="{FF2B5EF4-FFF2-40B4-BE49-F238E27FC236}">
              <a16:creationId xmlns:a16="http://schemas.microsoft.com/office/drawing/2014/main" id="{6434988F-2BA7-4D82-A020-B6651A92E45D}"/>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74" name="ZoneTexte 473">
          <a:extLst>
            <a:ext uri="{FF2B5EF4-FFF2-40B4-BE49-F238E27FC236}">
              <a16:creationId xmlns:a16="http://schemas.microsoft.com/office/drawing/2014/main" id="{06D7F9B5-93A4-45F8-8903-9FDE83A46463}"/>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75" name="ZoneTexte 474">
          <a:extLst>
            <a:ext uri="{FF2B5EF4-FFF2-40B4-BE49-F238E27FC236}">
              <a16:creationId xmlns:a16="http://schemas.microsoft.com/office/drawing/2014/main" id="{53E9A731-8FBE-4425-BC73-58D04B31A74A}"/>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76" name="ZoneTexte 475">
          <a:extLst>
            <a:ext uri="{FF2B5EF4-FFF2-40B4-BE49-F238E27FC236}">
              <a16:creationId xmlns:a16="http://schemas.microsoft.com/office/drawing/2014/main" id="{7CCB77FD-543A-4464-BE19-0CA146920D94}"/>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477" name="ZoneTexte 476">
          <a:extLst>
            <a:ext uri="{FF2B5EF4-FFF2-40B4-BE49-F238E27FC236}">
              <a16:creationId xmlns:a16="http://schemas.microsoft.com/office/drawing/2014/main" id="{518549A5-37EC-44D6-B2A5-06ADB5A09AF8}"/>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478" name="ZoneTexte 477">
          <a:extLst>
            <a:ext uri="{FF2B5EF4-FFF2-40B4-BE49-F238E27FC236}">
              <a16:creationId xmlns:a16="http://schemas.microsoft.com/office/drawing/2014/main" id="{EB53F234-A878-40C5-B705-72425B210977}"/>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86</xdr:row>
      <xdr:rowOff>128587</xdr:rowOff>
    </xdr:from>
    <xdr:ext cx="65" cy="172227"/>
    <xdr:sp macro="" textlink="">
      <xdr:nvSpPr>
        <xdr:cNvPr id="479" name="ZoneTexte 478">
          <a:extLst>
            <a:ext uri="{FF2B5EF4-FFF2-40B4-BE49-F238E27FC236}">
              <a16:creationId xmlns:a16="http://schemas.microsoft.com/office/drawing/2014/main" id="{591A0753-8690-4849-8C0C-443ECEC7B931}"/>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80" name="ZoneTexte 479">
          <a:extLst>
            <a:ext uri="{FF2B5EF4-FFF2-40B4-BE49-F238E27FC236}">
              <a16:creationId xmlns:a16="http://schemas.microsoft.com/office/drawing/2014/main" id="{78DF5FA4-16EA-446E-BD5F-C8EF2648A656}"/>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81" name="ZoneTexte 480">
          <a:extLst>
            <a:ext uri="{FF2B5EF4-FFF2-40B4-BE49-F238E27FC236}">
              <a16:creationId xmlns:a16="http://schemas.microsoft.com/office/drawing/2014/main" id="{160AA58D-16FE-4985-B2E4-FA15B84AB4F1}"/>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82" name="ZoneTexte 481">
          <a:extLst>
            <a:ext uri="{FF2B5EF4-FFF2-40B4-BE49-F238E27FC236}">
              <a16:creationId xmlns:a16="http://schemas.microsoft.com/office/drawing/2014/main" id="{3B9C1F69-0080-4133-B071-DEF6560F2DE8}"/>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483" name="ZoneTexte 482">
          <a:extLst>
            <a:ext uri="{FF2B5EF4-FFF2-40B4-BE49-F238E27FC236}">
              <a16:creationId xmlns:a16="http://schemas.microsoft.com/office/drawing/2014/main" id="{BA7E0A02-6A5F-4DB4-B5F8-0C9AC4BA5406}"/>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484" name="ZoneTexte 483">
          <a:extLst>
            <a:ext uri="{FF2B5EF4-FFF2-40B4-BE49-F238E27FC236}">
              <a16:creationId xmlns:a16="http://schemas.microsoft.com/office/drawing/2014/main" id="{7B3310E0-7850-428E-A1AA-5FF5D524D9FD}"/>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86</xdr:row>
      <xdr:rowOff>128587</xdr:rowOff>
    </xdr:from>
    <xdr:ext cx="65" cy="172227"/>
    <xdr:sp macro="" textlink="">
      <xdr:nvSpPr>
        <xdr:cNvPr id="485" name="ZoneTexte 484">
          <a:extLst>
            <a:ext uri="{FF2B5EF4-FFF2-40B4-BE49-F238E27FC236}">
              <a16:creationId xmlns:a16="http://schemas.microsoft.com/office/drawing/2014/main" id="{56E16AD9-9AD1-4EED-B788-6D9D51B8BDFD}"/>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86" name="ZoneTexte 485">
          <a:extLst>
            <a:ext uri="{FF2B5EF4-FFF2-40B4-BE49-F238E27FC236}">
              <a16:creationId xmlns:a16="http://schemas.microsoft.com/office/drawing/2014/main" id="{BD2532CA-3E3B-4C7D-8229-AF42CFDAAB4B}"/>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87" name="ZoneTexte 486">
          <a:extLst>
            <a:ext uri="{FF2B5EF4-FFF2-40B4-BE49-F238E27FC236}">
              <a16:creationId xmlns:a16="http://schemas.microsoft.com/office/drawing/2014/main" id="{71DC90AF-CA66-46FE-A552-99500FA10CF2}"/>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88" name="ZoneTexte 487">
          <a:extLst>
            <a:ext uri="{FF2B5EF4-FFF2-40B4-BE49-F238E27FC236}">
              <a16:creationId xmlns:a16="http://schemas.microsoft.com/office/drawing/2014/main" id="{BEF6EF0D-8285-4943-9A07-A470F57D6971}"/>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489" name="ZoneTexte 488">
          <a:extLst>
            <a:ext uri="{FF2B5EF4-FFF2-40B4-BE49-F238E27FC236}">
              <a16:creationId xmlns:a16="http://schemas.microsoft.com/office/drawing/2014/main" id="{30BB5FA5-3E6F-4189-B4CE-142C62F8450C}"/>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490" name="ZoneTexte 489">
          <a:extLst>
            <a:ext uri="{FF2B5EF4-FFF2-40B4-BE49-F238E27FC236}">
              <a16:creationId xmlns:a16="http://schemas.microsoft.com/office/drawing/2014/main" id="{BA7EBB4C-021C-4BAA-8AB0-21028715D160}"/>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86</xdr:row>
      <xdr:rowOff>128587</xdr:rowOff>
    </xdr:from>
    <xdr:ext cx="65" cy="172227"/>
    <xdr:sp macro="" textlink="">
      <xdr:nvSpPr>
        <xdr:cNvPr id="491" name="ZoneTexte 490">
          <a:extLst>
            <a:ext uri="{FF2B5EF4-FFF2-40B4-BE49-F238E27FC236}">
              <a16:creationId xmlns:a16="http://schemas.microsoft.com/office/drawing/2014/main" id="{53EE055F-EFC6-4B31-804C-3A1E5448BC0F}"/>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92" name="ZoneTexte 491">
          <a:extLst>
            <a:ext uri="{FF2B5EF4-FFF2-40B4-BE49-F238E27FC236}">
              <a16:creationId xmlns:a16="http://schemas.microsoft.com/office/drawing/2014/main" id="{92CDAB0D-5992-4C20-8054-37096F9D33EE}"/>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93" name="ZoneTexte 492">
          <a:extLst>
            <a:ext uri="{FF2B5EF4-FFF2-40B4-BE49-F238E27FC236}">
              <a16:creationId xmlns:a16="http://schemas.microsoft.com/office/drawing/2014/main" id="{0996F133-DF0B-4BC6-830D-A318557BBC79}"/>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86</xdr:row>
      <xdr:rowOff>0</xdr:rowOff>
    </xdr:from>
    <xdr:ext cx="65" cy="172227"/>
    <xdr:sp macro="" textlink="">
      <xdr:nvSpPr>
        <xdr:cNvPr id="494" name="ZoneTexte 493">
          <a:extLst>
            <a:ext uri="{FF2B5EF4-FFF2-40B4-BE49-F238E27FC236}">
              <a16:creationId xmlns:a16="http://schemas.microsoft.com/office/drawing/2014/main" id="{C5E857D1-BC67-4BB9-8E9E-5C5081DE4EE0}"/>
            </a:ext>
          </a:extLst>
        </xdr:cNvPr>
        <xdr:cNvSpPr txBox="1"/>
      </xdr:nvSpPr>
      <xdr:spPr>
        <a:xfrm>
          <a:off x="196596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86</xdr:row>
      <xdr:rowOff>0</xdr:rowOff>
    </xdr:from>
    <xdr:ext cx="65" cy="172227"/>
    <xdr:sp macro="" textlink="">
      <xdr:nvSpPr>
        <xdr:cNvPr id="495" name="ZoneTexte 494">
          <a:extLst>
            <a:ext uri="{FF2B5EF4-FFF2-40B4-BE49-F238E27FC236}">
              <a16:creationId xmlns:a16="http://schemas.microsoft.com/office/drawing/2014/main" id="{9ED6DF9B-06AC-4D28-8771-DEB0655B935C}"/>
            </a:ext>
          </a:extLst>
        </xdr:cNvPr>
        <xdr:cNvSpPr txBox="1"/>
      </xdr:nvSpPr>
      <xdr:spPr>
        <a:xfrm>
          <a:off x="196596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86</xdr:row>
      <xdr:rowOff>0</xdr:rowOff>
    </xdr:from>
    <xdr:ext cx="65" cy="172227"/>
    <xdr:sp macro="" textlink="">
      <xdr:nvSpPr>
        <xdr:cNvPr id="496" name="ZoneTexte 495">
          <a:extLst>
            <a:ext uri="{FF2B5EF4-FFF2-40B4-BE49-F238E27FC236}">
              <a16:creationId xmlns:a16="http://schemas.microsoft.com/office/drawing/2014/main" id="{CCC3104A-4F7D-4ACC-BAD7-C1975C7B529A}"/>
            </a:ext>
          </a:extLst>
        </xdr:cNvPr>
        <xdr:cNvSpPr txBox="1"/>
      </xdr:nvSpPr>
      <xdr:spPr>
        <a:xfrm>
          <a:off x="196596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97" name="ZoneTexte 496">
          <a:extLst>
            <a:ext uri="{FF2B5EF4-FFF2-40B4-BE49-F238E27FC236}">
              <a16:creationId xmlns:a16="http://schemas.microsoft.com/office/drawing/2014/main" id="{853E8B4A-2BCD-4F42-BC47-3DFE8AE54235}"/>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86</xdr:row>
      <xdr:rowOff>0</xdr:rowOff>
    </xdr:from>
    <xdr:ext cx="65" cy="172227"/>
    <xdr:sp macro="" textlink="">
      <xdr:nvSpPr>
        <xdr:cNvPr id="498" name="ZoneTexte 497">
          <a:extLst>
            <a:ext uri="{FF2B5EF4-FFF2-40B4-BE49-F238E27FC236}">
              <a16:creationId xmlns:a16="http://schemas.microsoft.com/office/drawing/2014/main" id="{7F34EF03-BB65-4FAF-B507-8C9AF433422B}"/>
            </a:ext>
          </a:extLst>
        </xdr:cNvPr>
        <xdr:cNvSpPr txBox="1"/>
      </xdr:nvSpPr>
      <xdr:spPr>
        <a:xfrm>
          <a:off x="196596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499" name="ZoneTexte 498">
          <a:extLst>
            <a:ext uri="{FF2B5EF4-FFF2-40B4-BE49-F238E27FC236}">
              <a16:creationId xmlns:a16="http://schemas.microsoft.com/office/drawing/2014/main" id="{9D4F1FAC-7E0A-453C-8DF0-52BAFBE16FD2}"/>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500" name="ZoneTexte 499">
          <a:extLst>
            <a:ext uri="{FF2B5EF4-FFF2-40B4-BE49-F238E27FC236}">
              <a16:creationId xmlns:a16="http://schemas.microsoft.com/office/drawing/2014/main" id="{00605F6E-0AFB-43D2-8C86-D01255158835}"/>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501" name="ZoneTexte 500">
          <a:extLst>
            <a:ext uri="{FF2B5EF4-FFF2-40B4-BE49-F238E27FC236}">
              <a16:creationId xmlns:a16="http://schemas.microsoft.com/office/drawing/2014/main" id="{011768A9-8A4E-4994-8585-E1E354EAC367}"/>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502" name="ZoneTexte 501">
          <a:extLst>
            <a:ext uri="{FF2B5EF4-FFF2-40B4-BE49-F238E27FC236}">
              <a16:creationId xmlns:a16="http://schemas.microsoft.com/office/drawing/2014/main" id="{E1A7B557-ADB5-45B5-95D9-45DB2924A864}"/>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86</xdr:row>
      <xdr:rowOff>128587</xdr:rowOff>
    </xdr:from>
    <xdr:ext cx="65" cy="172227"/>
    <xdr:sp macro="" textlink="">
      <xdr:nvSpPr>
        <xdr:cNvPr id="503" name="ZoneTexte 502">
          <a:extLst>
            <a:ext uri="{FF2B5EF4-FFF2-40B4-BE49-F238E27FC236}">
              <a16:creationId xmlns:a16="http://schemas.microsoft.com/office/drawing/2014/main" id="{8A8BD7B7-E3FF-4BE0-80C3-6261C4BCB56E}"/>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504" name="ZoneTexte 503">
          <a:extLst>
            <a:ext uri="{FF2B5EF4-FFF2-40B4-BE49-F238E27FC236}">
              <a16:creationId xmlns:a16="http://schemas.microsoft.com/office/drawing/2014/main" id="{C9892A68-7130-4C3F-90DB-C963B0FD2CF6}"/>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505" name="ZoneTexte 504">
          <a:extLst>
            <a:ext uri="{FF2B5EF4-FFF2-40B4-BE49-F238E27FC236}">
              <a16:creationId xmlns:a16="http://schemas.microsoft.com/office/drawing/2014/main" id="{27AF9ACF-2EF6-4DC2-95BA-CBAE1D044BB0}"/>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506" name="ZoneTexte 505">
          <a:extLst>
            <a:ext uri="{FF2B5EF4-FFF2-40B4-BE49-F238E27FC236}">
              <a16:creationId xmlns:a16="http://schemas.microsoft.com/office/drawing/2014/main" id="{0D0108B8-69A2-4932-B4B7-9D0FEF8077B4}"/>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507" name="ZoneTexte 506">
          <a:extLst>
            <a:ext uri="{FF2B5EF4-FFF2-40B4-BE49-F238E27FC236}">
              <a16:creationId xmlns:a16="http://schemas.microsoft.com/office/drawing/2014/main" id="{3CA3ACD4-0BE4-4855-9699-0B5EF2A9D492}"/>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508" name="ZoneTexte 507">
          <a:extLst>
            <a:ext uri="{FF2B5EF4-FFF2-40B4-BE49-F238E27FC236}">
              <a16:creationId xmlns:a16="http://schemas.microsoft.com/office/drawing/2014/main" id="{9DA113EC-194B-437C-8825-9ABFA1FA56E8}"/>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86</xdr:row>
      <xdr:rowOff>128587</xdr:rowOff>
    </xdr:from>
    <xdr:ext cx="65" cy="172227"/>
    <xdr:sp macro="" textlink="">
      <xdr:nvSpPr>
        <xdr:cNvPr id="509" name="ZoneTexte 508">
          <a:extLst>
            <a:ext uri="{FF2B5EF4-FFF2-40B4-BE49-F238E27FC236}">
              <a16:creationId xmlns:a16="http://schemas.microsoft.com/office/drawing/2014/main" id="{52B06083-A6B9-49AD-88D0-6BBEB96E08BC}"/>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510" name="ZoneTexte 509">
          <a:extLst>
            <a:ext uri="{FF2B5EF4-FFF2-40B4-BE49-F238E27FC236}">
              <a16:creationId xmlns:a16="http://schemas.microsoft.com/office/drawing/2014/main" id="{97673A81-A7AC-4F5C-9F5D-2200EFFC2C49}"/>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511" name="ZoneTexte 510">
          <a:extLst>
            <a:ext uri="{FF2B5EF4-FFF2-40B4-BE49-F238E27FC236}">
              <a16:creationId xmlns:a16="http://schemas.microsoft.com/office/drawing/2014/main" id="{4C8257AB-4433-41F2-B454-DA732E32EBE2}"/>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512" name="ZoneTexte 511">
          <a:extLst>
            <a:ext uri="{FF2B5EF4-FFF2-40B4-BE49-F238E27FC236}">
              <a16:creationId xmlns:a16="http://schemas.microsoft.com/office/drawing/2014/main" id="{E80F6BE1-6339-4032-BE16-09612EBE352F}"/>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513" name="ZoneTexte 512">
          <a:extLst>
            <a:ext uri="{FF2B5EF4-FFF2-40B4-BE49-F238E27FC236}">
              <a16:creationId xmlns:a16="http://schemas.microsoft.com/office/drawing/2014/main" id="{9EF40C5A-0CCB-4AF1-ADCC-40D079CD7289}"/>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0</xdr:rowOff>
    </xdr:from>
    <xdr:ext cx="65" cy="172227"/>
    <xdr:sp macro="" textlink="">
      <xdr:nvSpPr>
        <xdr:cNvPr id="514" name="ZoneTexte 513">
          <a:extLst>
            <a:ext uri="{FF2B5EF4-FFF2-40B4-BE49-F238E27FC236}">
              <a16:creationId xmlns:a16="http://schemas.microsoft.com/office/drawing/2014/main" id="{928F8D4A-CF58-4401-BA18-210E480B5979}"/>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86</xdr:row>
      <xdr:rowOff>128587</xdr:rowOff>
    </xdr:from>
    <xdr:ext cx="65" cy="172227"/>
    <xdr:sp macro="" textlink="">
      <xdr:nvSpPr>
        <xdr:cNvPr id="515" name="ZoneTexte 514">
          <a:extLst>
            <a:ext uri="{FF2B5EF4-FFF2-40B4-BE49-F238E27FC236}">
              <a16:creationId xmlns:a16="http://schemas.microsoft.com/office/drawing/2014/main" id="{600C9026-1FBD-4ACD-B968-37DA5124C0C1}"/>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516" name="ZoneTexte 515">
          <a:extLst>
            <a:ext uri="{FF2B5EF4-FFF2-40B4-BE49-F238E27FC236}">
              <a16:creationId xmlns:a16="http://schemas.microsoft.com/office/drawing/2014/main" id="{B9771CCD-59CF-4FB3-B88E-0554D8735938}"/>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85</xdr:row>
      <xdr:rowOff>128587</xdr:rowOff>
    </xdr:from>
    <xdr:ext cx="65" cy="172227"/>
    <xdr:sp macro="" textlink="">
      <xdr:nvSpPr>
        <xdr:cNvPr id="517" name="ZoneTexte 516">
          <a:extLst>
            <a:ext uri="{FF2B5EF4-FFF2-40B4-BE49-F238E27FC236}">
              <a16:creationId xmlns:a16="http://schemas.microsoft.com/office/drawing/2014/main" id="{9DDBCAF0-6CB5-4901-9ED9-0F87C18E08B8}"/>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438150</xdr:colOff>
      <xdr:row>81</xdr:row>
      <xdr:rowOff>0</xdr:rowOff>
    </xdr:from>
    <xdr:ext cx="65" cy="172227"/>
    <xdr:sp macro="" textlink="">
      <xdr:nvSpPr>
        <xdr:cNvPr id="776" name="ZoneTexte 775">
          <a:extLst>
            <a:ext uri="{FF2B5EF4-FFF2-40B4-BE49-F238E27FC236}">
              <a16:creationId xmlns:a16="http://schemas.microsoft.com/office/drawing/2014/main" id="{6D8ED7E7-79D8-49DC-8715-672B240E39F3}"/>
            </a:ext>
          </a:extLst>
        </xdr:cNvPr>
        <xdr:cNvSpPr txBox="1"/>
      </xdr:nvSpPr>
      <xdr:spPr>
        <a:xfrm>
          <a:off x="208788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80</xdr:row>
      <xdr:rowOff>128587</xdr:rowOff>
    </xdr:from>
    <xdr:ext cx="0" cy="172227"/>
    <xdr:sp macro="" textlink="">
      <xdr:nvSpPr>
        <xdr:cNvPr id="777" name="ZoneTexte 776">
          <a:extLst>
            <a:ext uri="{FF2B5EF4-FFF2-40B4-BE49-F238E27FC236}">
              <a16:creationId xmlns:a16="http://schemas.microsoft.com/office/drawing/2014/main" id="{943242F4-1CB4-40DF-934C-CDBFA0875DD8}"/>
            </a:ext>
          </a:extLst>
        </xdr:cNvPr>
        <xdr:cNvSpPr txBox="1"/>
      </xdr:nvSpPr>
      <xdr:spPr>
        <a:xfrm>
          <a:off x="2044065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80</xdr:row>
      <xdr:rowOff>128587</xdr:rowOff>
    </xdr:from>
    <xdr:ext cx="0" cy="172227"/>
    <xdr:sp macro="" textlink="">
      <xdr:nvSpPr>
        <xdr:cNvPr id="778" name="ZoneTexte 777">
          <a:extLst>
            <a:ext uri="{FF2B5EF4-FFF2-40B4-BE49-F238E27FC236}">
              <a16:creationId xmlns:a16="http://schemas.microsoft.com/office/drawing/2014/main" id="{BD4CC5EA-7F1F-4BC9-BFC7-03A2A4A7B0C8}"/>
            </a:ext>
          </a:extLst>
        </xdr:cNvPr>
        <xdr:cNvSpPr txBox="1"/>
      </xdr:nvSpPr>
      <xdr:spPr>
        <a:xfrm>
          <a:off x="2044065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79" name="ZoneTexte 778">
          <a:extLst>
            <a:ext uri="{FF2B5EF4-FFF2-40B4-BE49-F238E27FC236}">
              <a16:creationId xmlns:a16="http://schemas.microsoft.com/office/drawing/2014/main" id="{26C55E6A-F492-4A23-B366-5659F84CB1E1}"/>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80" name="ZoneTexte 779">
          <a:extLst>
            <a:ext uri="{FF2B5EF4-FFF2-40B4-BE49-F238E27FC236}">
              <a16:creationId xmlns:a16="http://schemas.microsoft.com/office/drawing/2014/main" id="{A2AC3BF0-C20A-4C76-913D-BBEC2F64F27A}"/>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81" name="ZoneTexte 780">
          <a:extLst>
            <a:ext uri="{FF2B5EF4-FFF2-40B4-BE49-F238E27FC236}">
              <a16:creationId xmlns:a16="http://schemas.microsoft.com/office/drawing/2014/main" id="{2CB62C1F-F3D9-4E05-954C-92B1E2093072}"/>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82" name="ZoneTexte 781">
          <a:extLst>
            <a:ext uri="{FF2B5EF4-FFF2-40B4-BE49-F238E27FC236}">
              <a16:creationId xmlns:a16="http://schemas.microsoft.com/office/drawing/2014/main" id="{0FAD0EFD-7F2F-4197-B340-BAF38BF2E6ED}"/>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83" name="ZoneTexte 782">
          <a:extLst>
            <a:ext uri="{FF2B5EF4-FFF2-40B4-BE49-F238E27FC236}">
              <a16:creationId xmlns:a16="http://schemas.microsoft.com/office/drawing/2014/main" id="{BEAE80C8-D327-48DF-ADFC-F90130FEA0B8}"/>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84" name="ZoneTexte 783">
          <a:extLst>
            <a:ext uri="{FF2B5EF4-FFF2-40B4-BE49-F238E27FC236}">
              <a16:creationId xmlns:a16="http://schemas.microsoft.com/office/drawing/2014/main" id="{85330E9D-9EC0-477E-A5D3-DE1B32E69B39}"/>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85" name="ZoneTexte 784">
          <a:extLst>
            <a:ext uri="{FF2B5EF4-FFF2-40B4-BE49-F238E27FC236}">
              <a16:creationId xmlns:a16="http://schemas.microsoft.com/office/drawing/2014/main" id="{8ED8E02E-9390-4C89-87AA-559B56B97B87}"/>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86" name="ZoneTexte 785">
          <a:extLst>
            <a:ext uri="{FF2B5EF4-FFF2-40B4-BE49-F238E27FC236}">
              <a16:creationId xmlns:a16="http://schemas.microsoft.com/office/drawing/2014/main" id="{65B514E2-E54E-4150-81CD-1F72A9551DD4}"/>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87" name="ZoneTexte 786">
          <a:extLst>
            <a:ext uri="{FF2B5EF4-FFF2-40B4-BE49-F238E27FC236}">
              <a16:creationId xmlns:a16="http://schemas.microsoft.com/office/drawing/2014/main" id="{A7533F5F-79D2-4A86-A107-06037A65AD46}"/>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88" name="ZoneTexte 787">
          <a:extLst>
            <a:ext uri="{FF2B5EF4-FFF2-40B4-BE49-F238E27FC236}">
              <a16:creationId xmlns:a16="http://schemas.microsoft.com/office/drawing/2014/main" id="{210A9FB8-3DDD-4CD8-BC65-3072E9954CE3}"/>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89" name="ZoneTexte 788">
          <a:extLst>
            <a:ext uri="{FF2B5EF4-FFF2-40B4-BE49-F238E27FC236}">
              <a16:creationId xmlns:a16="http://schemas.microsoft.com/office/drawing/2014/main" id="{CFFC5ED1-8F0F-474B-A0D9-D52CBC84BF2E}"/>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90" name="ZoneTexte 789">
          <a:extLst>
            <a:ext uri="{FF2B5EF4-FFF2-40B4-BE49-F238E27FC236}">
              <a16:creationId xmlns:a16="http://schemas.microsoft.com/office/drawing/2014/main" id="{1BD11B66-B0E7-45A3-AAA2-5AAEB2C9895B}"/>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91" name="ZoneTexte 790">
          <a:extLst>
            <a:ext uri="{FF2B5EF4-FFF2-40B4-BE49-F238E27FC236}">
              <a16:creationId xmlns:a16="http://schemas.microsoft.com/office/drawing/2014/main" id="{AD765A65-5C2A-4B0A-842F-03FABE9226FF}"/>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92" name="ZoneTexte 791">
          <a:extLst>
            <a:ext uri="{FF2B5EF4-FFF2-40B4-BE49-F238E27FC236}">
              <a16:creationId xmlns:a16="http://schemas.microsoft.com/office/drawing/2014/main" id="{510FAD4E-31D4-40D2-9157-471D0557742E}"/>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93" name="ZoneTexte 792">
          <a:extLst>
            <a:ext uri="{FF2B5EF4-FFF2-40B4-BE49-F238E27FC236}">
              <a16:creationId xmlns:a16="http://schemas.microsoft.com/office/drawing/2014/main" id="{15ECCA18-282D-48C7-A86E-E373F79F0FC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94" name="ZoneTexte 793">
          <a:extLst>
            <a:ext uri="{FF2B5EF4-FFF2-40B4-BE49-F238E27FC236}">
              <a16:creationId xmlns:a16="http://schemas.microsoft.com/office/drawing/2014/main" id="{38B5CAB2-8DDD-447E-91B0-BBD6061C4959}"/>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95" name="ZoneTexte 794">
          <a:extLst>
            <a:ext uri="{FF2B5EF4-FFF2-40B4-BE49-F238E27FC236}">
              <a16:creationId xmlns:a16="http://schemas.microsoft.com/office/drawing/2014/main" id="{0DD8935C-C8A3-4458-8ED5-713FC80AC292}"/>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96" name="ZoneTexte 795">
          <a:extLst>
            <a:ext uri="{FF2B5EF4-FFF2-40B4-BE49-F238E27FC236}">
              <a16:creationId xmlns:a16="http://schemas.microsoft.com/office/drawing/2014/main" id="{8E8613EC-24C7-4869-8677-DA92934D79DC}"/>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97" name="ZoneTexte 796">
          <a:extLst>
            <a:ext uri="{FF2B5EF4-FFF2-40B4-BE49-F238E27FC236}">
              <a16:creationId xmlns:a16="http://schemas.microsoft.com/office/drawing/2014/main" id="{B704CA87-097B-4074-BF80-CF8CFABB8EA6}"/>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98" name="ZoneTexte 797">
          <a:extLst>
            <a:ext uri="{FF2B5EF4-FFF2-40B4-BE49-F238E27FC236}">
              <a16:creationId xmlns:a16="http://schemas.microsoft.com/office/drawing/2014/main" id="{BCC66091-DA67-46C2-A8B7-D24233FC9396}"/>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799" name="ZoneTexte 798">
          <a:extLst>
            <a:ext uri="{FF2B5EF4-FFF2-40B4-BE49-F238E27FC236}">
              <a16:creationId xmlns:a16="http://schemas.microsoft.com/office/drawing/2014/main" id="{132D514B-984B-44C9-96D4-9579468427BE}"/>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00" name="ZoneTexte 799">
          <a:extLst>
            <a:ext uri="{FF2B5EF4-FFF2-40B4-BE49-F238E27FC236}">
              <a16:creationId xmlns:a16="http://schemas.microsoft.com/office/drawing/2014/main" id="{EB6CF528-00EA-4A5E-BB0D-7C023AB58D6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01" name="ZoneTexte 800">
          <a:extLst>
            <a:ext uri="{FF2B5EF4-FFF2-40B4-BE49-F238E27FC236}">
              <a16:creationId xmlns:a16="http://schemas.microsoft.com/office/drawing/2014/main" id="{3105BBEE-FEAA-46E7-A9C6-A0655366F82B}"/>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02" name="ZoneTexte 801">
          <a:extLst>
            <a:ext uri="{FF2B5EF4-FFF2-40B4-BE49-F238E27FC236}">
              <a16:creationId xmlns:a16="http://schemas.microsoft.com/office/drawing/2014/main" id="{8027FE22-150F-411E-B1DC-678DCCDE8DD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03" name="ZoneTexte 802">
          <a:extLst>
            <a:ext uri="{FF2B5EF4-FFF2-40B4-BE49-F238E27FC236}">
              <a16:creationId xmlns:a16="http://schemas.microsoft.com/office/drawing/2014/main" id="{68CE1450-F698-4270-95CF-A7448A3DC818}"/>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04" name="ZoneTexte 803">
          <a:extLst>
            <a:ext uri="{FF2B5EF4-FFF2-40B4-BE49-F238E27FC236}">
              <a16:creationId xmlns:a16="http://schemas.microsoft.com/office/drawing/2014/main" id="{28DA69E5-5AD4-44B8-B341-CA620BDF384D}"/>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05" name="ZoneTexte 804">
          <a:extLst>
            <a:ext uri="{FF2B5EF4-FFF2-40B4-BE49-F238E27FC236}">
              <a16:creationId xmlns:a16="http://schemas.microsoft.com/office/drawing/2014/main" id="{8FF178E9-8752-4952-ABFD-F7CA32DB1216}"/>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06" name="ZoneTexte 805">
          <a:extLst>
            <a:ext uri="{FF2B5EF4-FFF2-40B4-BE49-F238E27FC236}">
              <a16:creationId xmlns:a16="http://schemas.microsoft.com/office/drawing/2014/main" id="{D4ED143C-13FA-40F4-873E-7F4B742A2F4D}"/>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07" name="ZoneTexte 806">
          <a:extLst>
            <a:ext uri="{FF2B5EF4-FFF2-40B4-BE49-F238E27FC236}">
              <a16:creationId xmlns:a16="http://schemas.microsoft.com/office/drawing/2014/main" id="{231C3B30-B560-460C-A3D3-A8346F7D83F6}"/>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08" name="ZoneTexte 807">
          <a:extLst>
            <a:ext uri="{FF2B5EF4-FFF2-40B4-BE49-F238E27FC236}">
              <a16:creationId xmlns:a16="http://schemas.microsoft.com/office/drawing/2014/main" id="{16E4D142-B626-4345-B7C1-DBE6065C3C1A}"/>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09" name="ZoneTexte 808">
          <a:extLst>
            <a:ext uri="{FF2B5EF4-FFF2-40B4-BE49-F238E27FC236}">
              <a16:creationId xmlns:a16="http://schemas.microsoft.com/office/drawing/2014/main" id="{F75F94BF-AFAF-424D-9819-4DE0CDAEB771}"/>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10" name="ZoneTexte 809">
          <a:extLst>
            <a:ext uri="{FF2B5EF4-FFF2-40B4-BE49-F238E27FC236}">
              <a16:creationId xmlns:a16="http://schemas.microsoft.com/office/drawing/2014/main" id="{388F92B6-6CBA-45B4-969D-6DA8D4818FC8}"/>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11" name="ZoneTexte 810">
          <a:extLst>
            <a:ext uri="{FF2B5EF4-FFF2-40B4-BE49-F238E27FC236}">
              <a16:creationId xmlns:a16="http://schemas.microsoft.com/office/drawing/2014/main" id="{F27AF9DA-E618-4DCC-82DB-7F8D6EE0C12D}"/>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12" name="ZoneTexte 811">
          <a:extLst>
            <a:ext uri="{FF2B5EF4-FFF2-40B4-BE49-F238E27FC236}">
              <a16:creationId xmlns:a16="http://schemas.microsoft.com/office/drawing/2014/main" id="{9A388F4C-6C8A-4598-B51E-8932243E3DA0}"/>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13" name="ZoneTexte 812">
          <a:extLst>
            <a:ext uri="{FF2B5EF4-FFF2-40B4-BE49-F238E27FC236}">
              <a16:creationId xmlns:a16="http://schemas.microsoft.com/office/drawing/2014/main" id="{BB7F7A56-0DEE-4F2D-9916-5FC1437B193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14" name="ZoneTexte 813">
          <a:extLst>
            <a:ext uri="{FF2B5EF4-FFF2-40B4-BE49-F238E27FC236}">
              <a16:creationId xmlns:a16="http://schemas.microsoft.com/office/drawing/2014/main" id="{C01331BC-D319-4DD5-995B-F254886754E4}"/>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15" name="ZoneTexte 814">
          <a:extLst>
            <a:ext uri="{FF2B5EF4-FFF2-40B4-BE49-F238E27FC236}">
              <a16:creationId xmlns:a16="http://schemas.microsoft.com/office/drawing/2014/main" id="{287EE144-6DBF-4595-ACFE-097802343BA1}"/>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16" name="ZoneTexte 815">
          <a:extLst>
            <a:ext uri="{FF2B5EF4-FFF2-40B4-BE49-F238E27FC236}">
              <a16:creationId xmlns:a16="http://schemas.microsoft.com/office/drawing/2014/main" id="{6408E345-1561-4A82-8770-FE4184A0D54C}"/>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17" name="ZoneTexte 816">
          <a:extLst>
            <a:ext uri="{FF2B5EF4-FFF2-40B4-BE49-F238E27FC236}">
              <a16:creationId xmlns:a16="http://schemas.microsoft.com/office/drawing/2014/main" id="{235AEA33-DDA7-4B57-85D6-12F004F0CD78}"/>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18" name="ZoneTexte 817">
          <a:extLst>
            <a:ext uri="{FF2B5EF4-FFF2-40B4-BE49-F238E27FC236}">
              <a16:creationId xmlns:a16="http://schemas.microsoft.com/office/drawing/2014/main" id="{44A05308-9EB8-478A-8BD4-D452880F806F}"/>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19" name="ZoneTexte 818">
          <a:extLst>
            <a:ext uri="{FF2B5EF4-FFF2-40B4-BE49-F238E27FC236}">
              <a16:creationId xmlns:a16="http://schemas.microsoft.com/office/drawing/2014/main" id="{60003225-2C0C-491A-9A7C-D184199097D7}"/>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20" name="ZoneTexte 819">
          <a:extLst>
            <a:ext uri="{FF2B5EF4-FFF2-40B4-BE49-F238E27FC236}">
              <a16:creationId xmlns:a16="http://schemas.microsoft.com/office/drawing/2014/main" id="{557FE050-983E-4012-A98A-4113F9AACB22}"/>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21" name="ZoneTexte 820">
          <a:extLst>
            <a:ext uri="{FF2B5EF4-FFF2-40B4-BE49-F238E27FC236}">
              <a16:creationId xmlns:a16="http://schemas.microsoft.com/office/drawing/2014/main" id="{F84E4972-8B9A-428D-BBFC-A109E77F802E}"/>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22" name="ZoneTexte 821">
          <a:extLst>
            <a:ext uri="{FF2B5EF4-FFF2-40B4-BE49-F238E27FC236}">
              <a16:creationId xmlns:a16="http://schemas.microsoft.com/office/drawing/2014/main" id="{C6185BD1-D82D-4859-8E22-51EF36AEDD8B}"/>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23" name="ZoneTexte 822">
          <a:extLst>
            <a:ext uri="{FF2B5EF4-FFF2-40B4-BE49-F238E27FC236}">
              <a16:creationId xmlns:a16="http://schemas.microsoft.com/office/drawing/2014/main" id="{15D42F1F-C350-4872-B990-14FB57AAA132}"/>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24" name="ZoneTexte 823">
          <a:extLst>
            <a:ext uri="{FF2B5EF4-FFF2-40B4-BE49-F238E27FC236}">
              <a16:creationId xmlns:a16="http://schemas.microsoft.com/office/drawing/2014/main" id="{AAF1EA27-BAB7-4024-AC56-6A1C64CE4BDB}"/>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25" name="ZoneTexte 824">
          <a:extLst>
            <a:ext uri="{FF2B5EF4-FFF2-40B4-BE49-F238E27FC236}">
              <a16:creationId xmlns:a16="http://schemas.microsoft.com/office/drawing/2014/main" id="{9FD6B40D-AAD8-4A44-ACA0-452049B8DF89}"/>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26" name="ZoneTexte 825">
          <a:extLst>
            <a:ext uri="{FF2B5EF4-FFF2-40B4-BE49-F238E27FC236}">
              <a16:creationId xmlns:a16="http://schemas.microsoft.com/office/drawing/2014/main" id="{0898F8DB-1B36-4B2D-BF48-0AC608BC9170}"/>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27" name="ZoneTexte 826">
          <a:extLst>
            <a:ext uri="{FF2B5EF4-FFF2-40B4-BE49-F238E27FC236}">
              <a16:creationId xmlns:a16="http://schemas.microsoft.com/office/drawing/2014/main" id="{5459DE39-1CD4-461A-85B3-98D392AFD9CD}"/>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28" name="ZoneTexte 827">
          <a:extLst>
            <a:ext uri="{FF2B5EF4-FFF2-40B4-BE49-F238E27FC236}">
              <a16:creationId xmlns:a16="http://schemas.microsoft.com/office/drawing/2014/main" id="{130B2F47-EF8F-4BAC-A3FE-25F4AF73601C}"/>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29" name="ZoneTexte 828">
          <a:extLst>
            <a:ext uri="{FF2B5EF4-FFF2-40B4-BE49-F238E27FC236}">
              <a16:creationId xmlns:a16="http://schemas.microsoft.com/office/drawing/2014/main" id="{16CEDEBF-397C-4A4F-B1CA-03DFA68D4E68}"/>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30" name="ZoneTexte 829">
          <a:extLst>
            <a:ext uri="{FF2B5EF4-FFF2-40B4-BE49-F238E27FC236}">
              <a16:creationId xmlns:a16="http://schemas.microsoft.com/office/drawing/2014/main" id="{447468A4-93D6-4E3A-933A-ECCE8A0A8D4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31" name="ZoneTexte 830">
          <a:extLst>
            <a:ext uri="{FF2B5EF4-FFF2-40B4-BE49-F238E27FC236}">
              <a16:creationId xmlns:a16="http://schemas.microsoft.com/office/drawing/2014/main" id="{71FE2504-EEE8-4F10-8582-FDF43D5E718B}"/>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32" name="ZoneTexte 831">
          <a:extLst>
            <a:ext uri="{FF2B5EF4-FFF2-40B4-BE49-F238E27FC236}">
              <a16:creationId xmlns:a16="http://schemas.microsoft.com/office/drawing/2014/main" id="{BB9B682C-19EB-4B0B-BE85-E6150FB75EA9}"/>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33" name="ZoneTexte 832">
          <a:extLst>
            <a:ext uri="{FF2B5EF4-FFF2-40B4-BE49-F238E27FC236}">
              <a16:creationId xmlns:a16="http://schemas.microsoft.com/office/drawing/2014/main" id="{6D9585FF-D232-4B49-91F9-1535820139D6}"/>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34" name="ZoneTexte 833">
          <a:extLst>
            <a:ext uri="{FF2B5EF4-FFF2-40B4-BE49-F238E27FC236}">
              <a16:creationId xmlns:a16="http://schemas.microsoft.com/office/drawing/2014/main" id="{28F7CBDF-4062-42D1-85E8-A6D7962B0E9A}"/>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35" name="ZoneTexte 834">
          <a:extLst>
            <a:ext uri="{FF2B5EF4-FFF2-40B4-BE49-F238E27FC236}">
              <a16:creationId xmlns:a16="http://schemas.microsoft.com/office/drawing/2014/main" id="{0147289E-BD63-4E4D-9F44-EE2E200C06B5}"/>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36" name="ZoneTexte 835">
          <a:extLst>
            <a:ext uri="{FF2B5EF4-FFF2-40B4-BE49-F238E27FC236}">
              <a16:creationId xmlns:a16="http://schemas.microsoft.com/office/drawing/2014/main" id="{806452DA-1DC6-43B7-87E7-BF47AD250E6C}"/>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81</xdr:row>
      <xdr:rowOff>0</xdr:rowOff>
    </xdr:from>
    <xdr:ext cx="0" cy="172227"/>
    <xdr:sp macro="" textlink="">
      <xdr:nvSpPr>
        <xdr:cNvPr id="837" name="ZoneTexte 836">
          <a:extLst>
            <a:ext uri="{FF2B5EF4-FFF2-40B4-BE49-F238E27FC236}">
              <a16:creationId xmlns:a16="http://schemas.microsoft.com/office/drawing/2014/main" id="{ED633445-A4AC-47D1-A0D7-5FFE62D88F97}"/>
            </a:ext>
          </a:extLst>
        </xdr:cNvPr>
        <xdr:cNvSpPr txBox="1"/>
      </xdr:nvSpPr>
      <xdr:spPr>
        <a:xfrm>
          <a:off x="204406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80</xdr:row>
      <xdr:rowOff>128587</xdr:rowOff>
    </xdr:from>
    <xdr:ext cx="0" cy="172227"/>
    <xdr:sp macro="" textlink="">
      <xdr:nvSpPr>
        <xdr:cNvPr id="838" name="ZoneTexte 837">
          <a:extLst>
            <a:ext uri="{FF2B5EF4-FFF2-40B4-BE49-F238E27FC236}">
              <a16:creationId xmlns:a16="http://schemas.microsoft.com/office/drawing/2014/main" id="{443B264C-1255-4207-89C4-8E2A5D298EE2}"/>
            </a:ext>
          </a:extLst>
        </xdr:cNvPr>
        <xdr:cNvSpPr txBox="1"/>
      </xdr:nvSpPr>
      <xdr:spPr>
        <a:xfrm>
          <a:off x="2122170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80</xdr:row>
      <xdr:rowOff>128587</xdr:rowOff>
    </xdr:from>
    <xdr:ext cx="0" cy="172227"/>
    <xdr:sp macro="" textlink="">
      <xdr:nvSpPr>
        <xdr:cNvPr id="839" name="ZoneTexte 838">
          <a:extLst>
            <a:ext uri="{FF2B5EF4-FFF2-40B4-BE49-F238E27FC236}">
              <a16:creationId xmlns:a16="http://schemas.microsoft.com/office/drawing/2014/main" id="{B8F48CBC-176D-4DBD-B7F7-50EBE68F3A8E}"/>
            </a:ext>
          </a:extLst>
        </xdr:cNvPr>
        <xdr:cNvSpPr txBox="1"/>
      </xdr:nvSpPr>
      <xdr:spPr>
        <a:xfrm>
          <a:off x="2122170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40" name="ZoneTexte 839">
          <a:extLst>
            <a:ext uri="{FF2B5EF4-FFF2-40B4-BE49-F238E27FC236}">
              <a16:creationId xmlns:a16="http://schemas.microsoft.com/office/drawing/2014/main" id="{5AE2004A-6F57-45A3-BB9D-FBC5A8D61A8D}"/>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41" name="ZoneTexte 840">
          <a:extLst>
            <a:ext uri="{FF2B5EF4-FFF2-40B4-BE49-F238E27FC236}">
              <a16:creationId xmlns:a16="http://schemas.microsoft.com/office/drawing/2014/main" id="{01FC8FF4-975D-444B-8C34-89B43457A3A0}"/>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42" name="ZoneTexte 841">
          <a:extLst>
            <a:ext uri="{FF2B5EF4-FFF2-40B4-BE49-F238E27FC236}">
              <a16:creationId xmlns:a16="http://schemas.microsoft.com/office/drawing/2014/main" id="{D430DF91-1AC2-41EE-B2CF-6B6A78B51ED2}"/>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43" name="ZoneTexte 842">
          <a:extLst>
            <a:ext uri="{FF2B5EF4-FFF2-40B4-BE49-F238E27FC236}">
              <a16:creationId xmlns:a16="http://schemas.microsoft.com/office/drawing/2014/main" id="{3E93F75E-20BE-4243-A8B4-F8429A8BDB56}"/>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44" name="ZoneTexte 843">
          <a:extLst>
            <a:ext uri="{FF2B5EF4-FFF2-40B4-BE49-F238E27FC236}">
              <a16:creationId xmlns:a16="http://schemas.microsoft.com/office/drawing/2014/main" id="{2BB275A6-2C2B-432C-9910-24A5D5EFAC97}"/>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45" name="ZoneTexte 844">
          <a:extLst>
            <a:ext uri="{FF2B5EF4-FFF2-40B4-BE49-F238E27FC236}">
              <a16:creationId xmlns:a16="http://schemas.microsoft.com/office/drawing/2014/main" id="{4B388C7D-D0F1-4FCB-9BF7-6DD310DD7057}"/>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46" name="ZoneTexte 845">
          <a:extLst>
            <a:ext uri="{FF2B5EF4-FFF2-40B4-BE49-F238E27FC236}">
              <a16:creationId xmlns:a16="http://schemas.microsoft.com/office/drawing/2014/main" id="{54CE28F6-469D-4E49-AFFF-79BCB6CE1E04}"/>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47" name="ZoneTexte 846">
          <a:extLst>
            <a:ext uri="{FF2B5EF4-FFF2-40B4-BE49-F238E27FC236}">
              <a16:creationId xmlns:a16="http://schemas.microsoft.com/office/drawing/2014/main" id="{036422F7-7746-44B5-BF8D-A181DAC740A9}"/>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48" name="ZoneTexte 847">
          <a:extLst>
            <a:ext uri="{FF2B5EF4-FFF2-40B4-BE49-F238E27FC236}">
              <a16:creationId xmlns:a16="http://schemas.microsoft.com/office/drawing/2014/main" id="{A83BD7D8-4BE3-44D7-91FC-BD3EE1AA0B9D}"/>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49" name="ZoneTexte 848">
          <a:extLst>
            <a:ext uri="{FF2B5EF4-FFF2-40B4-BE49-F238E27FC236}">
              <a16:creationId xmlns:a16="http://schemas.microsoft.com/office/drawing/2014/main" id="{401C4CF0-CE02-4B75-BF95-5A9BC63CF8C1}"/>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50" name="ZoneTexte 849">
          <a:extLst>
            <a:ext uri="{FF2B5EF4-FFF2-40B4-BE49-F238E27FC236}">
              <a16:creationId xmlns:a16="http://schemas.microsoft.com/office/drawing/2014/main" id="{F2043723-1269-407D-8CD2-FDA788CBC23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51" name="ZoneTexte 850">
          <a:extLst>
            <a:ext uri="{FF2B5EF4-FFF2-40B4-BE49-F238E27FC236}">
              <a16:creationId xmlns:a16="http://schemas.microsoft.com/office/drawing/2014/main" id="{21553793-3911-43FC-BCA6-38D04FBDC9A5}"/>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52" name="ZoneTexte 851">
          <a:extLst>
            <a:ext uri="{FF2B5EF4-FFF2-40B4-BE49-F238E27FC236}">
              <a16:creationId xmlns:a16="http://schemas.microsoft.com/office/drawing/2014/main" id="{930F4D49-5815-4252-8CF2-DBA47B51EEC2}"/>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53" name="ZoneTexte 852">
          <a:extLst>
            <a:ext uri="{FF2B5EF4-FFF2-40B4-BE49-F238E27FC236}">
              <a16:creationId xmlns:a16="http://schemas.microsoft.com/office/drawing/2014/main" id="{8DACD3BE-2F59-4281-B7ED-77EABF6C8090}"/>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54" name="ZoneTexte 853">
          <a:extLst>
            <a:ext uri="{FF2B5EF4-FFF2-40B4-BE49-F238E27FC236}">
              <a16:creationId xmlns:a16="http://schemas.microsoft.com/office/drawing/2014/main" id="{5771FA68-2FED-4F9C-9116-4B28AE916FB7}"/>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55" name="ZoneTexte 854">
          <a:extLst>
            <a:ext uri="{FF2B5EF4-FFF2-40B4-BE49-F238E27FC236}">
              <a16:creationId xmlns:a16="http://schemas.microsoft.com/office/drawing/2014/main" id="{0731DB1E-709D-4A8B-85D7-5F03521EE466}"/>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56" name="ZoneTexte 855">
          <a:extLst>
            <a:ext uri="{FF2B5EF4-FFF2-40B4-BE49-F238E27FC236}">
              <a16:creationId xmlns:a16="http://schemas.microsoft.com/office/drawing/2014/main" id="{826E6A6C-74E3-4AFF-9CCE-965E6FBE512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57" name="ZoneTexte 856">
          <a:extLst>
            <a:ext uri="{FF2B5EF4-FFF2-40B4-BE49-F238E27FC236}">
              <a16:creationId xmlns:a16="http://schemas.microsoft.com/office/drawing/2014/main" id="{35FFF457-F686-4999-956F-B000705D8D4B}"/>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58" name="ZoneTexte 857">
          <a:extLst>
            <a:ext uri="{FF2B5EF4-FFF2-40B4-BE49-F238E27FC236}">
              <a16:creationId xmlns:a16="http://schemas.microsoft.com/office/drawing/2014/main" id="{7EC061ED-E73D-40C2-A36C-2F6DDAC31A00}"/>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59" name="ZoneTexte 858">
          <a:extLst>
            <a:ext uri="{FF2B5EF4-FFF2-40B4-BE49-F238E27FC236}">
              <a16:creationId xmlns:a16="http://schemas.microsoft.com/office/drawing/2014/main" id="{220042C9-CADF-403D-9AA0-17279B37D7DA}"/>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60" name="ZoneTexte 859">
          <a:extLst>
            <a:ext uri="{FF2B5EF4-FFF2-40B4-BE49-F238E27FC236}">
              <a16:creationId xmlns:a16="http://schemas.microsoft.com/office/drawing/2014/main" id="{8800613F-FDCE-4BA2-A902-2048832230CE}"/>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61" name="ZoneTexte 860">
          <a:extLst>
            <a:ext uri="{FF2B5EF4-FFF2-40B4-BE49-F238E27FC236}">
              <a16:creationId xmlns:a16="http://schemas.microsoft.com/office/drawing/2014/main" id="{703E98E6-37D2-48BE-B505-CA2921374615}"/>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62" name="ZoneTexte 861">
          <a:extLst>
            <a:ext uri="{FF2B5EF4-FFF2-40B4-BE49-F238E27FC236}">
              <a16:creationId xmlns:a16="http://schemas.microsoft.com/office/drawing/2014/main" id="{7DE744D4-506F-4DD7-993C-641FDD6DAF9E}"/>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63" name="ZoneTexte 862">
          <a:extLst>
            <a:ext uri="{FF2B5EF4-FFF2-40B4-BE49-F238E27FC236}">
              <a16:creationId xmlns:a16="http://schemas.microsoft.com/office/drawing/2014/main" id="{F7047006-E4DF-4E10-BBBA-61A6D7F7BD2A}"/>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64" name="ZoneTexte 863">
          <a:extLst>
            <a:ext uri="{FF2B5EF4-FFF2-40B4-BE49-F238E27FC236}">
              <a16:creationId xmlns:a16="http://schemas.microsoft.com/office/drawing/2014/main" id="{1B3C6543-7097-44CB-A3C3-9B4B064834DE}"/>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65" name="ZoneTexte 864">
          <a:extLst>
            <a:ext uri="{FF2B5EF4-FFF2-40B4-BE49-F238E27FC236}">
              <a16:creationId xmlns:a16="http://schemas.microsoft.com/office/drawing/2014/main" id="{91E9A70A-1275-4FE9-AE31-A15E040CA41E}"/>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66" name="ZoneTexte 865">
          <a:extLst>
            <a:ext uri="{FF2B5EF4-FFF2-40B4-BE49-F238E27FC236}">
              <a16:creationId xmlns:a16="http://schemas.microsoft.com/office/drawing/2014/main" id="{3F6850C0-C994-4685-A312-3DFDE83E36DF}"/>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67" name="ZoneTexte 866">
          <a:extLst>
            <a:ext uri="{FF2B5EF4-FFF2-40B4-BE49-F238E27FC236}">
              <a16:creationId xmlns:a16="http://schemas.microsoft.com/office/drawing/2014/main" id="{F8FE09D1-E910-4643-913D-B32A8F36EF06}"/>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68" name="ZoneTexte 867">
          <a:extLst>
            <a:ext uri="{FF2B5EF4-FFF2-40B4-BE49-F238E27FC236}">
              <a16:creationId xmlns:a16="http://schemas.microsoft.com/office/drawing/2014/main" id="{5B2F76D2-0B9A-4117-A786-55C80809C701}"/>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69" name="ZoneTexte 868">
          <a:extLst>
            <a:ext uri="{FF2B5EF4-FFF2-40B4-BE49-F238E27FC236}">
              <a16:creationId xmlns:a16="http://schemas.microsoft.com/office/drawing/2014/main" id="{3602CAFA-E4CE-4A86-9C03-6A8B5E6BFA85}"/>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70" name="ZoneTexte 869">
          <a:extLst>
            <a:ext uri="{FF2B5EF4-FFF2-40B4-BE49-F238E27FC236}">
              <a16:creationId xmlns:a16="http://schemas.microsoft.com/office/drawing/2014/main" id="{F5B75193-91BE-4562-BF1D-BE7A28D7C518}"/>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71" name="ZoneTexte 870">
          <a:extLst>
            <a:ext uri="{FF2B5EF4-FFF2-40B4-BE49-F238E27FC236}">
              <a16:creationId xmlns:a16="http://schemas.microsoft.com/office/drawing/2014/main" id="{EABD1C01-50E8-4B8D-9BFE-47B564D4C588}"/>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72" name="ZoneTexte 871">
          <a:extLst>
            <a:ext uri="{FF2B5EF4-FFF2-40B4-BE49-F238E27FC236}">
              <a16:creationId xmlns:a16="http://schemas.microsoft.com/office/drawing/2014/main" id="{1E10207F-E315-4B01-A339-ED477F864D18}"/>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73" name="ZoneTexte 872">
          <a:extLst>
            <a:ext uri="{FF2B5EF4-FFF2-40B4-BE49-F238E27FC236}">
              <a16:creationId xmlns:a16="http://schemas.microsoft.com/office/drawing/2014/main" id="{3AF4DD1D-A86B-4F4B-B5FB-142A2122E78C}"/>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74" name="ZoneTexte 873">
          <a:extLst>
            <a:ext uri="{FF2B5EF4-FFF2-40B4-BE49-F238E27FC236}">
              <a16:creationId xmlns:a16="http://schemas.microsoft.com/office/drawing/2014/main" id="{06E41479-575A-4BC6-8AF3-263C79981F6E}"/>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75" name="ZoneTexte 874">
          <a:extLst>
            <a:ext uri="{FF2B5EF4-FFF2-40B4-BE49-F238E27FC236}">
              <a16:creationId xmlns:a16="http://schemas.microsoft.com/office/drawing/2014/main" id="{8347796B-AFB1-4A5A-9CA6-A96F182C1B95}"/>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76" name="ZoneTexte 875">
          <a:extLst>
            <a:ext uri="{FF2B5EF4-FFF2-40B4-BE49-F238E27FC236}">
              <a16:creationId xmlns:a16="http://schemas.microsoft.com/office/drawing/2014/main" id="{3C1E41D2-F3AF-4696-A8F9-90A90CD93469}"/>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77" name="ZoneTexte 876">
          <a:extLst>
            <a:ext uri="{FF2B5EF4-FFF2-40B4-BE49-F238E27FC236}">
              <a16:creationId xmlns:a16="http://schemas.microsoft.com/office/drawing/2014/main" id="{17E4036E-0045-4CD5-A127-3CACA729C71F}"/>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78" name="ZoneTexte 877">
          <a:extLst>
            <a:ext uri="{FF2B5EF4-FFF2-40B4-BE49-F238E27FC236}">
              <a16:creationId xmlns:a16="http://schemas.microsoft.com/office/drawing/2014/main" id="{4DF2A4FB-2ED4-4160-958A-7265A88E0DE0}"/>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79" name="ZoneTexte 878">
          <a:extLst>
            <a:ext uri="{FF2B5EF4-FFF2-40B4-BE49-F238E27FC236}">
              <a16:creationId xmlns:a16="http://schemas.microsoft.com/office/drawing/2014/main" id="{B45E1716-CCCB-4444-9723-B7C8A62AF6AD}"/>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80" name="ZoneTexte 879">
          <a:extLst>
            <a:ext uri="{FF2B5EF4-FFF2-40B4-BE49-F238E27FC236}">
              <a16:creationId xmlns:a16="http://schemas.microsoft.com/office/drawing/2014/main" id="{B4BF2F73-7914-4956-940E-6BCA9EE1698D}"/>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81" name="ZoneTexte 880">
          <a:extLst>
            <a:ext uri="{FF2B5EF4-FFF2-40B4-BE49-F238E27FC236}">
              <a16:creationId xmlns:a16="http://schemas.microsoft.com/office/drawing/2014/main" id="{6F425C4C-6241-4392-91A6-41A838A72E51}"/>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82" name="ZoneTexte 881">
          <a:extLst>
            <a:ext uri="{FF2B5EF4-FFF2-40B4-BE49-F238E27FC236}">
              <a16:creationId xmlns:a16="http://schemas.microsoft.com/office/drawing/2014/main" id="{7A65659D-40B9-4E77-B28C-0A72F66A1F72}"/>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83" name="ZoneTexte 882">
          <a:extLst>
            <a:ext uri="{FF2B5EF4-FFF2-40B4-BE49-F238E27FC236}">
              <a16:creationId xmlns:a16="http://schemas.microsoft.com/office/drawing/2014/main" id="{E84CCFCE-5F3B-4BE0-9A83-74EFA5EC4112}"/>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84" name="ZoneTexte 883">
          <a:extLst>
            <a:ext uri="{FF2B5EF4-FFF2-40B4-BE49-F238E27FC236}">
              <a16:creationId xmlns:a16="http://schemas.microsoft.com/office/drawing/2014/main" id="{58035941-7705-4967-B3AB-19F7843E2044}"/>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85" name="ZoneTexte 884">
          <a:extLst>
            <a:ext uri="{FF2B5EF4-FFF2-40B4-BE49-F238E27FC236}">
              <a16:creationId xmlns:a16="http://schemas.microsoft.com/office/drawing/2014/main" id="{01C33AF3-AE2C-4052-B9F0-C6A4EC4D52D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86" name="ZoneTexte 885">
          <a:extLst>
            <a:ext uri="{FF2B5EF4-FFF2-40B4-BE49-F238E27FC236}">
              <a16:creationId xmlns:a16="http://schemas.microsoft.com/office/drawing/2014/main" id="{BCA65255-25E3-4969-9DDD-E161CB75968F}"/>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87" name="ZoneTexte 886">
          <a:extLst>
            <a:ext uri="{FF2B5EF4-FFF2-40B4-BE49-F238E27FC236}">
              <a16:creationId xmlns:a16="http://schemas.microsoft.com/office/drawing/2014/main" id="{BBD4DA49-F4AA-426F-85FB-043F0D298DB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88" name="ZoneTexte 887">
          <a:extLst>
            <a:ext uri="{FF2B5EF4-FFF2-40B4-BE49-F238E27FC236}">
              <a16:creationId xmlns:a16="http://schemas.microsoft.com/office/drawing/2014/main" id="{C6D034D8-52AD-40D2-AAD2-C6F9B6DFB024}"/>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89" name="ZoneTexte 888">
          <a:extLst>
            <a:ext uri="{FF2B5EF4-FFF2-40B4-BE49-F238E27FC236}">
              <a16:creationId xmlns:a16="http://schemas.microsoft.com/office/drawing/2014/main" id="{8D65FEAF-9752-4758-9E50-3D938886EE2F}"/>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90" name="ZoneTexte 889">
          <a:extLst>
            <a:ext uri="{FF2B5EF4-FFF2-40B4-BE49-F238E27FC236}">
              <a16:creationId xmlns:a16="http://schemas.microsoft.com/office/drawing/2014/main" id="{2AA3B8E0-988E-4A49-BF71-A43C3CC814DB}"/>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91" name="ZoneTexte 890">
          <a:extLst>
            <a:ext uri="{FF2B5EF4-FFF2-40B4-BE49-F238E27FC236}">
              <a16:creationId xmlns:a16="http://schemas.microsoft.com/office/drawing/2014/main" id="{617E56E4-3B92-4DC0-8207-1E4A08207350}"/>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92" name="ZoneTexte 891">
          <a:extLst>
            <a:ext uri="{FF2B5EF4-FFF2-40B4-BE49-F238E27FC236}">
              <a16:creationId xmlns:a16="http://schemas.microsoft.com/office/drawing/2014/main" id="{9C9AC33F-1AD9-4A78-99AD-536097EDE215}"/>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93" name="ZoneTexte 892">
          <a:extLst>
            <a:ext uri="{FF2B5EF4-FFF2-40B4-BE49-F238E27FC236}">
              <a16:creationId xmlns:a16="http://schemas.microsoft.com/office/drawing/2014/main" id="{8EBD468B-671B-41F7-9146-0275187C8D9A}"/>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94" name="ZoneTexte 893">
          <a:extLst>
            <a:ext uri="{FF2B5EF4-FFF2-40B4-BE49-F238E27FC236}">
              <a16:creationId xmlns:a16="http://schemas.microsoft.com/office/drawing/2014/main" id="{2C7A3ED6-5B0C-4C88-A48B-65ECB17A0DE2}"/>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95" name="ZoneTexte 894">
          <a:extLst>
            <a:ext uri="{FF2B5EF4-FFF2-40B4-BE49-F238E27FC236}">
              <a16:creationId xmlns:a16="http://schemas.microsoft.com/office/drawing/2014/main" id="{D849FCFF-40C3-48E9-9EFC-A2F96536AE71}"/>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96" name="ZoneTexte 895">
          <a:extLst>
            <a:ext uri="{FF2B5EF4-FFF2-40B4-BE49-F238E27FC236}">
              <a16:creationId xmlns:a16="http://schemas.microsoft.com/office/drawing/2014/main" id="{EB32960B-3175-433D-AAD6-5F42F490C5C4}"/>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97" name="ZoneTexte 896">
          <a:extLst>
            <a:ext uri="{FF2B5EF4-FFF2-40B4-BE49-F238E27FC236}">
              <a16:creationId xmlns:a16="http://schemas.microsoft.com/office/drawing/2014/main" id="{080E2D05-61D2-475B-AE8B-FA8170904F63}"/>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0" cy="172227"/>
    <xdr:sp macro="" textlink="">
      <xdr:nvSpPr>
        <xdr:cNvPr id="898" name="ZoneTexte 897">
          <a:extLst>
            <a:ext uri="{FF2B5EF4-FFF2-40B4-BE49-F238E27FC236}">
              <a16:creationId xmlns:a16="http://schemas.microsoft.com/office/drawing/2014/main" id="{E1C30FB1-E750-4982-B4B1-66AAEC732DC5}"/>
            </a:ext>
          </a:extLst>
        </xdr:cNvPr>
        <xdr:cNvSpPr txBox="1"/>
      </xdr:nvSpPr>
      <xdr:spPr>
        <a:xfrm>
          <a:off x="2122170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78</xdr:row>
      <xdr:rowOff>128587</xdr:rowOff>
    </xdr:from>
    <xdr:ext cx="0" cy="172227"/>
    <xdr:sp macro="" textlink="">
      <xdr:nvSpPr>
        <xdr:cNvPr id="899" name="ZoneTexte 898">
          <a:extLst>
            <a:ext uri="{FF2B5EF4-FFF2-40B4-BE49-F238E27FC236}">
              <a16:creationId xmlns:a16="http://schemas.microsoft.com/office/drawing/2014/main" id="{88877183-B64A-40CF-B40C-3A6CE9562A0D}"/>
            </a:ext>
          </a:extLst>
        </xdr:cNvPr>
        <xdr:cNvSpPr txBox="1"/>
      </xdr:nvSpPr>
      <xdr:spPr>
        <a:xfrm>
          <a:off x="2200275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78</xdr:row>
      <xdr:rowOff>128587</xdr:rowOff>
    </xdr:from>
    <xdr:ext cx="0" cy="172227"/>
    <xdr:sp macro="" textlink="">
      <xdr:nvSpPr>
        <xdr:cNvPr id="900" name="ZoneTexte 899">
          <a:extLst>
            <a:ext uri="{FF2B5EF4-FFF2-40B4-BE49-F238E27FC236}">
              <a16:creationId xmlns:a16="http://schemas.microsoft.com/office/drawing/2014/main" id="{4268CD6B-2997-4E3E-AA0F-65A0F10478E1}"/>
            </a:ext>
          </a:extLst>
        </xdr:cNvPr>
        <xdr:cNvSpPr txBox="1"/>
      </xdr:nvSpPr>
      <xdr:spPr>
        <a:xfrm>
          <a:off x="22002750" y="59864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01" name="ZoneTexte 900">
          <a:extLst>
            <a:ext uri="{FF2B5EF4-FFF2-40B4-BE49-F238E27FC236}">
              <a16:creationId xmlns:a16="http://schemas.microsoft.com/office/drawing/2014/main" id="{A18BF5DC-10A5-4DC7-845E-EC636F7306F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02" name="ZoneTexte 901">
          <a:extLst>
            <a:ext uri="{FF2B5EF4-FFF2-40B4-BE49-F238E27FC236}">
              <a16:creationId xmlns:a16="http://schemas.microsoft.com/office/drawing/2014/main" id="{C857302F-BC15-4BBC-8F11-287929E1ED0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03" name="ZoneTexte 902">
          <a:extLst>
            <a:ext uri="{FF2B5EF4-FFF2-40B4-BE49-F238E27FC236}">
              <a16:creationId xmlns:a16="http://schemas.microsoft.com/office/drawing/2014/main" id="{2FC79F6F-D890-4152-A429-72DE2A3B6B5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04" name="ZoneTexte 903">
          <a:extLst>
            <a:ext uri="{FF2B5EF4-FFF2-40B4-BE49-F238E27FC236}">
              <a16:creationId xmlns:a16="http://schemas.microsoft.com/office/drawing/2014/main" id="{29CDFB4E-747B-494D-BCC4-DAADFB75C0EF}"/>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05" name="ZoneTexte 904">
          <a:extLst>
            <a:ext uri="{FF2B5EF4-FFF2-40B4-BE49-F238E27FC236}">
              <a16:creationId xmlns:a16="http://schemas.microsoft.com/office/drawing/2014/main" id="{2AEFA17B-1471-480C-A756-87405610795B}"/>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06" name="ZoneTexte 905">
          <a:extLst>
            <a:ext uri="{FF2B5EF4-FFF2-40B4-BE49-F238E27FC236}">
              <a16:creationId xmlns:a16="http://schemas.microsoft.com/office/drawing/2014/main" id="{8CEC64C7-7963-4EC0-8700-F89C2C18EC0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07" name="ZoneTexte 906">
          <a:extLst>
            <a:ext uri="{FF2B5EF4-FFF2-40B4-BE49-F238E27FC236}">
              <a16:creationId xmlns:a16="http://schemas.microsoft.com/office/drawing/2014/main" id="{D316C8DE-2CA5-4271-94DE-1F126A162046}"/>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08" name="ZoneTexte 907">
          <a:extLst>
            <a:ext uri="{FF2B5EF4-FFF2-40B4-BE49-F238E27FC236}">
              <a16:creationId xmlns:a16="http://schemas.microsoft.com/office/drawing/2014/main" id="{1EDBC382-3529-4B14-8A47-CA38F8365A81}"/>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09" name="ZoneTexte 908">
          <a:extLst>
            <a:ext uri="{FF2B5EF4-FFF2-40B4-BE49-F238E27FC236}">
              <a16:creationId xmlns:a16="http://schemas.microsoft.com/office/drawing/2014/main" id="{F4032088-D937-445A-97F3-0603B00F138E}"/>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10" name="ZoneTexte 909">
          <a:extLst>
            <a:ext uri="{FF2B5EF4-FFF2-40B4-BE49-F238E27FC236}">
              <a16:creationId xmlns:a16="http://schemas.microsoft.com/office/drawing/2014/main" id="{72F97773-3A36-4F56-BB9F-12AED962BA47}"/>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11" name="ZoneTexte 910">
          <a:extLst>
            <a:ext uri="{FF2B5EF4-FFF2-40B4-BE49-F238E27FC236}">
              <a16:creationId xmlns:a16="http://schemas.microsoft.com/office/drawing/2014/main" id="{8F5A61B7-F344-423C-874F-D88CE67A29F8}"/>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12" name="ZoneTexte 911">
          <a:extLst>
            <a:ext uri="{FF2B5EF4-FFF2-40B4-BE49-F238E27FC236}">
              <a16:creationId xmlns:a16="http://schemas.microsoft.com/office/drawing/2014/main" id="{9F473941-DD6B-4B71-A9F9-DD113FC61766}"/>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13" name="ZoneTexte 912">
          <a:extLst>
            <a:ext uri="{FF2B5EF4-FFF2-40B4-BE49-F238E27FC236}">
              <a16:creationId xmlns:a16="http://schemas.microsoft.com/office/drawing/2014/main" id="{1468BEB8-0699-4DAD-89EF-514E4E29C97A}"/>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14" name="ZoneTexte 913">
          <a:extLst>
            <a:ext uri="{FF2B5EF4-FFF2-40B4-BE49-F238E27FC236}">
              <a16:creationId xmlns:a16="http://schemas.microsoft.com/office/drawing/2014/main" id="{81DC17A5-513B-4AFA-A8BD-969E9ADF45FC}"/>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15" name="ZoneTexte 914">
          <a:extLst>
            <a:ext uri="{FF2B5EF4-FFF2-40B4-BE49-F238E27FC236}">
              <a16:creationId xmlns:a16="http://schemas.microsoft.com/office/drawing/2014/main" id="{93F98038-F380-4E9A-BD0A-1A6FA3FAC139}"/>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16" name="ZoneTexte 915">
          <a:extLst>
            <a:ext uri="{FF2B5EF4-FFF2-40B4-BE49-F238E27FC236}">
              <a16:creationId xmlns:a16="http://schemas.microsoft.com/office/drawing/2014/main" id="{30D67BF4-2F4A-4AD9-8269-8F17861A387B}"/>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17" name="ZoneTexte 916">
          <a:extLst>
            <a:ext uri="{FF2B5EF4-FFF2-40B4-BE49-F238E27FC236}">
              <a16:creationId xmlns:a16="http://schemas.microsoft.com/office/drawing/2014/main" id="{09525FEE-6335-49F4-990A-EFCFD2FF16FB}"/>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18" name="ZoneTexte 917">
          <a:extLst>
            <a:ext uri="{FF2B5EF4-FFF2-40B4-BE49-F238E27FC236}">
              <a16:creationId xmlns:a16="http://schemas.microsoft.com/office/drawing/2014/main" id="{54C16420-5653-4E25-A73D-96F57ACAEE3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19" name="ZoneTexte 918">
          <a:extLst>
            <a:ext uri="{FF2B5EF4-FFF2-40B4-BE49-F238E27FC236}">
              <a16:creationId xmlns:a16="http://schemas.microsoft.com/office/drawing/2014/main" id="{6258342A-D25D-440E-93C0-0775267F944C}"/>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20" name="ZoneTexte 919">
          <a:extLst>
            <a:ext uri="{FF2B5EF4-FFF2-40B4-BE49-F238E27FC236}">
              <a16:creationId xmlns:a16="http://schemas.microsoft.com/office/drawing/2014/main" id="{A627EF79-B20F-4AFC-87A5-9CE842A1D7E0}"/>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21" name="ZoneTexte 920">
          <a:extLst>
            <a:ext uri="{FF2B5EF4-FFF2-40B4-BE49-F238E27FC236}">
              <a16:creationId xmlns:a16="http://schemas.microsoft.com/office/drawing/2014/main" id="{1A6EE709-9D27-473D-89FC-5A45B90A57DD}"/>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22" name="ZoneTexte 921">
          <a:extLst>
            <a:ext uri="{FF2B5EF4-FFF2-40B4-BE49-F238E27FC236}">
              <a16:creationId xmlns:a16="http://schemas.microsoft.com/office/drawing/2014/main" id="{B25F69E8-02AC-4966-9B73-7E9E54066A1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23" name="ZoneTexte 922">
          <a:extLst>
            <a:ext uri="{FF2B5EF4-FFF2-40B4-BE49-F238E27FC236}">
              <a16:creationId xmlns:a16="http://schemas.microsoft.com/office/drawing/2014/main" id="{C7DAB47F-FE9A-4840-8AA8-B443878F42C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24" name="ZoneTexte 923">
          <a:extLst>
            <a:ext uri="{FF2B5EF4-FFF2-40B4-BE49-F238E27FC236}">
              <a16:creationId xmlns:a16="http://schemas.microsoft.com/office/drawing/2014/main" id="{B98C1FD2-1338-4401-9022-55359A8AD96A}"/>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25" name="ZoneTexte 924">
          <a:extLst>
            <a:ext uri="{FF2B5EF4-FFF2-40B4-BE49-F238E27FC236}">
              <a16:creationId xmlns:a16="http://schemas.microsoft.com/office/drawing/2014/main" id="{F5DF759A-8BB9-4E50-B87E-01B9C35020CB}"/>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26" name="ZoneTexte 925">
          <a:extLst>
            <a:ext uri="{FF2B5EF4-FFF2-40B4-BE49-F238E27FC236}">
              <a16:creationId xmlns:a16="http://schemas.microsoft.com/office/drawing/2014/main" id="{10AEB4AA-7C4B-413A-9A33-02BA6EA6A3D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27" name="ZoneTexte 926">
          <a:extLst>
            <a:ext uri="{FF2B5EF4-FFF2-40B4-BE49-F238E27FC236}">
              <a16:creationId xmlns:a16="http://schemas.microsoft.com/office/drawing/2014/main" id="{3534A823-845C-447B-8D32-3516B385B818}"/>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28" name="ZoneTexte 927">
          <a:extLst>
            <a:ext uri="{FF2B5EF4-FFF2-40B4-BE49-F238E27FC236}">
              <a16:creationId xmlns:a16="http://schemas.microsoft.com/office/drawing/2014/main" id="{4DB32486-BC1D-4288-80D4-8F84AAC9577F}"/>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29" name="ZoneTexte 928">
          <a:extLst>
            <a:ext uri="{FF2B5EF4-FFF2-40B4-BE49-F238E27FC236}">
              <a16:creationId xmlns:a16="http://schemas.microsoft.com/office/drawing/2014/main" id="{797D5613-AB29-40B6-981A-17D77EB1251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30" name="ZoneTexte 929">
          <a:extLst>
            <a:ext uri="{FF2B5EF4-FFF2-40B4-BE49-F238E27FC236}">
              <a16:creationId xmlns:a16="http://schemas.microsoft.com/office/drawing/2014/main" id="{CA3E57FF-20CE-482A-BAA7-733CE14E59D8}"/>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31" name="ZoneTexte 930">
          <a:extLst>
            <a:ext uri="{FF2B5EF4-FFF2-40B4-BE49-F238E27FC236}">
              <a16:creationId xmlns:a16="http://schemas.microsoft.com/office/drawing/2014/main" id="{6964BFD4-92B1-4C0F-98DB-7A8DBCC142E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32" name="ZoneTexte 931">
          <a:extLst>
            <a:ext uri="{FF2B5EF4-FFF2-40B4-BE49-F238E27FC236}">
              <a16:creationId xmlns:a16="http://schemas.microsoft.com/office/drawing/2014/main" id="{719485FC-0D35-4B44-8B2C-48E05DA3004A}"/>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33" name="ZoneTexte 932">
          <a:extLst>
            <a:ext uri="{FF2B5EF4-FFF2-40B4-BE49-F238E27FC236}">
              <a16:creationId xmlns:a16="http://schemas.microsoft.com/office/drawing/2014/main" id="{081E0554-D470-42AF-B95D-922B5FD7D2DD}"/>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34" name="ZoneTexte 933">
          <a:extLst>
            <a:ext uri="{FF2B5EF4-FFF2-40B4-BE49-F238E27FC236}">
              <a16:creationId xmlns:a16="http://schemas.microsoft.com/office/drawing/2014/main" id="{1C3A5D45-E7FA-457A-9951-5A4B848B1773}"/>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35" name="ZoneTexte 934">
          <a:extLst>
            <a:ext uri="{FF2B5EF4-FFF2-40B4-BE49-F238E27FC236}">
              <a16:creationId xmlns:a16="http://schemas.microsoft.com/office/drawing/2014/main" id="{5B405193-2929-484E-89DA-0907E2111AF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36" name="ZoneTexte 935">
          <a:extLst>
            <a:ext uri="{FF2B5EF4-FFF2-40B4-BE49-F238E27FC236}">
              <a16:creationId xmlns:a16="http://schemas.microsoft.com/office/drawing/2014/main" id="{6118EFD0-9FED-41A7-BC8B-0ABBF54FCC06}"/>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37" name="ZoneTexte 936">
          <a:extLst>
            <a:ext uri="{FF2B5EF4-FFF2-40B4-BE49-F238E27FC236}">
              <a16:creationId xmlns:a16="http://schemas.microsoft.com/office/drawing/2014/main" id="{12C36977-F1E8-49A7-9797-7C18BB191FD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38" name="ZoneTexte 937">
          <a:extLst>
            <a:ext uri="{FF2B5EF4-FFF2-40B4-BE49-F238E27FC236}">
              <a16:creationId xmlns:a16="http://schemas.microsoft.com/office/drawing/2014/main" id="{4EE6778B-D29B-4827-85C9-615164ACD446}"/>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39" name="ZoneTexte 938">
          <a:extLst>
            <a:ext uri="{FF2B5EF4-FFF2-40B4-BE49-F238E27FC236}">
              <a16:creationId xmlns:a16="http://schemas.microsoft.com/office/drawing/2014/main" id="{7644242B-3661-4B58-98FA-FE887FAEAEE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40" name="ZoneTexte 939">
          <a:extLst>
            <a:ext uri="{FF2B5EF4-FFF2-40B4-BE49-F238E27FC236}">
              <a16:creationId xmlns:a16="http://schemas.microsoft.com/office/drawing/2014/main" id="{74DE0A17-6FCA-4EAC-8EB4-A124A386DE62}"/>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41" name="ZoneTexte 940">
          <a:extLst>
            <a:ext uri="{FF2B5EF4-FFF2-40B4-BE49-F238E27FC236}">
              <a16:creationId xmlns:a16="http://schemas.microsoft.com/office/drawing/2014/main" id="{5BDC7170-8F4C-49A2-BD09-091BEBFCB594}"/>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42" name="ZoneTexte 941">
          <a:extLst>
            <a:ext uri="{FF2B5EF4-FFF2-40B4-BE49-F238E27FC236}">
              <a16:creationId xmlns:a16="http://schemas.microsoft.com/office/drawing/2014/main" id="{C18E9212-F015-4F4B-8B60-A688D29BE038}"/>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43" name="ZoneTexte 942">
          <a:extLst>
            <a:ext uri="{FF2B5EF4-FFF2-40B4-BE49-F238E27FC236}">
              <a16:creationId xmlns:a16="http://schemas.microsoft.com/office/drawing/2014/main" id="{E23AC049-A9AB-4FFC-8C17-0ACC4A272E5D}"/>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44" name="ZoneTexte 943">
          <a:extLst>
            <a:ext uri="{FF2B5EF4-FFF2-40B4-BE49-F238E27FC236}">
              <a16:creationId xmlns:a16="http://schemas.microsoft.com/office/drawing/2014/main" id="{2FF6CB6D-6429-4563-BB0A-C995C9D66E28}"/>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45" name="ZoneTexte 944">
          <a:extLst>
            <a:ext uri="{FF2B5EF4-FFF2-40B4-BE49-F238E27FC236}">
              <a16:creationId xmlns:a16="http://schemas.microsoft.com/office/drawing/2014/main" id="{87FB1898-F324-42F9-BC52-74787C5C1F02}"/>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46" name="ZoneTexte 945">
          <a:extLst>
            <a:ext uri="{FF2B5EF4-FFF2-40B4-BE49-F238E27FC236}">
              <a16:creationId xmlns:a16="http://schemas.microsoft.com/office/drawing/2014/main" id="{0E977BFF-D3CB-4356-8A4D-58C7A09669B1}"/>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47" name="ZoneTexte 946">
          <a:extLst>
            <a:ext uri="{FF2B5EF4-FFF2-40B4-BE49-F238E27FC236}">
              <a16:creationId xmlns:a16="http://schemas.microsoft.com/office/drawing/2014/main" id="{9F9BD2DF-9010-4D3F-9B94-AB0F1C7E7E18}"/>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48" name="ZoneTexte 947">
          <a:extLst>
            <a:ext uri="{FF2B5EF4-FFF2-40B4-BE49-F238E27FC236}">
              <a16:creationId xmlns:a16="http://schemas.microsoft.com/office/drawing/2014/main" id="{7C347A31-6257-4C65-B0E2-F638FA79186B}"/>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49" name="ZoneTexte 948">
          <a:extLst>
            <a:ext uri="{FF2B5EF4-FFF2-40B4-BE49-F238E27FC236}">
              <a16:creationId xmlns:a16="http://schemas.microsoft.com/office/drawing/2014/main" id="{26D763B6-8E68-4BF8-8D8A-543DEF0E3E06}"/>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50" name="ZoneTexte 949">
          <a:extLst>
            <a:ext uri="{FF2B5EF4-FFF2-40B4-BE49-F238E27FC236}">
              <a16:creationId xmlns:a16="http://schemas.microsoft.com/office/drawing/2014/main" id="{5BD1A3FC-1462-4292-A003-4F4821A17C39}"/>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51" name="ZoneTexte 950">
          <a:extLst>
            <a:ext uri="{FF2B5EF4-FFF2-40B4-BE49-F238E27FC236}">
              <a16:creationId xmlns:a16="http://schemas.microsoft.com/office/drawing/2014/main" id="{11092FA5-5E1E-437A-9029-F774D29D9CF9}"/>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52" name="ZoneTexte 951">
          <a:extLst>
            <a:ext uri="{FF2B5EF4-FFF2-40B4-BE49-F238E27FC236}">
              <a16:creationId xmlns:a16="http://schemas.microsoft.com/office/drawing/2014/main" id="{42574902-06F1-401B-A9E7-8938979BE257}"/>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53" name="ZoneTexte 952">
          <a:extLst>
            <a:ext uri="{FF2B5EF4-FFF2-40B4-BE49-F238E27FC236}">
              <a16:creationId xmlns:a16="http://schemas.microsoft.com/office/drawing/2014/main" id="{E4AEE596-B6DB-48A1-9D09-1F8779704BFE}"/>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54" name="ZoneTexte 953">
          <a:extLst>
            <a:ext uri="{FF2B5EF4-FFF2-40B4-BE49-F238E27FC236}">
              <a16:creationId xmlns:a16="http://schemas.microsoft.com/office/drawing/2014/main" id="{3A09668E-CBCE-4F3E-BDB7-0CF7C1518B2C}"/>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55" name="ZoneTexte 954">
          <a:extLst>
            <a:ext uri="{FF2B5EF4-FFF2-40B4-BE49-F238E27FC236}">
              <a16:creationId xmlns:a16="http://schemas.microsoft.com/office/drawing/2014/main" id="{85062477-5C50-4AB9-AA47-E2688488A655}"/>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56" name="ZoneTexte 955">
          <a:extLst>
            <a:ext uri="{FF2B5EF4-FFF2-40B4-BE49-F238E27FC236}">
              <a16:creationId xmlns:a16="http://schemas.microsoft.com/office/drawing/2014/main" id="{EC6EA0A0-3012-40F6-A22D-8975282AB6AE}"/>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57" name="ZoneTexte 956">
          <a:extLst>
            <a:ext uri="{FF2B5EF4-FFF2-40B4-BE49-F238E27FC236}">
              <a16:creationId xmlns:a16="http://schemas.microsoft.com/office/drawing/2014/main" id="{3AD966D1-0B32-4E0D-8005-0775F4D8526B}"/>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58" name="ZoneTexte 957">
          <a:extLst>
            <a:ext uri="{FF2B5EF4-FFF2-40B4-BE49-F238E27FC236}">
              <a16:creationId xmlns:a16="http://schemas.microsoft.com/office/drawing/2014/main" id="{A4ABFFE7-AB04-4FDB-8F87-9A14FE082C7A}"/>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0" cy="172227"/>
    <xdr:sp macro="" textlink="">
      <xdr:nvSpPr>
        <xdr:cNvPr id="959" name="ZoneTexte 958">
          <a:extLst>
            <a:ext uri="{FF2B5EF4-FFF2-40B4-BE49-F238E27FC236}">
              <a16:creationId xmlns:a16="http://schemas.microsoft.com/office/drawing/2014/main" id="{259CAADE-D7C7-4019-9393-98624C1F1521}"/>
            </a:ext>
          </a:extLst>
        </xdr:cNvPr>
        <xdr:cNvSpPr txBox="1"/>
      </xdr:nvSpPr>
      <xdr:spPr>
        <a:xfrm>
          <a:off x="22002750" y="6086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81</xdr:row>
      <xdr:rowOff>0</xdr:rowOff>
    </xdr:from>
    <xdr:ext cx="65" cy="172227"/>
    <xdr:sp macro="" textlink="">
      <xdr:nvSpPr>
        <xdr:cNvPr id="960" name="ZoneTexte 959">
          <a:extLst>
            <a:ext uri="{FF2B5EF4-FFF2-40B4-BE49-F238E27FC236}">
              <a16:creationId xmlns:a16="http://schemas.microsoft.com/office/drawing/2014/main" id="{5A971567-9AAE-471A-8CB5-426117F048AA}"/>
            </a:ext>
          </a:extLst>
        </xdr:cNvPr>
        <xdr:cNvSpPr txBox="1"/>
      </xdr:nvSpPr>
      <xdr:spPr>
        <a:xfrm>
          <a:off x="2165985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65" cy="172227"/>
    <xdr:sp macro="" textlink="">
      <xdr:nvSpPr>
        <xdr:cNvPr id="961" name="ZoneTexte 960">
          <a:extLst>
            <a:ext uri="{FF2B5EF4-FFF2-40B4-BE49-F238E27FC236}">
              <a16:creationId xmlns:a16="http://schemas.microsoft.com/office/drawing/2014/main" id="{BAEBA23A-E47E-4CA6-AC00-D2B2851529B1}"/>
            </a:ext>
          </a:extLst>
        </xdr:cNvPr>
        <xdr:cNvSpPr txBox="1"/>
      </xdr:nvSpPr>
      <xdr:spPr>
        <a:xfrm>
          <a:off x="224409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65" cy="172227"/>
    <xdr:sp macro="" textlink="">
      <xdr:nvSpPr>
        <xdr:cNvPr id="962" name="ZoneTexte 961">
          <a:extLst>
            <a:ext uri="{FF2B5EF4-FFF2-40B4-BE49-F238E27FC236}">
              <a16:creationId xmlns:a16="http://schemas.microsoft.com/office/drawing/2014/main" id="{2D768EBF-FB4F-40CD-B13E-450126F72F3E}"/>
            </a:ext>
          </a:extLst>
        </xdr:cNvPr>
        <xdr:cNvSpPr txBox="1"/>
      </xdr:nvSpPr>
      <xdr:spPr>
        <a:xfrm>
          <a:off x="224409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81</xdr:row>
      <xdr:rowOff>0</xdr:rowOff>
    </xdr:from>
    <xdr:ext cx="65" cy="172227"/>
    <xdr:sp macro="" textlink="">
      <xdr:nvSpPr>
        <xdr:cNvPr id="963" name="ZoneTexte 962">
          <a:extLst>
            <a:ext uri="{FF2B5EF4-FFF2-40B4-BE49-F238E27FC236}">
              <a16:creationId xmlns:a16="http://schemas.microsoft.com/office/drawing/2014/main" id="{0A8E87DE-20D3-4F37-BEC0-49D69262D3FB}"/>
            </a:ext>
          </a:extLst>
        </xdr:cNvPr>
        <xdr:cNvSpPr txBox="1"/>
      </xdr:nvSpPr>
      <xdr:spPr>
        <a:xfrm>
          <a:off x="2165985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81</xdr:row>
      <xdr:rowOff>128587</xdr:rowOff>
    </xdr:from>
    <xdr:ext cx="65" cy="172227"/>
    <xdr:sp macro="" textlink="">
      <xdr:nvSpPr>
        <xdr:cNvPr id="964" name="ZoneTexte 963">
          <a:extLst>
            <a:ext uri="{FF2B5EF4-FFF2-40B4-BE49-F238E27FC236}">
              <a16:creationId xmlns:a16="http://schemas.microsoft.com/office/drawing/2014/main" id="{2075CC16-B682-4D05-ABF8-5BE16E5CD71B}"/>
            </a:ext>
          </a:extLst>
        </xdr:cNvPr>
        <xdr:cNvSpPr txBox="1"/>
      </xdr:nvSpPr>
      <xdr:spPr>
        <a:xfrm>
          <a:off x="2165985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65" cy="172227"/>
    <xdr:sp macro="" textlink="">
      <xdr:nvSpPr>
        <xdr:cNvPr id="965" name="ZoneTexte 964">
          <a:extLst>
            <a:ext uri="{FF2B5EF4-FFF2-40B4-BE49-F238E27FC236}">
              <a16:creationId xmlns:a16="http://schemas.microsoft.com/office/drawing/2014/main" id="{65E6EDCC-A659-4D39-9D65-5AA70A34DF37}"/>
            </a:ext>
          </a:extLst>
        </xdr:cNvPr>
        <xdr:cNvSpPr txBox="1"/>
      </xdr:nvSpPr>
      <xdr:spPr>
        <a:xfrm>
          <a:off x="224409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128587</xdr:rowOff>
    </xdr:from>
    <xdr:ext cx="65" cy="172227"/>
    <xdr:sp macro="" textlink="">
      <xdr:nvSpPr>
        <xdr:cNvPr id="966" name="ZoneTexte 965">
          <a:extLst>
            <a:ext uri="{FF2B5EF4-FFF2-40B4-BE49-F238E27FC236}">
              <a16:creationId xmlns:a16="http://schemas.microsoft.com/office/drawing/2014/main" id="{841DA325-11D9-4184-B356-FC5598F37195}"/>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0</xdr:rowOff>
    </xdr:from>
    <xdr:ext cx="65" cy="172227"/>
    <xdr:sp macro="" textlink="">
      <xdr:nvSpPr>
        <xdr:cNvPr id="967" name="ZoneTexte 966">
          <a:extLst>
            <a:ext uri="{FF2B5EF4-FFF2-40B4-BE49-F238E27FC236}">
              <a16:creationId xmlns:a16="http://schemas.microsoft.com/office/drawing/2014/main" id="{22754F39-2603-42E8-A800-B8218907A255}"/>
            </a:ext>
          </a:extLst>
        </xdr:cNvPr>
        <xdr:cNvSpPr txBox="1"/>
      </xdr:nvSpPr>
      <xdr:spPr>
        <a:xfrm>
          <a:off x="224409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128587</xdr:rowOff>
    </xdr:from>
    <xdr:ext cx="65" cy="172227"/>
    <xdr:sp macro="" textlink="">
      <xdr:nvSpPr>
        <xdr:cNvPr id="968" name="ZoneTexte 967">
          <a:extLst>
            <a:ext uri="{FF2B5EF4-FFF2-40B4-BE49-F238E27FC236}">
              <a16:creationId xmlns:a16="http://schemas.microsoft.com/office/drawing/2014/main" id="{DE1CFA6E-DCCF-46A2-86E6-75063C9FB5B3}"/>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81</xdr:row>
      <xdr:rowOff>128587</xdr:rowOff>
    </xdr:from>
    <xdr:ext cx="65" cy="172227"/>
    <xdr:sp macro="" textlink="">
      <xdr:nvSpPr>
        <xdr:cNvPr id="969" name="ZoneTexte 968">
          <a:extLst>
            <a:ext uri="{FF2B5EF4-FFF2-40B4-BE49-F238E27FC236}">
              <a16:creationId xmlns:a16="http://schemas.microsoft.com/office/drawing/2014/main" id="{EB4FDD26-C485-4197-9D7E-58E91197796B}"/>
            </a:ext>
          </a:extLst>
        </xdr:cNvPr>
        <xdr:cNvSpPr txBox="1"/>
      </xdr:nvSpPr>
      <xdr:spPr>
        <a:xfrm>
          <a:off x="2165985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128587</xdr:rowOff>
    </xdr:from>
    <xdr:ext cx="65" cy="172227"/>
    <xdr:sp macro="" textlink="">
      <xdr:nvSpPr>
        <xdr:cNvPr id="970" name="ZoneTexte 969">
          <a:extLst>
            <a:ext uri="{FF2B5EF4-FFF2-40B4-BE49-F238E27FC236}">
              <a16:creationId xmlns:a16="http://schemas.microsoft.com/office/drawing/2014/main" id="{DC61CF79-B9F0-42FD-A8C2-0F33E4153645}"/>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128587</xdr:rowOff>
    </xdr:from>
    <xdr:ext cx="65" cy="172227"/>
    <xdr:sp macro="" textlink="">
      <xdr:nvSpPr>
        <xdr:cNvPr id="971" name="ZoneTexte 970">
          <a:extLst>
            <a:ext uri="{FF2B5EF4-FFF2-40B4-BE49-F238E27FC236}">
              <a16:creationId xmlns:a16="http://schemas.microsoft.com/office/drawing/2014/main" id="{00F14158-5A78-4836-AA7D-27BA9E87D726}"/>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81</xdr:row>
      <xdr:rowOff>128587</xdr:rowOff>
    </xdr:from>
    <xdr:ext cx="65" cy="172227"/>
    <xdr:sp macro="" textlink="">
      <xdr:nvSpPr>
        <xdr:cNvPr id="972" name="ZoneTexte 971">
          <a:extLst>
            <a:ext uri="{FF2B5EF4-FFF2-40B4-BE49-F238E27FC236}">
              <a16:creationId xmlns:a16="http://schemas.microsoft.com/office/drawing/2014/main" id="{550884FD-CC7F-4C26-AC56-A524935C5123}"/>
            </a:ext>
          </a:extLst>
        </xdr:cNvPr>
        <xdr:cNvSpPr txBox="1"/>
      </xdr:nvSpPr>
      <xdr:spPr>
        <a:xfrm>
          <a:off x="2165985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82</xdr:row>
      <xdr:rowOff>128587</xdr:rowOff>
    </xdr:from>
    <xdr:ext cx="65" cy="172227"/>
    <xdr:sp macro="" textlink="">
      <xdr:nvSpPr>
        <xdr:cNvPr id="973" name="ZoneTexte 972">
          <a:extLst>
            <a:ext uri="{FF2B5EF4-FFF2-40B4-BE49-F238E27FC236}">
              <a16:creationId xmlns:a16="http://schemas.microsoft.com/office/drawing/2014/main" id="{3F3AF8A7-0667-4EA1-A37B-1AB825957C0B}"/>
            </a:ext>
          </a:extLst>
        </xdr:cNvPr>
        <xdr:cNvSpPr txBox="1"/>
      </xdr:nvSpPr>
      <xdr:spPr>
        <a:xfrm>
          <a:off x="2165985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128587</xdr:rowOff>
    </xdr:from>
    <xdr:ext cx="65" cy="172227"/>
    <xdr:sp macro="" textlink="">
      <xdr:nvSpPr>
        <xdr:cNvPr id="974" name="ZoneTexte 973">
          <a:extLst>
            <a:ext uri="{FF2B5EF4-FFF2-40B4-BE49-F238E27FC236}">
              <a16:creationId xmlns:a16="http://schemas.microsoft.com/office/drawing/2014/main" id="{9894EFC0-7183-4DF9-BECB-421FAA3CA8E2}"/>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80</xdr:row>
      <xdr:rowOff>128587</xdr:rowOff>
    </xdr:from>
    <xdr:ext cx="65" cy="172227"/>
    <xdr:sp macro="" textlink="">
      <xdr:nvSpPr>
        <xdr:cNvPr id="975" name="ZoneTexte 974">
          <a:extLst>
            <a:ext uri="{FF2B5EF4-FFF2-40B4-BE49-F238E27FC236}">
              <a16:creationId xmlns:a16="http://schemas.microsoft.com/office/drawing/2014/main" id="{0725B4E0-8546-44D9-8492-5C433B4B6B44}"/>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79</xdr:row>
      <xdr:rowOff>128587</xdr:rowOff>
    </xdr:from>
    <xdr:ext cx="65" cy="172227"/>
    <xdr:sp macro="" textlink="">
      <xdr:nvSpPr>
        <xdr:cNvPr id="976" name="ZoneTexte 975">
          <a:extLst>
            <a:ext uri="{FF2B5EF4-FFF2-40B4-BE49-F238E27FC236}">
              <a16:creationId xmlns:a16="http://schemas.microsoft.com/office/drawing/2014/main" id="{10E2F77C-9398-4A53-8A67-2DCDC8A60EFD}"/>
            </a:ext>
          </a:extLst>
        </xdr:cNvPr>
        <xdr:cNvSpPr txBox="1"/>
      </xdr:nvSpPr>
      <xdr:spPr>
        <a:xfrm>
          <a:off x="224409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80</xdr:row>
      <xdr:rowOff>128587</xdr:rowOff>
    </xdr:from>
    <xdr:ext cx="65" cy="172227"/>
    <xdr:sp macro="" textlink="">
      <xdr:nvSpPr>
        <xdr:cNvPr id="977" name="ZoneTexte 976">
          <a:extLst>
            <a:ext uri="{FF2B5EF4-FFF2-40B4-BE49-F238E27FC236}">
              <a16:creationId xmlns:a16="http://schemas.microsoft.com/office/drawing/2014/main" id="{8F86568B-438A-4521-862F-FA610D12543B}"/>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82</xdr:row>
      <xdr:rowOff>128587</xdr:rowOff>
    </xdr:from>
    <xdr:ext cx="65" cy="172227"/>
    <xdr:sp macro="" textlink="">
      <xdr:nvSpPr>
        <xdr:cNvPr id="978" name="ZoneTexte 977">
          <a:extLst>
            <a:ext uri="{FF2B5EF4-FFF2-40B4-BE49-F238E27FC236}">
              <a16:creationId xmlns:a16="http://schemas.microsoft.com/office/drawing/2014/main" id="{57F2EABA-6BEA-4790-B4C6-F58D569E95FB}"/>
            </a:ext>
          </a:extLst>
        </xdr:cNvPr>
        <xdr:cNvSpPr txBox="1"/>
      </xdr:nvSpPr>
      <xdr:spPr>
        <a:xfrm>
          <a:off x="2165985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80</xdr:row>
      <xdr:rowOff>128587</xdr:rowOff>
    </xdr:from>
    <xdr:ext cx="65" cy="172227"/>
    <xdr:sp macro="" textlink="">
      <xdr:nvSpPr>
        <xdr:cNvPr id="979" name="ZoneTexte 978">
          <a:extLst>
            <a:ext uri="{FF2B5EF4-FFF2-40B4-BE49-F238E27FC236}">
              <a16:creationId xmlns:a16="http://schemas.microsoft.com/office/drawing/2014/main" id="{0AC6B386-25A9-4045-B0A0-5790B0FB6E8E}"/>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80</xdr:row>
      <xdr:rowOff>128587</xdr:rowOff>
    </xdr:from>
    <xdr:ext cx="65" cy="172227"/>
    <xdr:sp macro="" textlink="">
      <xdr:nvSpPr>
        <xdr:cNvPr id="980" name="ZoneTexte 979">
          <a:extLst>
            <a:ext uri="{FF2B5EF4-FFF2-40B4-BE49-F238E27FC236}">
              <a16:creationId xmlns:a16="http://schemas.microsoft.com/office/drawing/2014/main" id="{EF9DF9A8-AF1B-4C30-9D61-C170BEC0021A}"/>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438150</xdr:colOff>
      <xdr:row>82</xdr:row>
      <xdr:rowOff>128587</xdr:rowOff>
    </xdr:from>
    <xdr:ext cx="65" cy="172227"/>
    <xdr:sp macro="" textlink="">
      <xdr:nvSpPr>
        <xdr:cNvPr id="981" name="ZoneTexte 980">
          <a:extLst>
            <a:ext uri="{FF2B5EF4-FFF2-40B4-BE49-F238E27FC236}">
              <a16:creationId xmlns:a16="http://schemas.microsoft.com/office/drawing/2014/main" id="{B9D8C6F3-9D91-43C6-A6C3-DD23829BE464}"/>
            </a:ext>
          </a:extLst>
        </xdr:cNvPr>
        <xdr:cNvSpPr txBox="1"/>
      </xdr:nvSpPr>
      <xdr:spPr>
        <a:xfrm>
          <a:off x="2165985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80</xdr:row>
      <xdr:rowOff>128587</xdr:rowOff>
    </xdr:from>
    <xdr:ext cx="65" cy="172227"/>
    <xdr:sp macro="" textlink="">
      <xdr:nvSpPr>
        <xdr:cNvPr id="982" name="ZoneTexte 981">
          <a:extLst>
            <a:ext uri="{FF2B5EF4-FFF2-40B4-BE49-F238E27FC236}">
              <a16:creationId xmlns:a16="http://schemas.microsoft.com/office/drawing/2014/main" id="{55997A3C-616B-47CB-83DD-00331C79D1DA}"/>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10</xdr:col>
      <xdr:colOff>0</xdr:colOff>
      <xdr:row>80</xdr:row>
      <xdr:rowOff>128587</xdr:rowOff>
    </xdr:from>
    <xdr:ext cx="65" cy="172227"/>
    <xdr:sp macro="" textlink="">
      <xdr:nvSpPr>
        <xdr:cNvPr id="983" name="ZoneTexte 982">
          <a:extLst>
            <a:ext uri="{FF2B5EF4-FFF2-40B4-BE49-F238E27FC236}">
              <a16:creationId xmlns:a16="http://schemas.microsoft.com/office/drawing/2014/main" id="{F19A32E9-E2B3-4036-BB57-A2F78F85F2DF}"/>
            </a:ext>
          </a:extLst>
        </xdr:cNvPr>
        <xdr:cNvSpPr txBox="1"/>
      </xdr:nvSpPr>
      <xdr:spPr>
        <a:xfrm>
          <a:off x="22440900" y="6443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84" name="ZoneTexte 983">
          <a:extLst>
            <a:ext uri="{FF2B5EF4-FFF2-40B4-BE49-F238E27FC236}">
              <a16:creationId xmlns:a16="http://schemas.microsoft.com/office/drawing/2014/main" id="{4E0D9B25-8A72-4578-98B8-D2676094DCA6}"/>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85" name="ZoneTexte 984">
          <a:extLst>
            <a:ext uri="{FF2B5EF4-FFF2-40B4-BE49-F238E27FC236}">
              <a16:creationId xmlns:a16="http://schemas.microsoft.com/office/drawing/2014/main" id="{65C222FE-3AB3-428A-8E0E-291FE59EEB5D}"/>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86" name="ZoneTexte 985">
          <a:extLst>
            <a:ext uri="{FF2B5EF4-FFF2-40B4-BE49-F238E27FC236}">
              <a16:creationId xmlns:a16="http://schemas.microsoft.com/office/drawing/2014/main" id="{C18AE6E8-BB21-4FD1-94BA-76D5972F3A4D}"/>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87" name="ZoneTexte 986">
          <a:extLst>
            <a:ext uri="{FF2B5EF4-FFF2-40B4-BE49-F238E27FC236}">
              <a16:creationId xmlns:a16="http://schemas.microsoft.com/office/drawing/2014/main" id="{432D85E1-A575-45DB-BA47-3E4B0E057F28}"/>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88" name="ZoneTexte 987">
          <a:extLst>
            <a:ext uri="{FF2B5EF4-FFF2-40B4-BE49-F238E27FC236}">
              <a16:creationId xmlns:a16="http://schemas.microsoft.com/office/drawing/2014/main" id="{43BEF44D-4DE8-417E-9171-CEF6BE4A26B7}"/>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89" name="ZoneTexte 988">
          <a:extLst>
            <a:ext uri="{FF2B5EF4-FFF2-40B4-BE49-F238E27FC236}">
              <a16:creationId xmlns:a16="http://schemas.microsoft.com/office/drawing/2014/main" id="{6E93AD26-BDEE-4508-BCD4-316FF9C231FA}"/>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90" name="ZoneTexte 989">
          <a:extLst>
            <a:ext uri="{FF2B5EF4-FFF2-40B4-BE49-F238E27FC236}">
              <a16:creationId xmlns:a16="http://schemas.microsoft.com/office/drawing/2014/main" id="{263534FB-3AB3-41A2-91EA-040F484A2FD7}"/>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91" name="ZoneTexte 990">
          <a:extLst>
            <a:ext uri="{FF2B5EF4-FFF2-40B4-BE49-F238E27FC236}">
              <a16:creationId xmlns:a16="http://schemas.microsoft.com/office/drawing/2014/main" id="{BCDF9878-0E0C-4E3E-846D-1EF8F1469CA6}"/>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92" name="ZoneTexte 991">
          <a:extLst>
            <a:ext uri="{FF2B5EF4-FFF2-40B4-BE49-F238E27FC236}">
              <a16:creationId xmlns:a16="http://schemas.microsoft.com/office/drawing/2014/main" id="{11248BB3-23D3-4E93-9741-75EEEBBDA339}"/>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993" name="ZoneTexte 992">
          <a:extLst>
            <a:ext uri="{FF2B5EF4-FFF2-40B4-BE49-F238E27FC236}">
              <a16:creationId xmlns:a16="http://schemas.microsoft.com/office/drawing/2014/main" id="{629EEA33-1485-4734-8BEA-6210845A2C10}"/>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994" name="ZoneTexte 993">
          <a:extLst>
            <a:ext uri="{FF2B5EF4-FFF2-40B4-BE49-F238E27FC236}">
              <a16:creationId xmlns:a16="http://schemas.microsoft.com/office/drawing/2014/main" id="{76A90641-6869-482F-8209-9AD508C36F21}"/>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81</xdr:row>
      <xdr:rowOff>128587</xdr:rowOff>
    </xdr:from>
    <xdr:ext cx="65" cy="172227"/>
    <xdr:sp macro="" textlink="">
      <xdr:nvSpPr>
        <xdr:cNvPr id="995" name="ZoneTexte 994">
          <a:extLst>
            <a:ext uri="{FF2B5EF4-FFF2-40B4-BE49-F238E27FC236}">
              <a16:creationId xmlns:a16="http://schemas.microsoft.com/office/drawing/2014/main" id="{727DC7D5-4F3F-452C-868B-FA790ED714FB}"/>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96" name="ZoneTexte 995">
          <a:extLst>
            <a:ext uri="{FF2B5EF4-FFF2-40B4-BE49-F238E27FC236}">
              <a16:creationId xmlns:a16="http://schemas.microsoft.com/office/drawing/2014/main" id="{C6147560-D1F4-4FA2-8EE2-09873D7185C3}"/>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97" name="ZoneTexte 996">
          <a:extLst>
            <a:ext uri="{FF2B5EF4-FFF2-40B4-BE49-F238E27FC236}">
              <a16:creationId xmlns:a16="http://schemas.microsoft.com/office/drawing/2014/main" id="{0C81BA68-7E7B-4137-B107-99275721F1E8}"/>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998" name="ZoneTexte 997">
          <a:extLst>
            <a:ext uri="{FF2B5EF4-FFF2-40B4-BE49-F238E27FC236}">
              <a16:creationId xmlns:a16="http://schemas.microsoft.com/office/drawing/2014/main" id="{6650B243-21C9-48AE-9440-90BAF06C0D9F}"/>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999" name="ZoneTexte 998">
          <a:extLst>
            <a:ext uri="{FF2B5EF4-FFF2-40B4-BE49-F238E27FC236}">
              <a16:creationId xmlns:a16="http://schemas.microsoft.com/office/drawing/2014/main" id="{3B092E55-02CD-4492-A5E8-4D8C01A09869}"/>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1000" name="ZoneTexte 999">
          <a:extLst>
            <a:ext uri="{FF2B5EF4-FFF2-40B4-BE49-F238E27FC236}">
              <a16:creationId xmlns:a16="http://schemas.microsoft.com/office/drawing/2014/main" id="{CBD65837-7D23-47A5-B6AE-BB55FCD01DFB}"/>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81</xdr:row>
      <xdr:rowOff>128587</xdr:rowOff>
    </xdr:from>
    <xdr:ext cx="65" cy="172227"/>
    <xdr:sp macro="" textlink="">
      <xdr:nvSpPr>
        <xdr:cNvPr id="1001" name="ZoneTexte 1000">
          <a:extLst>
            <a:ext uri="{FF2B5EF4-FFF2-40B4-BE49-F238E27FC236}">
              <a16:creationId xmlns:a16="http://schemas.microsoft.com/office/drawing/2014/main" id="{83E8F72F-3739-4877-A774-EF07AD2844A6}"/>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02" name="ZoneTexte 1001">
          <a:extLst>
            <a:ext uri="{FF2B5EF4-FFF2-40B4-BE49-F238E27FC236}">
              <a16:creationId xmlns:a16="http://schemas.microsoft.com/office/drawing/2014/main" id="{3FC96351-6948-4A96-BB89-D16E3F6C47D6}"/>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03" name="ZoneTexte 1002">
          <a:extLst>
            <a:ext uri="{FF2B5EF4-FFF2-40B4-BE49-F238E27FC236}">
              <a16:creationId xmlns:a16="http://schemas.microsoft.com/office/drawing/2014/main" id="{4DC431CF-3BAE-4999-86C7-6BC34855F6F9}"/>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04" name="ZoneTexte 1003">
          <a:extLst>
            <a:ext uri="{FF2B5EF4-FFF2-40B4-BE49-F238E27FC236}">
              <a16:creationId xmlns:a16="http://schemas.microsoft.com/office/drawing/2014/main" id="{65E81887-49C9-42B8-8E19-ECB36DB9552D}"/>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1005" name="ZoneTexte 1004">
          <a:extLst>
            <a:ext uri="{FF2B5EF4-FFF2-40B4-BE49-F238E27FC236}">
              <a16:creationId xmlns:a16="http://schemas.microsoft.com/office/drawing/2014/main" id="{F7671895-B541-425A-871E-476FF5B4BD98}"/>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1006" name="ZoneTexte 1005">
          <a:extLst>
            <a:ext uri="{FF2B5EF4-FFF2-40B4-BE49-F238E27FC236}">
              <a16:creationId xmlns:a16="http://schemas.microsoft.com/office/drawing/2014/main" id="{EA0A3872-7B1A-4267-A495-497B67CC0F02}"/>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81</xdr:row>
      <xdr:rowOff>128587</xdr:rowOff>
    </xdr:from>
    <xdr:ext cx="65" cy="172227"/>
    <xdr:sp macro="" textlink="">
      <xdr:nvSpPr>
        <xdr:cNvPr id="1007" name="ZoneTexte 1006">
          <a:extLst>
            <a:ext uri="{FF2B5EF4-FFF2-40B4-BE49-F238E27FC236}">
              <a16:creationId xmlns:a16="http://schemas.microsoft.com/office/drawing/2014/main" id="{06CB483F-523D-434E-88E6-1E46F5387856}"/>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08" name="ZoneTexte 1007">
          <a:extLst>
            <a:ext uri="{FF2B5EF4-FFF2-40B4-BE49-F238E27FC236}">
              <a16:creationId xmlns:a16="http://schemas.microsoft.com/office/drawing/2014/main" id="{04EA7B32-A93A-40D2-992D-5D83AE390B37}"/>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09" name="ZoneTexte 1008">
          <a:extLst>
            <a:ext uri="{FF2B5EF4-FFF2-40B4-BE49-F238E27FC236}">
              <a16:creationId xmlns:a16="http://schemas.microsoft.com/office/drawing/2014/main" id="{33A18E59-4FEA-4699-845E-550038665795}"/>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81</xdr:row>
      <xdr:rowOff>0</xdr:rowOff>
    </xdr:from>
    <xdr:ext cx="65" cy="172227"/>
    <xdr:sp macro="" textlink="">
      <xdr:nvSpPr>
        <xdr:cNvPr id="1010" name="ZoneTexte 1009">
          <a:extLst>
            <a:ext uri="{FF2B5EF4-FFF2-40B4-BE49-F238E27FC236}">
              <a16:creationId xmlns:a16="http://schemas.microsoft.com/office/drawing/2014/main" id="{7F3A77AC-B80A-422A-AB7A-259E5C5DE7F2}"/>
            </a:ext>
          </a:extLst>
        </xdr:cNvPr>
        <xdr:cNvSpPr txBox="1"/>
      </xdr:nvSpPr>
      <xdr:spPr>
        <a:xfrm>
          <a:off x="196596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81</xdr:row>
      <xdr:rowOff>0</xdr:rowOff>
    </xdr:from>
    <xdr:ext cx="65" cy="172227"/>
    <xdr:sp macro="" textlink="">
      <xdr:nvSpPr>
        <xdr:cNvPr id="1011" name="ZoneTexte 1010">
          <a:extLst>
            <a:ext uri="{FF2B5EF4-FFF2-40B4-BE49-F238E27FC236}">
              <a16:creationId xmlns:a16="http://schemas.microsoft.com/office/drawing/2014/main" id="{DDFACB4F-82C8-4F00-ABBB-5B5B61362B31}"/>
            </a:ext>
          </a:extLst>
        </xdr:cNvPr>
        <xdr:cNvSpPr txBox="1"/>
      </xdr:nvSpPr>
      <xdr:spPr>
        <a:xfrm>
          <a:off x="196596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81</xdr:row>
      <xdr:rowOff>0</xdr:rowOff>
    </xdr:from>
    <xdr:ext cx="65" cy="172227"/>
    <xdr:sp macro="" textlink="">
      <xdr:nvSpPr>
        <xdr:cNvPr id="1012" name="ZoneTexte 1011">
          <a:extLst>
            <a:ext uri="{FF2B5EF4-FFF2-40B4-BE49-F238E27FC236}">
              <a16:creationId xmlns:a16="http://schemas.microsoft.com/office/drawing/2014/main" id="{7763E938-9B9C-405E-B0BA-3E660A75AD9F}"/>
            </a:ext>
          </a:extLst>
        </xdr:cNvPr>
        <xdr:cNvSpPr txBox="1"/>
      </xdr:nvSpPr>
      <xdr:spPr>
        <a:xfrm>
          <a:off x="196596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13" name="ZoneTexte 1012">
          <a:extLst>
            <a:ext uri="{FF2B5EF4-FFF2-40B4-BE49-F238E27FC236}">
              <a16:creationId xmlns:a16="http://schemas.microsoft.com/office/drawing/2014/main" id="{5E20D1DD-6811-4BD0-8ADD-B683BF507E6F}"/>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81</xdr:row>
      <xdr:rowOff>0</xdr:rowOff>
    </xdr:from>
    <xdr:ext cx="65" cy="172227"/>
    <xdr:sp macro="" textlink="">
      <xdr:nvSpPr>
        <xdr:cNvPr id="1014" name="ZoneTexte 1013">
          <a:extLst>
            <a:ext uri="{FF2B5EF4-FFF2-40B4-BE49-F238E27FC236}">
              <a16:creationId xmlns:a16="http://schemas.microsoft.com/office/drawing/2014/main" id="{11CF06E5-54C2-42ED-94BB-5BD6F164D169}"/>
            </a:ext>
          </a:extLst>
        </xdr:cNvPr>
        <xdr:cNvSpPr txBox="1"/>
      </xdr:nvSpPr>
      <xdr:spPr>
        <a:xfrm>
          <a:off x="19659600" y="608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15" name="ZoneTexte 1014">
          <a:extLst>
            <a:ext uri="{FF2B5EF4-FFF2-40B4-BE49-F238E27FC236}">
              <a16:creationId xmlns:a16="http://schemas.microsoft.com/office/drawing/2014/main" id="{08BF3C4F-9D44-46B0-B4F1-CEA56FE858DA}"/>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16" name="ZoneTexte 1015">
          <a:extLst>
            <a:ext uri="{FF2B5EF4-FFF2-40B4-BE49-F238E27FC236}">
              <a16:creationId xmlns:a16="http://schemas.microsoft.com/office/drawing/2014/main" id="{68EEE8D0-E8BA-4CD8-AC29-09F140A6EA9A}"/>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1017" name="ZoneTexte 1016">
          <a:extLst>
            <a:ext uri="{FF2B5EF4-FFF2-40B4-BE49-F238E27FC236}">
              <a16:creationId xmlns:a16="http://schemas.microsoft.com/office/drawing/2014/main" id="{4EF477E9-FA6E-496E-953C-21FA4A3EC1D6}"/>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1018" name="ZoneTexte 1017">
          <a:extLst>
            <a:ext uri="{FF2B5EF4-FFF2-40B4-BE49-F238E27FC236}">
              <a16:creationId xmlns:a16="http://schemas.microsoft.com/office/drawing/2014/main" id="{74F1D1C2-094D-4391-80E9-3453AF0D0D34}"/>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81</xdr:row>
      <xdr:rowOff>128587</xdr:rowOff>
    </xdr:from>
    <xdr:ext cx="65" cy="172227"/>
    <xdr:sp macro="" textlink="">
      <xdr:nvSpPr>
        <xdr:cNvPr id="1019" name="ZoneTexte 1018">
          <a:extLst>
            <a:ext uri="{FF2B5EF4-FFF2-40B4-BE49-F238E27FC236}">
              <a16:creationId xmlns:a16="http://schemas.microsoft.com/office/drawing/2014/main" id="{29BEA997-BB07-493E-9E13-01F4788CC9B2}"/>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20" name="ZoneTexte 1019">
          <a:extLst>
            <a:ext uri="{FF2B5EF4-FFF2-40B4-BE49-F238E27FC236}">
              <a16:creationId xmlns:a16="http://schemas.microsoft.com/office/drawing/2014/main" id="{8279CBA5-76D7-4966-8948-6208AB17600A}"/>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21" name="ZoneTexte 1020">
          <a:extLst>
            <a:ext uri="{FF2B5EF4-FFF2-40B4-BE49-F238E27FC236}">
              <a16:creationId xmlns:a16="http://schemas.microsoft.com/office/drawing/2014/main" id="{AC54B53A-5BC7-4A86-A9AC-5BC9BC7B26FC}"/>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22" name="ZoneTexte 1021">
          <a:extLst>
            <a:ext uri="{FF2B5EF4-FFF2-40B4-BE49-F238E27FC236}">
              <a16:creationId xmlns:a16="http://schemas.microsoft.com/office/drawing/2014/main" id="{6252F882-F17C-43E1-B1C8-1DE4B9FA915E}"/>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1023" name="ZoneTexte 1022">
          <a:extLst>
            <a:ext uri="{FF2B5EF4-FFF2-40B4-BE49-F238E27FC236}">
              <a16:creationId xmlns:a16="http://schemas.microsoft.com/office/drawing/2014/main" id="{D0D02229-A6B5-461D-8984-50D154A9F44E}"/>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1024" name="ZoneTexte 1023">
          <a:extLst>
            <a:ext uri="{FF2B5EF4-FFF2-40B4-BE49-F238E27FC236}">
              <a16:creationId xmlns:a16="http://schemas.microsoft.com/office/drawing/2014/main" id="{FD7097D7-4EFF-44B7-82CD-2471F24C782C}"/>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81</xdr:row>
      <xdr:rowOff>128587</xdr:rowOff>
    </xdr:from>
    <xdr:ext cx="65" cy="172227"/>
    <xdr:sp macro="" textlink="">
      <xdr:nvSpPr>
        <xdr:cNvPr id="1025" name="ZoneTexte 1024">
          <a:extLst>
            <a:ext uri="{FF2B5EF4-FFF2-40B4-BE49-F238E27FC236}">
              <a16:creationId xmlns:a16="http://schemas.microsoft.com/office/drawing/2014/main" id="{23DBD7AF-B9C0-4F2E-A5BF-A700FBA03CBE}"/>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26" name="ZoneTexte 1025">
          <a:extLst>
            <a:ext uri="{FF2B5EF4-FFF2-40B4-BE49-F238E27FC236}">
              <a16:creationId xmlns:a16="http://schemas.microsoft.com/office/drawing/2014/main" id="{AB4D601F-462F-4820-940C-9D2ED87A25E1}"/>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27" name="ZoneTexte 1026">
          <a:extLst>
            <a:ext uri="{FF2B5EF4-FFF2-40B4-BE49-F238E27FC236}">
              <a16:creationId xmlns:a16="http://schemas.microsoft.com/office/drawing/2014/main" id="{6AA0DF94-33C3-4CBD-A32C-66F87466F065}"/>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28" name="ZoneTexte 1027">
          <a:extLst>
            <a:ext uri="{FF2B5EF4-FFF2-40B4-BE49-F238E27FC236}">
              <a16:creationId xmlns:a16="http://schemas.microsoft.com/office/drawing/2014/main" id="{0CA8F8BD-B081-4231-98D3-9AFFF834FE8E}"/>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1029" name="ZoneTexte 1028">
          <a:extLst>
            <a:ext uri="{FF2B5EF4-FFF2-40B4-BE49-F238E27FC236}">
              <a16:creationId xmlns:a16="http://schemas.microsoft.com/office/drawing/2014/main" id="{47083BC9-7E85-45BA-821A-6EBA3E6204AF}"/>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0</xdr:rowOff>
    </xdr:from>
    <xdr:ext cx="65" cy="172227"/>
    <xdr:sp macro="" textlink="">
      <xdr:nvSpPr>
        <xdr:cNvPr id="1030" name="ZoneTexte 1029">
          <a:extLst>
            <a:ext uri="{FF2B5EF4-FFF2-40B4-BE49-F238E27FC236}">
              <a16:creationId xmlns:a16="http://schemas.microsoft.com/office/drawing/2014/main" id="{9FD69C9C-491B-469A-9C99-414F840AE080}"/>
            </a:ext>
          </a:extLst>
        </xdr:cNvPr>
        <xdr:cNvSpPr txBox="1"/>
      </xdr:nvSpPr>
      <xdr:spPr>
        <a:xfrm>
          <a:off x="19659600" y="585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81</xdr:row>
      <xdr:rowOff>128587</xdr:rowOff>
    </xdr:from>
    <xdr:ext cx="65" cy="172227"/>
    <xdr:sp macro="" textlink="">
      <xdr:nvSpPr>
        <xdr:cNvPr id="1031" name="ZoneTexte 1030">
          <a:extLst>
            <a:ext uri="{FF2B5EF4-FFF2-40B4-BE49-F238E27FC236}">
              <a16:creationId xmlns:a16="http://schemas.microsoft.com/office/drawing/2014/main" id="{1CE4E030-3C43-4D46-B774-13641597C999}"/>
            </a:ext>
          </a:extLst>
        </xdr:cNvPr>
        <xdr:cNvSpPr txBox="1"/>
      </xdr:nvSpPr>
      <xdr:spPr>
        <a:xfrm>
          <a:off x="19659600" y="621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32" name="ZoneTexte 1031">
          <a:extLst>
            <a:ext uri="{FF2B5EF4-FFF2-40B4-BE49-F238E27FC236}">
              <a16:creationId xmlns:a16="http://schemas.microsoft.com/office/drawing/2014/main" id="{DA95BF49-8BCF-44EA-B1AA-C3377483DBCD}"/>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80</xdr:row>
      <xdr:rowOff>128587</xdr:rowOff>
    </xdr:from>
    <xdr:ext cx="65" cy="172227"/>
    <xdr:sp macro="" textlink="">
      <xdr:nvSpPr>
        <xdr:cNvPr id="1033" name="ZoneTexte 1032">
          <a:extLst>
            <a:ext uri="{FF2B5EF4-FFF2-40B4-BE49-F238E27FC236}">
              <a16:creationId xmlns:a16="http://schemas.microsoft.com/office/drawing/2014/main" id="{73DBC7FB-E7AC-4FA1-8F0B-EE660DBFE796}"/>
            </a:ext>
          </a:extLst>
        </xdr:cNvPr>
        <xdr:cNvSpPr txBox="1"/>
      </xdr:nvSpPr>
      <xdr:spPr>
        <a:xfrm>
          <a:off x="19659600" y="5986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86</xdr:row>
      <xdr:rowOff>128587</xdr:rowOff>
    </xdr:from>
    <xdr:ext cx="65" cy="172227"/>
    <xdr:sp macro="" textlink="">
      <xdr:nvSpPr>
        <xdr:cNvPr id="1034" name="ZoneTexte 1033">
          <a:extLst>
            <a:ext uri="{FF2B5EF4-FFF2-40B4-BE49-F238E27FC236}">
              <a16:creationId xmlns:a16="http://schemas.microsoft.com/office/drawing/2014/main" id="{CF469A0D-2898-47E1-B294-D039DC077B5C}"/>
            </a:ext>
          </a:extLst>
        </xdr:cNvPr>
        <xdr:cNvSpPr txBox="1"/>
      </xdr:nvSpPr>
      <xdr:spPr>
        <a:xfrm>
          <a:off x="4486275" y="1505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86</xdr:row>
      <xdr:rowOff>128587</xdr:rowOff>
    </xdr:from>
    <xdr:ext cx="65" cy="172227"/>
    <xdr:sp macro="" textlink="">
      <xdr:nvSpPr>
        <xdr:cNvPr id="1035" name="ZoneTexte 1034">
          <a:extLst>
            <a:ext uri="{FF2B5EF4-FFF2-40B4-BE49-F238E27FC236}">
              <a16:creationId xmlns:a16="http://schemas.microsoft.com/office/drawing/2014/main" id="{4355717A-CD64-458D-A38D-952102B8E22D}"/>
            </a:ext>
          </a:extLst>
        </xdr:cNvPr>
        <xdr:cNvSpPr txBox="1"/>
      </xdr:nvSpPr>
      <xdr:spPr>
        <a:xfrm>
          <a:off x="4486275" y="1505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86</xdr:row>
      <xdr:rowOff>128587</xdr:rowOff>
    </xdr:from>
    <xdr:ext cx="65" cy="172227"/>
    <xdr:sp macro="" textlink="">
      <xdr:nvSpPr>
        <xdr:cNvPr id="1036" name="ZoneTexte 1035">
          <a:extLst>
            <a:ext uri="{FF2B5EF4-FFF2-40B4-BE49-F238E27FC236}">
              <a16:creationId xmlns:a16="http://schemas.microsoft.com/office/drawing/2014/main" id="{6642E61C-7FE7-49D2-B882-72A1A9BB4FED}"/>
            </a:ext>
          </a:extLst>
        </xdr:cNvPr>
        <xdr:cNvSpPr txBox="1"/>
      </xdr:nvSpPr>
      <xdr:spPr>
        <a:xfrm>
          <a:off x="4486275" y="1505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86</xdr:row>
      <xdr:rowOff>128587</xdr:rowOff>
    </xdr:from>
    <xdr:ext cx="65" cy="172227"/>
    <xdr:sp macro="" textlink="">
      <xdr:nvSpPr>
        <xdr:cNvPr id="1037" name="ZoneTexte 1036">
          <a:extLst>
            <a:ext uri="{FF2B5EF4-FFF2-40B4-BE49-F238E27FC236}">
              <a16:creationId xmlns:a16="http://schemas.microsoft.com/office/drawing/2014/main" id="{8F9083DD-4B84-4C83-AF5F-4FA40454725A}"/>
            </a:ext>
          </a:extLst>
        </xdr:cNvPr>
        <xdr:cNvSpPr txBox="1"/>
      </xdr:nvSpPr>
      <xdr:spPr>
        <a:xfrm>
          <a:off x="4486275" y="1505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86</xdr:row>
      <xdr:rowOff>128587</xdr:rowOff>
    </xdr:from>
    <xdr:ext cx="65" cy="172227"/>
    <xdr:sp macro="" textlink="">
      <xdr:nvSpPr>
        <xdr:cNvPr id="1038" name="ZoneTexte 1037">
          <a:extLst>
            <a:ext uri="{FF2B5EF4-FFF2-40B4-BE49-F238E27FC236}">
              <a16:creationId xmlns:a16="http://schemas.microsoft.com/office/drawing/2014/main" id="{56E6A206-CC39-4744-A7C7-9C100F278013}"/>
            </a:ext>
          </a:extLst>
        </xdr:cNvPr>
        <xdr:cNvSpPr txBox="1"/>
      </xdr:nvSpPr>
      <xdr:spPr>
        <a:xfrm>
          <a:off x="4486275" y="1505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87</xdr:row>
      <xdr:rowOff>128587</xdr:rowOff>
    </xdr:from>
    <xdr:ext cx="65" cy="172227"/>
    <xdr:sp macro="" textlink="">
      <xdr:nvSpPr>
        <xdr:cNvPr id="1039" name="ZoneTexte 1038">
          <a:extLst>
            <a:ext uri="{FF2B5EF4-FFF2-40B4-BE49-F238E27FC236}">
              <a16:creationId xmlns:a16="http://schemas.microsoft.com/office/drawing/2014/main" id="{D6D6184B-7912-480F-BD2C-944A5EB7BD0B}"/>
            </a:ext>
          </a:extLst>
        </xdr:cNvPr>
        <xdr:cNvSpPr txBox="1"/>
      </xdr:nvSpPr>
      <xdr:spPr>
        <a:xfrm>
          <a:off x="4486275" y="1528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86</xdr:row>
      <xdr:rowOff>128587</xdr:rowOff>
    </xdr:from>
    <xdr:ext cx="65" cy="172227"/>
    <xdr:sp macro="" textlink="">
      <xdr:nvSpPr>
        <xdr:cNvPr id="1040" name="ZoneTexte 1039">
          <a:extLst>
            <a:ext uri="{FF2B5EF4-FFF2-40B4-BE49-F238E27FC236}">
              <a16:creationId xmlns:a16="http://schemas.microsoft.com/office/drawing/2014/main" id="{9327174F-398C-484D-97D9-C4D7C20BF425}"/>
            </a:ext>
          </a:extLst>
        </xdr:cNvPr>
        <xdr:cNvSpPr txBox="1"/>
      </xdr:nvSpPr>
      <xdr:spPr>
        <a:xfrm>
          <a:off x="4486275" y="15054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87</xdr:row>
      <xdr:rowOff>128587</xdr:rowOff>
    </xdr:from>
    <xdr:ext cx="65" cy="172227"/>
    <xdr:sp macro="" textlink="">
      <xdr:nvSpPr>
        <xdr:cNvPr id="1041" name="ZoneTexte 1040">
          <a:extLst>
            <a:ext uri="{FF2B5EF4-FFF2-40B4-BE49-F238E27FC236}">
              <a16:creationId xmlns:a16="http://schemas.microsoft.com/office/drawing/2014/main" id="{08535B56-D9C9-41C8-A677-0F0D62FCD3BD}"/>
            </a:ext>
          </a:extLst>
        </xdr:cNvPr>
        <xdr:cNvSpPr txBox="1"/>
      </xdr:nvSpPr>
      <xdr:spPr>
        <a:xfrm>
          <a:off x="4486275" y="1528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87</xdr:row>
      <xdr:rowOff>128587</xdr:rowOff>
    </xdr:from>
    <xdr:ext cx="65" cy="172227"/>
    <xdr:sp macro="" textlink="">
      <xdr:nvSpPr>
        <xdr:cNvPr id="1042" name="ZoneTexte 1041">
          <a:extLst>
            <a:ext uri="{FF2B5EF4-FFF2-40B4-BE49-F238E27FC236}">
              <a16:creationId xmlns:a16="http://schemas.microsoft.com/office/drawing/2014/main" id="{40273BCC-BC09-419B-B898-9828F3B1BB84}"/>
            </a:ext>
          </a:extLst>
        </xdr:cNvPr>
        <xdr:cNvSpPr txBox="1"/>
      </xdr:nvSpPr>
      <xdr:spPr>
        <a:xfrm>
          <a:off x="4486275" y="1528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87</xdr:row>
      <xdr:rowOff>128587</xdr:rowOff>
    </xdr:from>
    <xdr:ext cx="65" cy="172227"/>
    <xdr:sp macro="" textlink="">
      <xdr:nvSpPr>
        <xdr:cNvPr id="1043" name="ZoneTexte 1042">
          <a:extLst>
            <a:ext uri="{FF2B5EF4-FFF2-40B4-BE49-F238E27FC236}">
              <a16:creationId xmlns:a16="http://schemas.microsoft.com/office/drawing/2014/main" id="{982D9E12-50EB-4F75-8517-A7E9AC55BEBD}"/>
            </a:ext>
          </a:extLst>
        </xdr:cNvPr>
        <xdr:cNvSpPr txBox="1"/>
      </xdr:nvSpPr>
      <xdr:spPr>
        <a:xfrm>
          <a:off x="4486275" y="1528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87</xdr:row>
      <xdr:rowOff>128587</xdr:rowOff>
    </xdr:from>
    <xdr:ext cx="65" cy="172227"/>
    <xdr:sp macro="" textlink="">
      <xdr:nvSpPr>
        <xdr:cNvPr id="1044" name="ZoneTexte 1043">
          <a:extLst>
            <a:ext uri="{FF2B5EF4-FFF2-40B4-BE49-F238E27FC236}">
              <a16:creationId xmlns:a16="http://schemas.microsoft.com/office/drawing/2014/main" id="{DEA5ADB9-65A5-4341-BDC0-327770411C58}"/>
            </a:ext>
          </a:extLst>
        </xdr:cNvPr>
        <xdr:cNvSpPr txBox="1"/>
      </xdr:nvSpPr>
      <xdr:spPr>
        <a:xfrm>
          <a:off x="4486275" y="1528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438150</xdr:colOff>
      <xdr:row>87</xdr:row>
      <xdr:rowOff>128587</xdr:rowOff>
    </xdr:from>
    <xdr:ext cx="65" cy="172227"/>
    <xdr:sp macro="" textlink="">
      <xdr:nvSpPr>
        <xdr:cNvPr id="1045" name="ZoneTexte 1044">
          <a:extLst>
            <a:ext uri="{FF2B5EF4-FFF2-40B4-BE49-F238E27FC236}">
              <a16:creationId xmlns:a16="http://schemas.microsoft.com/office/drawing/2014/main" id="{462288BF-0F40-48B5-9B58-622E13AD67EE}"/>
            </a:ext>
          </a:extLst>
        </xdr:cNvPr>
        <xdr:cNvSpPr txBox="1"/>
      </xdr:nvSpPr>
      <xdr:spPr>
        <a:xfrm>
          <a:off x="4486275" y="1528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25</xdr:col>
      <xdr:colOff>438150</xdr:colOff>
      <xdr:row>96</xdr:row>
      <xdr:rowOff>0</xdr:rowOff>
    </xdr:from>
    <xdr:ext cx="65" cy="172227"/>
    <xdr:sp macro="" textlink="">
      <xdr:nvSpPr>
        <xdr:cNvPr id="2" name="ZoneTexte 1">
          <a:extLst>
            <a:ext uri="{FF2B5EF4-FFF2-40B4-BE49-F238E27FC236}">
              <a16:creationId xmlns:a16="http://schemas.microsoft.com/office/drawing/2014/main" id="{2ABB3C63-E3E4-462D-83B8-BA1A6ADFFF91}"/>
            </a:ext>
          </a:extLst>
        </xdr:cNvPr>
        <xdr:cNvSpPr txBox="1"/>
      </xdr:nvSpPr>
      <xdr:spPr>
        <a:xfrm>
          <a:off x="18059400" y="2112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95</xdr:row>
      <xdr:rowOff>128587</xdr:rowOff>
    </xdr:from>
    <xdr:ext cx="0" cy="172227"/>
    <xdr:sp macro="" textlink="">
      <xdr:nvSpPr>
        <xdr:cNvPr id="3" name="ZoneTexte 2">
          <a:extLst>
            <a:ext uri="{FF2B5EF4-FFF2-40B4-BE49-F238E27FC236}">
              <a16:creationId xmlns:a16="http://schemas.microsoft.com/office/drawing/2014/main" id="{CECA1EDA-FAD1-4B59-94CF-D8FCC5D40B7E}"/>
            </a:ext>
          </a:extLst>
        </xdr:cNvPr>
        <xdr:cNvSpPr txBox="1"/>
      </xdr:nvSpPr>
      <xdr:spPr>
        <a:xfrm>
          <a:off x="17621250" y="210550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95</xdr:row>
      <xdr:rowOff>128587</xdr:rowOff>
    </xdr:from>
    <xdr:ext cx="0" cy="172227"/>
    <xdr:sp macro="" textlink="">
      <xdr:nvSpPr>
        <xdr:cNvPr id="4" name="ZoneTexte 3">
          <a:extLst>
            <a:ext uri="{FF2B5EF4-FFF2-40B4-BE49-F238E27FC236}">
              <a16:creationId xmlns:a16="http://schemas.microsoft.com/office/drawing/2014/main" id="{9A09ABA5-1EEC-476C-B6E7-817F866246E8}"/>
            </a:ext>
          </a:extLst>
        </xdr:cNvPr>
        <xdr:cNvSpPr txBox="1"/>
      </xdr:nvSpPr>
      <xdr:spPr>
        <a:xfrm>
          <a:off x="17621250" y="210550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5" name="ZoneTexte 4">
          <a:extLst>
            <a:ext uri="{FF2B5EF4-FFF2-40B4-BE49-F238E27FC236}">
              <a16:creationId xmlns:a16="http://schemas.microsoft.com/office/drawing/2014/main" id="{6E411365-5048-4483-9863-0D18FFF44D53}"/>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6" name="ZoneTexte 5">
          <a:extLst>
            <a:ext uri="{FF2B5EF4-FFF2-40B4-BE49-F238E27FC236}">
              <a16:creationId xmlns:a16="http://schemas.microsoft.com/office/drawing/2014/main" id="{51645BD3-206B-498A-88BD-377B9BA3D696}"/>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7" name="ZoneTexte 6">
          <a:extLst>
            <a:ext uri="{FF2B5EF4-FFF2-40B4-BE49-F238E27FC236}">
              <a16:creationId xmlns:a16="http://schemas.microsoft.com/office/drawing/2014/main" id="{D83ABF02-871A-440F-9923-3E6EBF46A131}"/>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8" name="ZoneTexte 7">
          <a:extLst>
            <a:ext uri="{FF2B5EF4-FFF2-40B4-BE49-F238E27FC236}">
              <a16:creationId xmlns:a16="http://schemas.microsoft.com/office/drawing/2014/main" id="{0E96A949-1DEA-4EA8-8039-1EF58DBA9906}"/>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9" name="ZoneTexte 8">
          <a:extLst>
            <a:ext uri="{FF2B5EF4-FFF2-40B4-BE49-F238E27FC236}">
              <a16:creationId xmlns:a16="http://schemas.microsoft.com/office/drawing/2014/main" id="{24160DC0-6071-4DE9-AF72-9D83A964104F}"/>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10" name="ZoneTexte 9">
          <a:extLst>
            <a:ext uri="{FF2B5EF4-FFF2-40B4-BE49-F238E27FC236}">
              <a16:creationId xmlns:a16="http://schemas.microsoft.com/office/drawing/2014/main" id="{B64DF7F0-817F-4FEF-8869-FB6CB10ED701}"/>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11" name="ZoneTexte 10">
          <a:extLst>
            <a:ext uri="{FF2B5EF4-FFF2-40B4-BE49-F238E27FC236}">
              <a16:creationId xmlns:a16="http://schemas.microsoft.com/office/drawing/2014/main" id="{44E276F9-2DB4-470E-B933-9249FE534A0F}"/>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12" name="ZoneTexte 11">
          <a:extLst>
            <a:ext uri="{FF2B5EF4-FFF2-40B4-BE49-F238E27FC236}">
              <a16:creationId xmlns:a16="http://schemas.microsoft.com/office/drawing/2014/main" id="{3F3C7ED8-1276-4A41-9B80-E01CA7A63A22}"/>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13" name="ZoneTexte 12">
          <a:extLst>
            <a:ext uri="{FF2B5EF4-FFF2-40B4-BE49-F238E27FC236}">
              <a16:creationId xmlns:a16="http://schemas.microsoft.com/office/drawing/2014/main" id="{3F04FDD1-80CC-485A-A41F-4214E726A23F}"/>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14" name="ZoneTexte 13">
          <a:extLst>
            <a:ext uri="{FF2B5EF4-FFF2-40B4-BE49-F238E27FC236}">
              <a16:creationId xmlns:a16="http://schemas.microsoft.com/office/drawing/2014/main" id="{B837EFFB-94E8-4BDB-B301-3D57EAB143F4}"/>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15" name="ZoneTexte 14">
          <a:extLst>
            <a:ext uri="{FF2B5EF4-FFF2-40B4-BE49-F238E27FC236}">
              <a16:creationId xmlns:a16="http://schemas.microsoft.com/office/drawing/2014/main" id="{4B5C8C22-4CFD-4B5C-A170-D63F155AC1C3}"/>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16" name="ZoneTexte 15">
          <a:extLst>
            <a:ext uri="{FF2B5EF4-FFF2-40B4-BE49-F238E27FC236}">
              <a16:creationId xmlns:a16="http://schemas.microsoft.com/office/drawing/2014/main" id="{60C263B4-9043-4962-A7EB-A7580812D41C}"/>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17" name="ZoneTexte 16">
          <a:extLst>
            <a:ext uri="{FF2B5EF4-FFF2-40B4-BE49-F238E27FC236}">
              <a16:creationId xmlns:a16="http://schemas.microsoft.com/office/drawing/2014/main" id="{2D3E49CC-B686-4E94-ACFC-CADFD6CF7AA2}"/>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18" name="ZoneTexte 17">
          <a:extLst>
            <a:ext uri="{FF2B5EF4-FFF2-40B4-BE49-F238E27FC236}">
              <a16:creationId xmlns:a16="http://schemas.microsoft.com/office/drawing/2014/main" id="{4C7BCA06-925E-4DD0-87D9-1A33E1509F07}"/>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19" name="ZoneTexte 18">
          <a:extLst>
            <a:ext uri="{FF2B5EF4-FFF2-40B4-BE49-F238E27FC236}">
              <a16:creationId xmlns:a16="http://schemas.microsoft.com/office/drawing/2014/main" id="{CD3D9154-E274-444F-9631-44046BC38543}"/>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20" name="ZoneTexte 19">
          <a:extLst>
            <a:ext uri="{FF2B5EF4-FFF2-40B4-BE49-F238E27FC236}">
              <a16:creationId xmlns:a16="http://schemas.microsoft.com/office/drawing/2014/main" id="{47856037-D623-482F-9C8F-BB631BC187A0}"/>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21" name="ZoneTexte 20">
          <a:extLst>
            <a:ext uri="{FF2B5EF4-FFF2-40B4-BE49-F238E27FC236}">
              <a16:creationId xmlns:a16="http://schemas.microsoft.com/office/drawing/2014/main" id="{1883E026-4FB9-4874-AEBF-661CDA1BB70E}"/>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22" name="ZoneTexte 21">
          <a:extLst>
            <a:ext uri="{FF2B5EF4-FFF2-40B4-BE49-F238E27FC236}">
              <a16:creationId xmlns:a16="http://schemas.microsoft.com/office/drawing/2014/main" id="{80032490-5CF6-463E-A449-8150AC7C7B1C}"/>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23" name="ZoneTexte 22">
          <a:extLst>
            <a:ext uri="{FF2B5EF4-FFF2-40B4-BE49-F238E27FC236}">
              <a16:creationId xmlns:a16="http://schemas.microsoft.com/office/drawing/2014/main" id="{BAA3CC59-0040-4534-90C3-17E974F32B5A}"/>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24" name="ZoneTexte 23">
          <a:extLst>
            <a:ext uri="{FF2B5EF4-FFF2-40B4-BE49-F238E27FC236}">
              <a16:creationId xmlns:a16="http://schemas.microsoft.com/office/drawing/2014/main" id="{B8792995-FDFE-4ED5-9C61-DCA1C51D9538}"/>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25" name="ZoneTexte 24">
          <a:extLst>
            <a:ext uri="{FF2B5EF4-FFF2-40B4-BE49-F238E27FC236}">
              <a16:creationId xmlns:a16="http://schemas.microsoft.com/office/drawing/2014/main" id="{22AA118D-B21C-4159-B3E7-05FBA32A4989}"/>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26" name="ZoneTexte 25">
          <a:extLst>
            <a:ext uri="{FF2B5EF4-FFF2-40B4-BE49-F238E27FC236}">
              <a16:creationId xmlns:a16="http://schemas.microsoft.com/office/drawing/2014/main" id="{F9E14D9D-812D-433F-BD5C-E0752EBA7D51}"/>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27" name="ZoneTexte 26">
          <a:extLst>
            <a:ext uri="{FF2B5EF4-FFF2-40B4-BE49-F238E27FC236}">
              <a16:creationId xmlns:a16="http://schemas.microsoft.com/office/drawing/2014/main" id="{FAC0F62C-417C-47A7-A5F8-05911EBC3DDD}"/>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28" name="ZoneTexte 27">
          <a:extLst>
            <a:ext uri="{FF2B5EF4-FFF2-40B4-BE49-F238E27FC236}">
              <a16:creationId xmlns:a16="http://schemas.microsoft.com/office/drawing/2014/main" id="{83E09A55-C6BC-41D9-9F17-82928FAE76FC}"/>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29" name="ZoneTexte 28">
          <a:extLst>
            <a:ext uri="{FF2B5EF4-FFF2-40B4-BE49-F238E27FC236}">
              <a16:creationId xmlns:a16="http://schemas.microsoft.com/office/drawing/2014/main" id="{36F0F1D9-F316-4D93-B5A6-6A054A804B4B}"/>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30" name="ZoneTexte 29">
          <a:extLst>
            <a:ext uri="{FF2B5EF4-FFF2-40B4-BE49-F238E27FC236}">
              <a16:creationId xmlns:a16="http://schemas.microsoft.com/office/drawing/2014/main" id="{6263CDA4-5A03-4EF9-A768-D2AE9C6A7768}"/>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31" name="ZoneTexte 30">
          <a:extLst>
            <a:ext uri="{FF2B5EF4-FFF2-40B4-BE49-F238E27FC236}">
              <a16:creationId xmlns:a16="http://schemas.microsoft.com/office/drawing/2014/main" id="{3D727341-D260-47B8-953E-FFEC678C3C58}"/>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32" name="ZoneTexte 31">
          <a:extLst>
            <a:ext uri="{FF2B5EF4-FFF2-40B4-BE49-F238E27FC236}">
              <a16:creationId xmlns:a16="http://schemas.microsoft.com/office/drawing/2014/main" id="{CB268A32-1B1C-440F-905F-E16462529E9F}"/>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33" name="ZoneTexte 32">
          <a:extLst>
            <a:ext uri="{FF2B5EF4-FFF2-40B4-BE49-F238E27FC236}">
              <a16:creationId xmlns:a16="http://schemas.microsoft.com/office/drawing/2014/main" id="{62BF180A-022A-49C9-AF98-B46E2DBF9F84}"/>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34" name="ZoneTexte 33">
          <a:extLst>
            <a:ext uri="{FF2B5EF4-FFF2-40B4-BE49-F238E27FC236}">
              <a16:creationId xmlns:a16="http://schemas.microsoft.com/office/drawing/2014/main" id="{B05709BD-C566-4A40-9D0E-142CDD182AA7}"/>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35" name="ZoneTexte 34">
          <a:extLst>
            <a:ext uri="{FF2B5EF4-FFF2-40B4-BE49-F238E27FC236}">
              <a16:creationId xmlns:a16="http://schemas.microsoft.com/office/drawing/2014/main" id="{A69E6F0A-25BD-49B2-8605-AF29C2158D9A}"/>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36" name="ZoneTexte 35">
          <a:extLst>
            <a:ext uri="{FF2B5EF4-FFF2-40B4-BE49-F238E27FC236}">
              <a16:creationId xmlns:a16="http://schemas.microsoft.com/office/drawing/2014/main" id="{D3013384-8B83-4751-84CE-D81DDE78467B}"/>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37" name="ZoneTexte 36">
          <a:extLst>
            <a:ext uri="{FF2B5EF4-FFF2-40B4-BE49-F238E27FC236}">
              <a16:creationId xmlns:a16="http://schemas.microsoft.com/office/drawing/2014/main" id="{67DF386F-69C4-447E-898E-001BC7D5E599}"/>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38" name="ZoneTexte 37">
          <a:extLst>
            <a:ext uri="{FF2B5EF4-FFF2-40B4-BE49-F238E27FC236}">
              <a16:creationId xmlns:a16="http://schemas.microsoft.com/office/drawing/2014/main" id="{736A0B50-883C-4954-B742-9CE2B802E841}"/>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39" name="ZoneTexte 38">
          <a:extLst>
            <a:ext uri="{FF2B5EF4-FFF2-40B4-BE49-F238E27FC236}">
              <a16:creationId xmlns:a16="http://schemas.microsoft.com/office/drawing/2014/main" id="{661FE8A5-3DD5-4B40-8F27-DCA897A5E80C}"/>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40" name="ZoneTexte 39">
          <a:extLst>
            <a:ext uri="{FF2B5EF4-FFF2-40B4-BE49-F238E27FC236}">
              <a16:creationId xmlns:a16="http://schemas.microsoft.com/office/drawing/2014/main" id="{4FF24F12-0284-4ECA-85B6-0EF4F450496C}"/>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41" name="ZoneTexte 40">
          <a:extLst>
            <a:ext uri="{FF2B5EF4-FFF2-40B4-BE49-F238E27FC236}">
              <a16:creationId xmlns:a16="http://schemas.microsoft.com/office/drawing/2014/main" id="{9012333F-6F76-453D-806B-0EB731F6487C}"/>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42" name="ZoneTexte 41">
          <a:extLst>
            <a:ext uri="{FF2B5EF4-FFF2-40B4-BE49-F238E27FC236}">
              <a16:creationId xmlns:a16="http://schemas.microsoft.com/office/drawing/2014/main" id="{88B906B9-CBC3-4ED7-AEDC-E34A22C19544}"/>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43" name="ZoneTexte 42">
          <a:extLst>
            <a:ext uri="{FF2B5EF4-FFF2-40B4-BE49-F238E27FC236}">
              <a16:creationId xmlns:a16="http://schemas.microsoft.com/office/drawing/2014/main" id="{6F879B50-AF87-4301-8B12-CE2AEF152C0A}"/>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44" name="ZoneTexte 43">
          <a:extLst>
            <a:ext uri="{FF2B5EF4-FFF2-40B4-BE49-F238E27FC236}">
              <a16:creationId xmlns:a16="http://schemas.microsoft.com/office/drawing/2014/main" id="{603C7F16-AC0D-4661-BE0B-E08D73932AE3}"/>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45" name="ZoneTexte 44">
          <a:extLst>
            <a:ext uri="{FF2B5EF4-FFF2-40B4-BE49-F238E27FC236}">
              <a16:creationId xmlns:a16="http://schemas.microsoft.com/office/drawing/2014/main" id="{C121606D-CCFD-4B15-8F39-8618296FDB61}"/>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46" name="ZoneTexte 45">
          <a:extLst>
            <a:ext uri="{FF2B5EF4-FFF2-40B4-BE49-F238E27FC236}">
              <a16:creationId xmlns:a16="http://schemas.microsoft.com/office/drawing/2014/main" id="{8A3D04B5-E2FC-4A67-A752-77658F534148}"/>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47" name="ZoneTexte 46">
          <a:extLst>
            <a:ext uri="{FF2B5EF4-FFF2-40B4-BE49-F238E27FC236}">
              <a16:creationId xmlns:a16="http://schemas.microsoft.com/office/drawing/2014/main" id="{5149DB2E-6E3D-4F91-A215-260A8FB435BC}"/>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48" name="ZoneTexte 47">
          <a:extLst>
            <a:ext uri="{FF2B5EF4-FFF2-40B4-BE49-F238E27FC236}">
              <a16:creationId xmlns:a16="http://schemas.microsoft.com/office/drawing/2014/main" id="{E99D616E-91DF-4C75-8876-B06296ADFD63}"/>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49" name="ZoneTexte 48">
          <a:extLst>
            <a:ext uri="{FF2B5EF4-FFF2-40B4-BE49-F238E27FC236}">
              <a16:creationId xmlns:a16="http://schemas.microsoft.com/office/drawing/2014/main" id="{2E33525D-B8CC-4E8C-A0CD-A20BF92EE7AA}"/>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50" name="ZoneTexte 49">
          <a:extLst>
            <a:ext uri="{FF2B5EF4-FFF2-40B4-BE49-F238E27FC236}">
              <a16:creationId xmlns:a16="http://schemas.microsoft.com/office/drawing/2014/main" id="{FBF13529-3272-46BE-BE8C-DD207F27B63D}"/>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51" name="ZoneTexte 50">
          <a:extLst>
            <a:ext uri="{FF2B5EF4-FFF2-40B4-BE49-F238E27FC236}">
              <a16:creationId xmlns:a16="http://schemas.microsoft.com/office/drawing/2014/main" id="{F3F883AC-CAE0-4122-9CDC-63DC1284593E}"/>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52" name="ZoneTexte 51">
          <a:extLst>
            <a:ext uri="{FF2B5EF4-FFF2-40B4-BE49-F238E27FC236}">
              <a16:creationId xmlns:a16="http://schemas.microsoft.com/office/drawing/2014/main" id="{F6487356-4248-46F6-B6A7-4985EA210677}"/>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53" name="ZoneTexte 52">
          <a:extLst>
            <a:ext uri="{FF2B5EF4-FFF2-40B4-BE49-F238E27FC236}">
              <a16:creationId xmlns:a16="http://schemas.microsoft.com/office/drawing/2014/main" id="{BBA58806-FC13-4977-9529-AD52E01D6362}"/>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54" name="ZoneTexte 53">
          <a:extLst>
            <a:ext uri="{FF2B5EF4-FFF2-40B4-BE49-F238E27FC236}">
              <a16:creationId xmlns:a16="http://schemas.microsoft.com/office/drawing/2014/main" id="{AA30638A-8F8B-4CB1-9F23-AFA1C9F3F5B6}"/>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55" name="ZoneTexte 54">
          <a:extLst>
            <a:ext uri="{FF2B5EF4-FFF2-40B4-BE49-F238E27FC236}">
              <a16:creationId xmlns:a16="http://schemas.microsoft.com/office/drawing/2014/main" id="{B8F4CB0F-C7AA-42F5-8721-F94ABEB20C47}"/>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56" name="ZoneTexte 55">
          <a:extLst>
            <a:ext uri="{FF2B5EF4-FFF2-40B4-BE49-F238E27FC236}">
              <a16:creationId xmlns:a16="http://schemas.microsoft.com/office/drawing/2014/main" id="{192EE186-6161-406A-9353-85B60916DE08}"/>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57" name="ZoneTexte 56">
          <a:extLst>
            <a:ext uri="{FF2B5EF4-FFF2-40B4-BE49-F238E27FC236}">
              <a16:creationId xmlns:a16="http://schemas.microsoft.com/office/drawing/2014/main" id="{0B148930-E968-47C8-BF6B-0CB6CFD32C7D}"/>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58" name="ZoneTexte 57">
          <a:extLst>
            <a:ext uri="{FF2B5EF4-FFF2-40B4-BE49-F238E27FC236}">
              <a16:creationId xmlns:a16="http://schemas.microsoft.com/office/drawing/2014/main" id="{A9C6CD23-6363-4E30-A2AF-B8FC4FC9DE83}"/>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59" name="ZoneTexte 58">
          <a:extLst>
            <a:ext uri="{FF2B5EF4-FFF2-40B4-BE49-F238E27FC236}">
              <a16:creationId xmlns:a16="http://schemas.microsoft.com/office/drawing/2014/main" id="{9EBE5054-79E3-4BCE-9093-55558933D807}"/>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60" name="ZoneTexte 59">
          <a:extLst>
            <a:ext uri="{FF2B5EF4-FFF2-40B4-BE49-F238E27FC236}">
              <a16:creationId xmlns:a16="http://schemas.microsoft.com/office/drawing/2014/main" id="{73BD7707-12BE-47F8-9732-4589301F7687}"/>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61" name="ZoneTexte 60">
          <a:extLst>
            <a:ext uri="{FF2B5EF4-FFF2-40B4-BE49-F238E27FC236}">
              <a16:creationId xmlns:a16="http://schemas.microsoft.com/office/drawing/2014/main" id="{C3ECD9BF-F15A-4876-9298-C9C20C589112}"/>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62" name="ZoneTexte 61">
          <a:extLst>
            <a:ext uri="{FF2B5EF4-FFF2-40B4-BE49-F238E27FC236}">
              <a16:creationId xmlns:a16="http://schemas.microsoft.com/office/drawing/2014/main" id="{00270FCE-D1C0-4CFC-B876-E2E562DD61C5}"/>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0</xdr:colOff>
      <xdr:row>96</xdr:row>
      <xdr:rowOff>0</xdr:rowOff>
    </xdr:from>
    <xdr:ext cx="0" cy="172227"/>
    <xdr:sp macro="" textlink="">
      <xdr:nvSpPr>
        <xdr:cNvPr id="63" name="ZoneTexte 62">
          <a:extLst>
            <a:ext uri="{FF2B5EF4-FFF2-40B4-BE49-F238E27FC236}">
              <a16:creationId xmlns:a16="http://schemas.microsoft.com/office/drawing/2014/main" id="{33703113-EA72-44E7-8C1B-C0D952BBBAD5}"/>
            </a:ext>
          </a:extLst>
        </xdr:cNvPr>
        <xdr:cNvSpPr txBox="1"/>
      </xdr:nvSpPr>
      <xdr:spPr>
        <a:xfrm>
          <a:off x="1762125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95</xdr:row>
      <xdr:rowOff>128587</xdr:rowOff>
    </xdr:from>
    <xdr:ext cx="0" cy="172227"/>
    <xdr:sp macro="" textlink="">
      <xdr:nvSpPr>
        <xdr:cNvPr id="64" name="ZoneTexte 63">
          <a:extLst>
            <a:ext uri="{FF2B5EF4-FFF2-40B4-BE49-F238E27FC236}">
              <a16:creationId xmlns:a16="http://schemas.microsoft.com/office/drawing/2014/main" id="{0EAD75AF-0031-4EA6-84CD-879AB62191F8}"/>
            </a:ext>
          </a:extLst>
        </xdr:cNvPr>
        <xdr:cNvSpPr txBox="1"/>
      </xdr:nvSpPr>
      <xdr:spPr>
        <a:xfrm>
          <a:off x="18402300" y="210550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95</xdr:row>
      <xdr:rowOff>128587</xdr:rowOff>
    </xdr:from>
    <xdr:ext cx="0" cy="172227"/>
    <xdr:sp macro="" textlink="">
      <xdr:nvSpPr>
        <xdr:cNvPr id="65" name="ZoneTexte 64">
          <a:extLst>
            <a:ext uri="{FF2B5EF4-FFF2-40B4-BE49-F238E27FC236}">
              <a16:creationId xmlns:a16="http://schemas.microsoft.com/office/drawing/2014/main" id="{85105ADA-C042-414B-A14B-4B63688219AB}"/>
            </a:ext>
          </a:extLst>
        </xdr:cNvPr>
        <xdr:cNvSpPr txBox="1"/>
      </xdr:nvSpPr>
      <xdr:spPr>
        <a:xfrm>
          <a:off x="18402300" y="210550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66" name="ZoneTexte 65">
          <a:extLst>
            <a:ext uri="{FF2B5EF4-FFF2-40B4-BE49-F238E27FC236}">
              <a16:creationId xmlns:a16="http://schemas.microsoft.com/office/drawing/2014/main" id="{40498E8D-0080-46E4-8C3E-D3B4FC6254C6}"/>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67" name="ZoneTexte 66">
          <a:extLst>
            <a:ext uri="{FF2B5EF4-FFF2-40B4-BE49-F238E27FC236}">
              <a16:creationId xmlns:a16="http://schemas.microsoft.com/office/drawing/2014/main" id="{855B8BD9-4F87-4DB1-B0A7-FBD279287A1A}"/>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68" name="ZoneTexte 67">
          <a:extLst>
            <a:ext uri="{FF2B5EF4-FFF2-40B4-BE49-F238E27FC236}">
              <a16:creationId xmlns:a16="http://schemas.microsoft.com/office/drawing/2014/main" id="{A70F4A0D-CF66-430B-81D0-2D2CE49D5D9D}"/>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69" name="ZoneTexte 68">
          <a:extLst>
            <a:ext uri="{FF2B5EF4-FFF2-40B4-BE49-F238E27FC236}">
              <a16:creationId xmlns:a16="http://schemas.microsoft.com/office/drawing/2014/main" id="{CA82D088-27D2-474B-B2AB-5FD8B034078C}"/>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70" name="ZoneTexte 69">
          <a:extLst>
            <a:ext uri="{FF2B5EF4-FFF2-40B4-BE49-F238E27FC236}">
              <a16:creationId xmlns:a16="http://schemas.microsoft.com/office/drawing/2014/main" id="{75B8E74D-708F-4345-B044-9EC7DEA4C90B}"/>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71" name="ZoneTexte 70">
          <a:extLst>
            <a:ext uri="{FF2B5EF4-FFF2-40B4-BE49-F238E27FC236}">
              <a16:creationId xmlns:a16="http://schemas.microsoft.com/office/drawing/2014/main" id="{DE9B3BC4-3BAE-42A3-91E1-9DA586C8E740}"/>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72" name="ZoneTexte 71">
          <a:extLst>
            <a:ext uri="{FF2B5EF4-FFF2-40B4-BE49-F238E27FC236}">
              <a16:creationId xmlns:a16="http://schemas.microsoft.com/office/drawing/2014/main" id="{9E237DA0-D2C1-48EF-8B15-7193E5B87A9D}"/>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73" name="ZoneTexte 72">
          <a:extLst>
            <a:ext uri="{FF2B5EF4-FFF2-40B4-BE49-F238E27FC236}">
              <a16:creationId xmlns:a16="http://schemas.microsoft.com/office/drawing/2014/main" id="{D16604F3-99B7-4947-9A0A-AD92DDCC4718}"/>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74" name="ZoneTexte 73">
          <a:extLst>
            <a:ext uri="{FF2B5EF4-FFF2-40B4-BE49-F238E27FC236}">
              <a16:creationId xmlns:a16="http://schemas.microsoft.com/office/drawing/2014/main" id="{7F2BDD25-B931-45A7-9F6E-DFD96EB7AB71}"/>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75" name="ZoneTexte 74">
          <a:extLst>
            <a:ext uri="{FF2B5EF4-FFF2-40B4-BE49-F238E27FC236}">
              <a16:creationId xmlns:a16="http://schemas.microsoft.com/office/drawing/2014/main" id="{E6C51E3E-774F-422E-936C-B7D39172E423}"/>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76" name="ZoneTexte 75">
          <a:extLst>
            <a:ext uri="{FF2B5EF4-FFF2-40B4-BE49-F238E27FC236}">
              <a16:creationId xmlns:a16="http://schemas.microsoft.com/office/drawing/2014/main" id="{4195F853-36E3-4787-8F83-010A4B522F4E}"/>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77" name="ZoneTexte 76">
          <a:extLst>
            <a:ext uri="{FF2B5EF4-FFF2-40B4-BE49-F238E27FC236}">
              <a16:creationId xmlns:a16="http://schemas.microsoft.com/office/drawing/2014/main" id="{16EEA50F-D221-4FD4-9D9A-1E32F45BBB30}"/>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78" name="ZoneTexte 77">
          <a:extLst>
            <a:ext uri="{FF2B5EF4-FFF2-40B4-BE49-F238E27FC236}">
              <a16:creationId xmlns:a16="http://schemas.microsoft.com/office/drawing/2014/main" id="{22258E15-1186-446C-9754-5EADBFD21943}"/>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79" name="ZoneTexte 78">
          <a:extLst>
            <a:ext uri="{FF2B5EF4-FFF2-40B4-BE49-F238E27FC236}">
              <a16:creationId xmlns:a16="http://schemas.microsoft.com/office/drawing/2014/main" id="{5DD605BE-05CD-4957-9814-C95626E7A136}"/>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80" name="ZoneTexte 79">
          <a:extLst>
            <a:ext uri="{FF2B5EF4-FFF2-40B4-BE49-F238E27FC236}">
              <a16:creationId xmlns:a16="http://schemas.microsoft.com/office/drawing/2014/main" id="{B9C19A95-163C-4780-AA6F-202897690C5F}"/>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81" name="ZoneTexte 80">
          <a:extLst>
            <a:ext uri="{FF2B5EF4-FFF2-40B4-BE49-F238E27FC236}">
              <a16:creationId xmlns:a16="http://schemas.microsoft.com/office/drawing/2014/main" id="{E6803E1C-5D90-4B49-8F2B-CE2DA7A48768}"/>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82" name="ZoneTexte 81">
          <a:extLst>
            <a:ext uri="{FF2B5EF4-FFF2-40B4-BE49-F238E27FC236}">
              <a16:creationId xmlns:a16="http://schemas.microsoft.com/office/drawing/2014/main" id="{6B4C556A-6F95-4B03-986A-F396C13F2EAE}"/>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83" name="ZoneTexte 82">
          <a:extLst>
            <a:ext uri="{FF2B5EF4-FFF2-40B4-BE49-F238E27FC236}">
              <a16:creationId xmlns:a16="http://schemas.microsoft.com/office/drawing/2014/main" id="{5D1CFAE7-37B9-44CD-B588-A150D585D2A1}"/>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84" name="ZoneTexte 83">
          <a:extLst>
            <a:ext uri="{FF2B5EF4-FFF2-40B4-BE49-F238E27FC236}">
              <a16:creationId xmlns:a16="http://schemas.microsoft.com/office/drawing/2014/main" id="{ACDF9CBD-8EA8-4245-8E80-A8261567AEFE}"/>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85" name="ZoneTexte 84">
          <a:extLst>
            <a:ext uri="{FF2B5EF4-FFF2-40B4-BE49-F238E27FC236}">
              <a16:creationId xmlns:a16="http://schemas.microsoft.com/office/drawing/2014/main" id="{B6BA4BC2-3D4A-442F-8D01-7DD9CF37265E}"/>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86" name="ZoneTexte 85">
          <a:extLst>
            <a:ext uri="{FF2B5EF4-FFF2-40B4-BE49-F238E27FC236}">
              <a16:creationId xmlns:a16="http://schemas.microsoft.com/office/drawing/2014/main" id="{85D57215-B323-435F-B289-28A8547F5BF0}"/>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87" name="ZoneTexte 86">
          <a:extLst>
            <a:ext uri="{FF2B5EF4-FFF2-40B4-BE49-F238E27FC236}">
              <a16:creationId xmlns:a16="http://schemas.microsoft.com/office/drawing/2014/main" id="{F8171BD2-013B-4FA7-8EDA-999998B07834}"/>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88" name="ZoneTexte 87">
          <a:extLst>
            <a:ext uri="{FF2B5EF4-FFF2-40B4-BE49-F238E27FC236}">
              <a16:creationId xmlns:a16="http://schemas.microsoft.com/office/drawing/2014/main" id="{5779D56B-3E52-40FB-9F8F-C84CAE1CB055}"/>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89" name="ZoneTexte 88">
          <a:extLst>
            <a:ext uri="{FF2B5EF4-FFF2-40B4-BE49-F238E27FC236}">
              <a16:creationId xmlns:a16="http://schemas.microsoft.com/office/drawing/2014/main" id="{E9BC1905-DB4B-40EE-9185-DD0A01CDB0A2}"/>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90" name="ZoneTexte 89">
          <a:extLst>
            <a:ext uri="{FF2B5EF4-FFF2-40B4-BE49-F238E27FC236}">
              <a16:creationId xmlns:a16="http://schemas.microsoft.com/office/drawing/2014/main" id="{2E7C6789-9819-4037-859F-716657DF0813}"/>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91" name="ZoneTexte 90">
          <a:extLst>
            <a:ext uri="{FF2B5EF4-FFF2-40B4-BE49-F238E27FC236}">
              <a16:creationId xmlns:a16="http://schemas.microsoft.com/office/drawing/2014/main" id="{29F09BDC-AB30-4AC5-858E-135378710C54}"/>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92" name="ZoneTexte 91">
          <a:extLst>
            <a:ext uri="{FF2B5EF4-FFF2-40B4-BE49-F238E27FC236}">
              <a16:creationId xmlns:a16="http://schemas.microsoft.com/office/drawing/2014/main" id="{9D7A497A-391D-435F-B09C-271E42C45992}"/>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93" name="ZoneTexte 92">
          <a:extLst>
            <a:ext uri="{FF2B5EF4-FFF2-40B4-BE49-F238E27FC236}">
              <a16:creationId xmlns:a16="http://schemas.microsoft.com/office/drawing/2014/main" id="{F995C6D5-F2C9-4253-98BE-08A77B9067BF}"/>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94" name="ZoneTexte 93">
          <a:extLst>
            <a:ext uri="{FF2B5EF4-FFF2-40B4-BE49-F238E27FC236}">
              <a16:creationId xmlns:a16="http://schemas.microsoft.com/office/drawing/2014/main" id="{DDB78ACA-A982-472E-BD2C-37C2E1A1C955}"/>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95" name="ZoneTexte 94">
          <a:extLst>
            <a:ext uri="{FF2B5EF4-FFF2-40B4-BE49-F238E27FC236}">
              <a16:creationId xmlns:a16="http://schemas.microsoft.com/office/drawing/2014/main" id="{8FF2241B-C3E8-4CCB-BA4A-5FBF6DFCA927}"/>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96" name="ZoneTexte 95">
          <a:extLst>
            <a:ext uri="{FF2B5EF4-FFF2-40B4-BE49-F238E27FC236}">
              <a16:creationId xmlns:a16="http://schemas.microsoft.com/office/drawing/2014/main" id="{FA36166A-EFF6-4FFC-B6AE-3A6216020476}"/>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97" name="ZoneTexte 96">
          <a:extLst>
            <a:ext uri="{FF2B5EF4-FFF2-40B4-BE49-F238E27FC236}">
              <a16:creationId xmlns:a16="http://schemas.microsoft.com/office/drawing/2014/main" id="{7A2F42CF-E09B-49C1-98DE-9C5D486BCD3A}"/>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98" name="ZoneTexte 97">
          <a:extLst>
            <a:ext uri="{FF2B5EF4-FFF2-40B4-BE49-F238E27FC236}">
              <a16:creationId xmlns:a16="http://schemas.microsoft.com/office/drawing/2014/main" id="{0734DBC4-6F83-465A-9D4C-9E712BCAF4C2}"/>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99" name="ZoneTexte 98">
          <a:extLst>
            <a:ext uri="{FF2B5EF4-FFF2-40B4-BE49-F238E27FC236}">
              <a16:creationId xmlns:a16="http://schemas.microsoft.com/office/drawing/2014/main" id="{0144C07F-C3FF-4733-9232-88F2A67CB0B4}"/>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00" name="ZoneTexte 99">
          <a:extLst>
            <a:ext uri="{FF2B5EF4-FFF2-40B4-BE49-F238E27FC236}">
              <a16:creationId xmlns:a16="http://schemas.microsoft.com/office/drawing/2014/main" id="{CC66AF43-6A2F-4E03-9D20-C94DC7D9FD13}"/>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01" name="ZoneTexte 100">
          <a:extLst>
            <a:ext uri="{FF2B5EF4-FFF2-40B4-BE49-F238E27FC236}">
              <a16:creationId xmlns:a16="http://schemas.microsoft.com/office/drawing/2014/main" id="{078BA319-21B9-4A79-AC18-6F699DBE3B75}"/>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02" name="ZoneTexte 101">
          <a:extLst>
            <a:ext uri="{FF2B5EF4-FFF2-40B4-BE49-F238E27FC236}">
              <a16:creationId xmlns:a16="http://schemas.microsoft.com/office/drawing/2014/main" id="{9488D5E4-40AA-46E9-A1B3-E26E45621B38}"/>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03" name="ZoneTexte 102">
          <a:extLst>
            <a:ext uri="{FF2B5EF4-FFF2-40B4-BE49-F238E27FC236}">
              <a16:creationId xmlns:a16="http://schemas.microsoft.com/office/drawing/2014/main" id="{EE6A27A7-20F1-49B8-BD3D-75B762CC180A}"/>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04" name="ZoneTexte 103">
          <a:extLst>
            <a:ext uri="{FF2B5EF4-FFF2-40B4-BE49-F238E27FC236}">
              <a16:creationId xmlns:a16="http://schemas.microsoft.com/office/drawing/2014/main" id="{43325516-AF32-4F27-87F4-1A0222934F7A}"/>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05" name="ZoneTexte 104">
          <a:extLst>
            <a:ext uri="{FF2B5EF4-FFF2-40B4-BE49-F238E27FC236}">
              <a16:creationId xmlns:a16="http://schemas.microsoft.com/office/drawing/2014/main" id="{54D73D4C-791D-4461-8775-279D72CE66DB}"/>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06" name="ZoneTexte 105">
          <a:extLst>
            <a:ext uri="{FF2B5EF4-FFF2-40B4-BE49-F238E27FC236}">
              <a16:creationId xmlns:a16="http://schemas.microsoft.com/office/drawing/2014/main" id="{86EBC82E-CF50-4F78-890E-9B61C2B52BE8}"/>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07" name="ZoneTexte 106">
          <a:extLst>
            <a:ext uri="{FF2B5EF4-FFF2-40B4-BE49-F238E27FC236}">
              <a16:creationId xmlns:a16="http://schemas.microsoft.com/office/drawing/2014/main" id="{67BC2F2F-0D1E-4C2B-B673-D9747571D0F6}"/>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08" name="ZoneTexte 107">
          <a:extLst>
            <a:ext uri="{FF2B5EF4-FFF2-40B4-BE49-F238E27FC236}">
              <a16:creationId xmlns:a16="http://schemas.microsoft.com/office/drawing/2014/main" id="{85C4C879-70E8-4900-BF07-482B00A15554}"/>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09" name="ZoneTexte 108">
          <a:extLst>
            <a:ext uri="{FF2B5EF4-FFF2-40B4-BE49-F238E27FC236}">
              <a16:creationId xmlns:a16="http://schemas.microsoft.com/office/drawing/2014/main" id="{E1887904-63CB-4208-AFEA-AF7F7642808E}"/>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10" name="ZoneTexte 109">
          <a:extLst>
            <a:ext uri="{FF2B5EF4-FFF2-40B4-BE49-F238E27FC236}">
              <a16:creationId xmlns:a16="http://schemas.microsoft.com/office/drawing/2014/main" id="{9B622DA1-9EC0-4AE5-BD90-AEA3A132F241}"/>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11" name="ZoneTexte 110">
          <a:extLst>
            <a:ext uri="{FF2B5EF4-FFF2-40B4-BE49-F238E27FC236}">
              <a16:creationId xmlns:a16="http://schemas.microsoft.com/office/drawing/2014/main" id="{2FE0BA7C-4806-42D2-9D81-CA0F129F6381}"/>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12" name="ZoneTexte 111">
          <a:extLst>
            <a:ext uri="{FF2B5EF4-FFF2-40B4-BE49-F238E27FC236}">
              <a16:creationId xmlns:a16="http://schemas.microsoft.com/office/drawing/2014/main" id="{3F1E12AB-92E1-4281-BFDA-319E08867236}"/>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13" name="ZoneTexte 112">
          <a:extLst>
            <a:ext uri="{FF2B5EF4-FFF2-40B4-BE49-F238E27FC236}">
              <a16:creationId xmlns:a16="http://schemas.microsoft.com/office/drawing/2014/main" id="{3353DBA1-45A5-4763-A9C3-B7D709C0BC5E}"/>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14" name="ZoneTexte 113">
          <a:extLst>
            <a:ext uri="{FF2B5EF4-FFF2-40B4-BE49-F238E27FC236}">
              <a16:creationId xmlns:a16="http://schemas.microsoft.com/office/drawing/2014/main" id="{074A4DAA-A34A-4FC4-9928-F09361EC6F43}"/>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15" name="ZoneTexte 114">
          <a:extLst>
            <a:ext uri="{FF2B5EF4-FFF2-40B4-BE49-F238E27FC236}">
              <a16:creationId xmlns:a16="http://schemas.microsoft.com/office/drawing/2014/main" id="{AF9CA471-2525-4A74-9CB9-A409D47D23E9}"/>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16" name="ZoneTexte 115">
          <a:extLst>
            <a:ext uri="{FF2B5EF4-FFF2-40B4-BE49-F238E27FC236}">
              <a16:creationId xmlns:a16="http://schemas.microsoft.com/office/drawing/2014/main" id="{F0A40C2D-38DB-4278-BECD-723FB74AB845}"/>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17" name="ZoneTexte 116">
          <a:extLst>
            <a:ext uri="{FF2B5EF4-FFF2-40B4-BE49-F238E27FC236}">
              <a16:creationId xmlns:a16="http://schemas.microsoft.com/office/drawing/2014/main" id="{1E298963-C238-4F7D-8E71-3E9B61772A3A}"/>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18" name="ZoneTexte 117">
          <a:extLst>
            <a:ext uri="{FF2B5EF4-FFF2-40B4-BE49-F238E27FC236}">
              <a16:creationId xmlns:a16="http://schemas.microsoft.com/office/drawing/2014/main" id="{0A0A0394-EF0F-4ACA-8DFC-A9702257D000}"/>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19" name="ZoneTexte 118">
          <a:extLst>
            <a:ext uri="{FF2B5EF4-FFF2-40B4-BE49-F238E27FC236}">
              <a16:creationId xmlns:a16="http://schemas.microsoft.com/office/drawing/2014/main" id="{BF2121E8-4879-4DD1-BD9A-A0CA0ED57E69}"/>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20" name="ZoneTexte 119">
          <a:extLst>
            <a:ext uri="{FF2B5EF4-FFF2-40B4-BE49-F238E27FC236}">
              <a16:creationId xmlns:a16="http://schemas.microsoft.com/office/drawing/2014/main" id="{6D91E03F-42BA-461D-9F7C-8A6B7665B096}"/>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21" name="ZoneTexte 120">
          <a:extLst>
            <a:ext uri="{FF2B5EF4-FFF2-40B4-BE49-F238E27FC236}">
              <a16:creationId xmlns:a16="http://schemas.microsoft.com/office/drawing/2014/main" id="{FA16E2FD-29D5-41E5-8FE3-9EC927A208F0}"/>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22" name="ZoneTexte 121">
          <a:extLst>
            <a:ext uri="{FF2B5EF4-FFF2-40B4-BE49-F238E27FC236}">
              <a16:creationId xmlns:a16="http://schemas.microsoft.com/office/drawing/2014/main" id="{A3FC6E3E-2B73-4A50-8232-08D3DB56765B}"/>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23" name="ZoneTexte 122">
          <a:extLst>
            <a:ext uri="{FF2B5EF4-FFF2-40B4-BE49-F238E27FC236}">
              <a16:creationId xmlns:a16="http://schemas.microsoft.com/office/drawing/2014/main" id="{753B4B30-AD97-4590-B89B-C5DAD740DFC7}"/>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0</xdr:colOff>
      <xdr:row>96</xdr:row>
      <xdr:rowOff>0</xdr:rowOff>
    </xdr:from>
    <xdr:ext cx="0" cy="172227"/>
    <xdr:sp macro="" textlink="">
      <xdr:nvSpPr>
        <xdr:cNvPr id="124" name="ZoneTexte 123">
          <a:extLst>
            <a:ext uri="{FF2B5EF4-FFF2-40B4-BE49-F238E27FC236}">
              <a16:creationId xmlns:a16="http://schemas.microsoft.com/office/drawing/2014/main" id="{2E95D1E0-D175-40DF-8F70-50D9D2B6929C}"/>
            </a:ext>
          </a:extLst>
        </xdr:cNvPr>
        <xdr:cNvSpPr txBox="1"/>
      </xdr:nvSpPr>
      <xdr:spPr>
        <a:xfrm>
          <a:off x="18402300" y="21126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438150</xdr:colOff>
      <xdr:row>96</xdr:row>
      <xdr:rowOff>0</xdr:rowOff>
    </xdr:from>
    <xdr:ext cx="65" cy="172227"/>
    <xdr:sp macro="" textlink="">
      <xdr:nvSpPr>
        <xdr:cNvPr id="125" name="ZoneTexte 124">
          <a:extLst>
            <a:ext uri="{FF2B5EF4-FFF2-40B4-BE49-F238E27FC236}">
              <a16:creationId xmlns:a16="http://schemas.microsoft.com/office/drawing/2014/main" id="{6F6C38A3-8BEF-43CA-AAE2-F0D52F063605}"/>
            </a:ext>
          </a:extLst>
        </xdr:cNvPr>
        <xdr:cNvSpPr txBox="1"/>
      </xdr:nvSpPr>
      <xdr:spPr>
        <a:xfrm>
          <a:off x="18840450" y="2112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26</xdr:col>
      <xdr:colOff>438150</xdr:colOff>
      <xdr:row>96</xdr:row>
      <xdr:rowOff>0</xdr:rowOff>
    </xdr:from>
    <xdr:ext cx="65" cy="172227"/>
    <xdr:sp macro="" textlink="">
      <xdr:nvSpPr>
        <xdr:cNvPr id="126" name="ZoneTexte 125">
          <a:extLst>
            <a:ext uri="{FF2B5EF4-FFF2-40B4-BE49-F238E27FC236}">
              <a16:creationId xmlns:a16="http://schemas.microsoft.com/office/drawing/2014/main" id="{05A66CB4-1D0F-451D-98F2-0BDEBB953F24}"/>
            </a:ext>
          </a:extLst>
        </xdr:cNvPr>
        <xdr:cNvSpPr txBox="1"/>
      </xdr:nvSpPr>
      <xdr:spPr>
        <a:xfrm>
          <a:off x="18840450" y="2112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438150</xdr:colOff>
      <xdr:row>133</xdr:row>
      <xdr:rowOff>128587</xdr:rowOff>
    </xdr:from>
    <xdr:ext cx="65" cy="172227"/>
    <xdr:sp macro="" textlink="">
      <xdr:nvSpPr>
        <xdr:cNvPr id="127" name="ZoneTexte 126">
          <a:extLst>
            <a:ext uri="{FF2B5EF4-FFF2-40B4-BE49-F238E27FC236}">
              <a16:creationId xmlns:a16="http://schemas.microsoft.com/office/drawing/2014/main" id="{F42474C3-B4E9-4FC8-9470-330CC54CE3DB}"/>
            </a:ext>
          </a:extLst>
        </xdr:cNvPr>
        <xdr:cNvSpPr txBox="1"/>
      </xdr:nvSpPr>
      <xdr:spPr>
        <a:xfrm>
          <a:off x="18840450" y="2125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438150</xdr:colOff>
      <xdr:row>133</xdr:row>
      <xdr:rowOff>128587</xdr:rowOff>
    </xdr:from>
    <xdr:ext cx="65" cy="172227"/>
    <xdr:sp macro="" textlink="">
      <xdr:nvSpPr>
        <xdr:cNvPr id="128" name="ZoneTexte 127">
          <a:extLst>
            <a:ext uri="{FF2B5EF4-FFF2-40B4-BE49-F238E27FC236}">
              <a16:creationId xmlns:a16="http://schemas.microsoft.com/office/drawing/2014/main" id="{D3CAA512-CFC2-40C8-A144-F2D8852BCA31}"/>
            </a:ext>
          </a:extLst>
        </xdr:cNvPr>
        <xdr:cNvSpPr txBox="1"/>
      </xdr:nvSpPr>
      <xdr:spPr>
        <a:xfrm>
          <a:off x="18840450" y="2125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438150</xdr:colOff>
      <xdr:row>133</xdr:row>
      <xdr:rowOff>128587</xdr:rowOff>
    </xdr:from>
    <xdr:ext cx="65" cy="172227"/>
    <xdr:sp macro="" textlink="">
      <xdr:nvSpPr>
        <xdr:cNvPr id="129" name="ZoneTexte 128">
          <a:extLst>
            <a:ext uri="{FF2B5EF4-FFF2-40B4-BE49-F238E27FC236}">
              <a16:creationId xmlns:a16="http://schemas.microsoft.com/office/drawing/2014/main" id="{F78314AC-F2A7-4B81-8314-BF25051FD6A7}"/>
            </a:ext>
          </a:extLst>
        </xdr:cNvPr>
        <xdr:cNvSpPr txBox="1"/>
      </xdr:nvSpPr>
      <xdr:spPr>
        <a:xfrm>
          <a:off x="18840450" y="2125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438150</xdr:colOff>
      <xdr:row>134</xdr:row>
      <xdr:rowOff>128587</xdr:rowOff>
    </xdr:from>
    <xdr:ext cx="65" cy="172227"/>
    <xdr:sp macro="" textlink="">
      <xdr:nvSpPr>
        <xdr:cNvPr id="130" name="ZoneTexte 129">
          <a:extLst>
            <a:ext uri="{FF2B5EF4-FFF2-40B4-BE49-F238E27FC236}">
              <a16:creationId xmlns:a16="http://schemas.microsoft.com/office/drawing/2014/main" id="{A3F0E0A9-80D2-4159-9B71-8E4F9ADF5829}"/>
            </a:ext>
          </a:extLst>
        </xdr:cNvPr>
        <xdr:cNvSpPr txBox="1"/>
      </xdr:nvSpPr>
      <xdr:spPr>
        <a:xfrm>
          <a:off x="18840450" y="2144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438150</xdr:colOff>
      <xdr:row>134</xdr:row>
      <xdr:rowOff>128587</xdr:rowOff>
    </xdr:from>
    <xdr:ext cx="65" cy="172227"/>
    <xdr:sp macro="" textlink="">
      <xdr:nvSpPr>
        <xdr:cNvPr id="131" name="ZoneTexte 130">
          <a:extLst>
            <a:ext uri="{FF2B5EF4-FFF2-40B4-BE49-F238E27FC236}">
              <a16:creationId xmlns:a16="http://schemas.microsoft.com/office/drawing/2014/main" id="{D2652CB6-9029-4C88-8F66-C05A5E23785A}"/>
            </a:ext>
          </a:extLst>
        </xdr:cNvPr>
        <xdr:cNvSpPr txBox="1"/>
      </xdr:nvSpPr>
      <xdr:spPr>
        <a:xfrm>
          <a:off x="18840450" y="2144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438150</xdr:colOff>
      <xdr:row>134</xdr:row>
      <xdr:rowOff>128587</xdr:rowOff>
    </xdr:from>
    <xdr:ext cx="65" cy="172227"/>
    <xdr:sp macro="" textlink="">
      <xdr:nvSpPr>
        <xdr:cNvPr id="132" name="ZoneTexte 131">
          <a:extLst>
            <a:ext uri="{FF2B5EF4-FFF2-40B4-BE49-F238E27FC236}">
              <a16:creationId xmlns:a16="http://schemas.microsoft.com/office/drawing/2014/main" id="{382ADF1B-8D18-4DA6-AD5E-DDF8E6CA2440}"/>
            </a:ext>
          </a:extLst>
        </xdr:cNvPr>
        <xdr:cNvSpPr txBox="1"/>
      </xdr:nvSpPr>
      <xdr:spPr>
        <a:xfrm>
          <a:off x="18840450" y="2144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33" name="ZoneTexte 132">
          <a:extLst>
            <a:ext uri="{FF2B5EF4-FFF2-40B4-BE49-F238E27FC236}">
              <a16:creationId xmlns:a16="http://schemas.microsoft.com/office/drawing/2014/main" id="{2ADD1E3F-55AD-4CEB-827E-8C174344969A}"/>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34" name="ZoneTexte 133">
          <a:extLst>
            <a:ext uri="{FF2B5EF4-FFF2-40B4-BE49-F238E27FC236}">
              <a16:creationId xmlns:a16="http://schemas.microsoft.com/office/drawing/2014/main" id="{7F0ABD52-C479-4737-80A2-7C0DE2F3816F}"/>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35" name="ZoneTexte 134">
          <a:extLst>
            <a:ext uri="{FF2B5EF4-FFF2-40B4-BE49-F238E27FC236}">
              <a16:creationId xmlns:a16="http://schemas.microsoft.com/office/drawing/2014/main" id="{CD9DE0F9-37CD-43D8-9002-681A9DEF3D63}"/>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36" name="ZoneTexte 135">
          <a:extLst>
            <a:ext uri="{FF2B5EF4-FFF2-40B4-BE49-F238E27FC236}">
              <a16:creationId xmlns:a16="http://schemas.microsoft.com/office/drawing/2014/main" id="{616161E3-F86B-4EEC-A44F-34ABFD34E5BF}"/>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37" name="ZoneTexte 136">
          <a:extLst>
            <a:ext uri="{FF2B5EF4-FFF2-40B4-BE49-F238E27FC236}">
              <a16:creationId xmlns:a16="http://schemas.microsoft.com/office/drawing/2014/main" id="{19D3E346-B3E6-4828-96EE-4CD81661A263}"/>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38" name="ZoneTexte 137">
          <a:extLst>
            <a:ext uri="{FF2B5EF4-FFF2-40B4-BE49-F238E27FC236}">
              <a16:creationId xmlns:a16="http://schemas.microsoft.com/office/drawing/2014/main" id="{EBF90B56-0997-48B4-848D-D066EC1FA892}"/>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39" name="ZoneTexte 138">
          <a:extLst>
            <a:ext uri="{FF2B5EF4-FFF2-40B4-BE49-F238E27FC236}">
              <a16:creationId xmlns:a16="http://schemas.microsoft.com/office/drawing/2014/main" id="{BEDFDC53-1408-4C21-8B8F-D3F93DAC7713}"/>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40" name="ZoneTexte 139">
          <a:extLst>
            <a:ext uri="{FF2B5EF4-FFF2-40B4-BE49-F238E27FC236}">
              <a16:creationId xmlns:a16="http://schemas.microsoft.com/office/drawing/2014/main" id="{EB7F3C04-9F3F-42DF-A14D-7CDE98630326}"/>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41" name="ZoneTexte 140">
          <a:extLst>
            <a:ext uri="{FF2B5EF4-FFF2-40B4-BE49-F238E27FC236}">
              <a16:creationId xmlns:a16="http://schemas.microsoft.com/office/drawing/2014/main" id="{6E258698-245B-4B9D-92D9-C11AA26C92C0}"/>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42" name="ZoneTexte 141">
          <a:extLst>
            <a:ext uri="{FF2B5EF4-FFF2-40B4-BE49-F238E27FC236}">
              <a16:creationId xmlns:a16="http://schemas.microsoft.com/office/drawing/2014/main" id="{598FDE1D-1210-41A6-912F-8A6AE9BD769A}"/>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43" name="ZoneTexte 142">
          <a:extLst>
            <a:ext uri="{FF2B5EF4-FFF2-40B4-BE49-F238E27FC236}">
              <a16:creationId xmlns:a16="http://schemas.microsoft.com/office/drawing/2014/main" id="{E8161339-1DFD-45B2-86CB-89E97FC68C00}"/>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133</xdr:row>
      <xdr:rowOff>128587</xdr:rowOff>
    </xdr:from>
    <xdr:ext cx="65" cy="172227"/>
    <xdr:sp macro="" textlink="">
      <xdr:nvSpPr>
        <xdr:cNvPr id="144" name="ZoneTexte 143">
          <a:extLst>
            <a:ext uri="{FF2B5EF4-FFF2-40B4-BE49-F238E27FC236}">
              <a16:creationId xmlns:a16="http://schemas.microsoft.com/office/drawing/2014/main" id="{EB7953CA-5FCB-4F35-B576-469D5FC887D5}"/>
            </a:ext>
          </a:extLst>
        </xdr:cNvPr>
        <xdr:cNvSpPr txBox="1"/>
      </xdr:nvSpPr>
      <xdr:spPr>
        <a:xfrm>
          <a:off x="16840200" y="2125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45" name="ZoneTexte 144">
          <a:extLst>
            <a:ext uri="{FF2B5EF4-FFF2-40B4-BE49-F238E27FC236}">
              <a16:creationId xmlns:a16="http://schemas.microsoft.com/office/drawing/2014/main" id="{17D0059C-2619-45B7-8A6D-8944C24F6971}"/>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46" name="ZoneTexte 145">
          <a:extLst>
            <a:ext uri="{FF2B5EF4-FFF2-40B4-BE49-F238E27FC236}">
              <a16:creationId xmlns:a16="http://schemas.microsoft.com/office/drawing/2014/main" id="{DA916A87-5609-43A4-96FA-0DE2320DAA53}"/>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47" name="ZoneTexte 146">
          <a:extLst>
            <a:ext uri="{FF2B5EF4-FFF2-40B4-BE49-F238E27FC236}">
              <a16:creationId xmlns:a16="http://schemas.microsoft.com/office/drawing/2014/main" id="{EBE46115-6C42-4C9E-A11C-E400BB50680E}"/>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48" name="ZoneTexte 147">
          <a:extLst>
            <a:ext uri="{FF2B5EF4-FFF2-40B4-BE49-F238E27FC236}">
              <a16:creationId xmlns:a16="http://schemas.microsoft.com/office/drawing/2014/main" id="{2143C50C-89D9-4550-A9E6-743CED375E29}"/>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49" name="ZoneTexte 148">
          <a:extLst>
            <a:ext uri="{FF2B5EF4-FFF2-40B4-BE49-F238E27FC236}">
              <a16:creationId xmlns:a16="http://schemas.microsoft.com/office/drawing/2014/main" id="{C41AA01F-1196-4DB2-B396-C63B961D5CB1}"/>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133</xdr:row>
      <xdr:rowOff>128587</xdr:rowOff>
    </xdr:from>
    <xdr:ext cx="65" cy="172227"/>
    <xdr:sp macro="" textlink="">
      <xdr:nvSpPr>
        <xdr:cNvPr id="150" name="ZoneTexte 149">
          <a:extLst>
            <a:ext uri="{FF2B5EF4-FFF2-40B4-BE49-F238E27FC236}">
              <a16:creationId xmlns:a16="http://schemas.microsoft.com/office/drawing/2014/main" id="{ECC75727-290E-4F77-BFF5-D68464F72EF6}"/>
            </a:ext>
          </a:extLst>
        </xdr:cNvPr>
        <xdr:cNvSpPr txBox="1"/>
      </xdr:nvSpPr>
      <xdr:spPr>
        <a:xfrm>
          <a:off x="16840200" y="2125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51" name="ZoneTexte 150">
          <a:extLst>
            <a:ext uri="{FF2B5EF4-FFF2-40B4-BE49-F238E27FC236}">
              <a16:creationId xmlns:a16="http://schemas.microsoft.com/office/drawing/2014/main" id="{76D16924-371F-4E38-A577-A5A4F0166396}"/>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52" name="ZoneTexte 151">
          <a:extLst>
            <a:ext uri="{FF2B5EF4-FFF2-40B4-BE49-F238E27FC236}">
              <a16:creationId xmlns:a16="http://schemas.microsoft.com/office/drawing/2014/main" id="{DD25E998-9CF3-4C6F-97DF-4A5D6F876BCE}"/>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53" name="ZoneTexte 152">
          <a:extLst>
            <a:ext uri="{FF2B5EF4-FFF2-40B4-BE49-F238E27FC236}">
              <a16:creationId xmlns:a16="http://schemas.microsoft.com/office/drawing/2014/main" id="{6500CD05-7DA6-4FBD-B686-15CA4D2247FE}"/>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54" name="ZoneTexte 153">
          <a:extLst>
            <a:ext uri="{FF2B5EF4-FFF2-40B4-BE49-F238E27FC236}">
              <a16:creationId xmlns:a16="http://schemas.microsoft.com/office/drawing/2014/main" id="{1531F1F9-C0BB-41D9-8B46-FB52D29A2E56}"/>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55" name="ZoneTexte 154">
          <a:extLst>
            <a:ext uri="{FF2B5EF4-FFF2-40B4-BE49-F238E27FC236}">
              <a16:creationId xmlns:a16="http://schemas.microsoft.com/office/drawing/2014/main" id="{09C75825-5D1E-4B60-AD7D-68C3882E9F8D}"/>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133</xdr:row>
      <xdr:rowOff>128587</xdr:rowOff>
    </xdr:from>
    <xdr:ext cx="65" cy="172227"/>
    <xdr:sp macro="" textlink="">
      <xdr:nvSpPr>
        <xdr:cNvPr id="156" name="ZoneTexte 155">
          <a:extLst>
            <a:ext uri="{FF2B5EF4-FFF2-40B4-BE49-F238E27FC236}">
              <a16:creationId xmlns:a16="http://schemas.microsoft.com/office/drawing/2014/main" id="{5EE974BB-772E-4E5E-92F4-CA9A136988FA}"/>
            </a:ext>
          </a:extLst>
        </xdr:cNvPr>
        <xdr:cNvSpPr txBox="1"/>
      </xdr:nvSpPr>
      <xdr:spPr>
        <a:xfrm>
          <a:off x="16840200" y="2125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57" name="ZoneTexte 156">
          <a:extLst>
            <a:ext uri="{FF2B5EF4-FFF2-40B4-BE49-F238E27FC236}">
              <a16:creationId xmlns:a16="http://schemas.microsoft.com/office/drawing/2014/main" id="{820C2942-35EF-4D74-A0B6-FFDA6DDF98A0}"/>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58" name="ZoneTexte 157">
          <a:extLst>
            <a:ext uri="{FF2B5EF4-FFF2-40B4-BE49-F238E27FC236}">
              <a16:creationId xmlns:a16="http://schemas.microsoft.com/office/drawing/2014/main" id="{87C57BFC-574C-4EC1-8069-0C3ECD29E2B2}"/>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96</xdr:row>
      <xdr:rowOff>0</xdr:rowOff>
    </xdr:from>
    <xdr:ext cx="65" cy="172227"/>
    <xdr:sp macro="" textlink="">
      <xdr:nvSpPr>
        <xdr:cNvPr id="159" name="ZoneTexte 158">
          <a:extLst>
            <a:ext uri="{FF2B5EF4-FFF2-40B4-BE49-F238E27FC236}">
              <a16:creationId xmlns:a16="http://schemas.microsoft.com/office/drawing/2014/main" id="{2FAF803B-48B9-4033-A793-2808360D08D1}"/>
            </a:ext>
          </a:extLst>
        </xdr:cNvPr>
        <xdr:cNvSpPr txBox="1"/>
      </xdr:nvSpPr>
      <xdr:spPr>
        <a:xfrm>
          <a:off x="16840200" y="2112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96</xdr:row>
      <xdr:rowOff>0</xdr:rowOff>
    </xdr:from>
    <xdr:ext cx="65" cy="172227"/>
    <xdr:sp macro="" textlink="">
      <xdr:nvSpPr>
        <xdr:cNvPr id="160" name="ZoneTexte 159">
          <a:extLst>
            <a:ext uri="{FF2B5EF4-FFF2-40B4-BE49-F238E27FC236}">
              <a16:creationId xmlns:a16="http://schemas.microsoft.com/office/drawing/2014/main" id="{EA5D87A0-85E4-4544-9902-C157D9733C26}"/>
            </a:ext>
          </a:extLst>
        </xdr:cNvPr>
        <xdr:cNvSpPr txBox="1"/>
      </xdr:nvSpPr>
      <xdr:spPr>
        <a:xfrm>
          <a:off x="16840200" y="2112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96</xdr:row>
      <xdr:rowOff>0</xdr:rowOff>
    </xdr:from>
    <xdr:ext cx="65" cy="172227"/>
    <xdr:sp macro="" textlink="">
      <xdr:nvSpPr>
        <xdr:cNvPr id="161" name="ZoneTexte 160">
          <a:extLst>
            <a:ext uri="{FF2B5EF4-FFF2-40B4-BE49-F238E27FC236}">
              <a16:creationId xmlns:a16="http://schemas.microsoft.com/office/drawing/2014/main" id="{ED09972B-08FB-416F-9B97-C2C6BF72ABEB}"/>
            </a:ext>
          </a:extLst>
        </xdr:cNvPr>
        <xdr:cNvSpPr txBox="1"/>
      </xdr:nvSpPr>
      <xdr:spPr>
        <a:xfrm>
          <a:off x="16840200" y="2112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62" name="ZoneTexte 161">
          <a:extLst>
            <a:ext uri="{FF2B5EF4-FFF2-40B4-BE49-F238E27FC236}">
              <a16:creationId xmlns:a16="http://schemas.microsoft.com/office/drawing/2014/main" id="{BA12E620-6AF3-4D9D-83BA-C8A3A66B05E8}"/>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96</xdr:row>
      <xdr:rowOff>0</xdr:rowOff>
    </xdr:from>
    <xdr:ext cx="65" cy="172227"/>
    <xdr:sp macro="" textlink="">
      <xdr:nvSpPr>
        <xdr:cNvPr id="163" name="ZoneTexte 162">
          <a:extLst>
            <a:ext uri="{FF2B5EF4-FFF2-40B4-BE49-F238E27FC236}">
              <a16:creationId xmlns:a16="http://schemas.microsoft.com/office/drawing/2014/main" id="{AF8A6725-7934-4FCB-A174-F471744FB830}"/>
            </a:ext>
          </a:extLst>
        </xdr:cNvPr>
        <xdr:cNvSpPr txBox="1"/>
      </xdr:nvSpPr>
      <xdr:spPr>
        <a:xfrm>
          <a:off x="16840200" y="2112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64" name="ZoneTexte 163">
          <a:extLst>
            <a:ext uri="{FF2B5EF4-FFF2-40B4-BE49-F238E27FC236}">
              <a16:creationId xmlns:a16="http://schemas.microsoft.com/office/drawing/2014/main" id="{E540993B-4626-4200-B5D4-F871490AC2EC}"/>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65" name="ZoneTexte 164">
          <a:extLst>
            <a:ext uri="{FF2B5EF4-FFF2-40B4-BE49-F238E27FC236}">
              <a16:creationId xmlns:a16="http://schemas.microsoft.com/office/drawing/2014/main" id="{2C26D81B-89BA-49B1-9A26-96D0489CA21D}"/>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66" name="ZoneTexte 165">
          <a:extLst>
            <a:ext uri="{FF2B5EF4-FFF2-40B4-BE49-F238E27FC236}">
              <a16:creationId xmlns:a16="http://schemas.microsoft.com/office/drawing/2014/main" id="{38853173-9A6D-41F7-B705-3C5E0408293B}"/>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67" name="ZoneTexte 166">
          <a:extLst>
            <a:ext uri="{FF2B5EF4-FFF2-40B4-BE49-F238E27FC236}">
              <a16:creationId xmlns:a16="http://schemas.microsoft.com/office/drawing/2014/main" id="{3443FF1B-FF0C-4AC3-9CA1-8C4E7A2CB340}"/>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133</xdr:row>
      <xdr:rowOff>128587</xdr:rowOff>
    </xdr:from>
    <xdr:ext cx="65" cy="172227"/>
    <xdr:sp macro="" textlink="">
      <xdr:nvSpPr>
        <xdr:cNvPr id="168" name="ZoneTexte 167">
          <a:extLst>
            <a:ext uri="{FF2B5EF4-FFF2-40B4-BE49-F238E27FC236}">
              <a16:creationId xmlns:a16="http://schemas.microsoft.com/office/drawing/2014/main" id="{A6EB5BD6-D923-4927-A8F7-33CE06DD7E35}"/>
            </a:ext>
          </a:extLst>
        </xdr:cNvPr>
        <xdr:cNvSpPr txBox="1"/>
      </xdr:nvSpPr>
      <xdr:spPr>
        <a:xfrm>
          <a:off x="16840200" y="2125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69" name="ZoneTexte 168">
          <a:extLst>
            <a:ext uri="{FF2B5EF4-FFF2-40B4-BE49-F238E27FC236}">
              <a16:creationId xmlns:a16="http://schemas.microsoft.com/office/drawing/2014/main" id="{52DB5A10-54FE-4440-8C12-9474EB064C89}"/>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70" name="ZoneTexte 169">
          <a:extLst>
            <a:ext uri="{FF2B5EF4-FFF2-40B4-BE49-F238E27FC236}">
              <a16:creationId xmlns:a16="http://schemas.microsoft.com/office/drawing/2014/main" id="{E1D89D7E-93D4-41A2-B59B-9C76BB4A16B2}"/>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71" name="ZoneTexte 170">
          <a:extLst>
            <a:ext uri="{FF2B5EF4-FFF2-40B4-BE49-F238E27FC236}">
              <a16:creationId xmlns:a16="http://schemas.microsoft.com/office/drawing/2014/main" id="{2EFF2B75-1B20-4DB2-978D-CFF06C342340}"/>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72" name="ZoneTexte 171">
          <a:extLst>
            <a:ext uri="{FF2B5EF4-FFF2-40B4-BE49-F238E27FC236}">
              <a16:creationId xmlns:a16="http://schemas.microsoft.com/office/drawing/2014/main" id="{1D65FC96-EAD6-47E5-B58B-F48A69D12D7B}"/>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73" name="ZoneTexte 172">
          <a:extLst>
            <a:ext uri="{FF2B5EF4-FFF2-40B4-BE49-F238E27FC236}">
              <a16:creationId xmlns:a16="http://schemas.microsoft.com/office/drawing/2014/main" id="{80BE87BF-A8DA-4F27-9292-4BA1B90B1C67}"/>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133</xdr:row>
      <xdr:rowOff>128587</xdr:rowOff>
    </xdr:from>
    <xdr:ext cx="65" cy="172227"/>
    <xdr:sp macro="" textlink="">
      <xdr:nvSpPr>
        <xdr:cNvPr id="174" name="ZoneTexte 173">
          <a:extLst>
            <a:ext uri="{FF2B5EF4-FFF2-40B4-BE49-F238E27FC236}">
              <a16:creationId xmlns:a16="http://schemas.microsoft.com/office/drawing/2014/main" id="{EF921F84-2DE5-4869-A765-E307015E0179}"/>
            </a:ext>
          </a:extLst>
        </xdr:cNvPr>
        <xdr:cNvSpPr txBox="1"/>
      </xdr:nvSpPr>
      <xdr:spPr>
        <a:xfrm>
          <a:off x="16840200" y="2125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75" name="ZoneTexte 174">
          <a:extLst>
            <a:ext uri="{FF2B5EF4-FFF2-40B4-BE49-F238E27FC236}">
              <a16:creationId xmlns:a16="http://schemas.microsoft.com/office/drawing/2014/main" id="{8F7901BD-0F42-4D17-8C07-DC339FB98ED3}"/>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76" name="ZoneTexte 175">
          <a:extLst>
            <a:ext uri="{FF2B5EF4-FFF2-40B4-BE49-F238E27FC236}">
              <a16:creationId xmlns:a16="http://schemas.microsoft.com/office/drawing/2014/main" id="{D363B95F-50A8-44F2-812A-9218C5A21BBA}"/>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77" name="ZoneTexte 176">
          <a:extLst>
            <a:ext uri="{FF2B5EF4-FFF2-40B4-BE49-F238E27FC236}">
              <a16:creationId xmlns:a16="http://schemas.microsoft.com/office/drawing/2014/main" id="{1F831BDB-603F-47FF-963F-9E8F0A3FCD05}"/>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78" name="ZoneTexte 177">
          <a:extLst>
            <a:ext uri="{FF2B5EF4-FFF2-40B4-BE49-F238E27FC236}">
              <a16:creationId xmlns:a16="http://schemas.microsoft.com/office/drawing/2014/main" id="{35575C52-8A0B-47FF-9672-CB593AB28B09}"/>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0</xdr:rowOff>
    </xdr:from>
    <xdr:ext cx="65" cy="172227"/>
    <xdr:sp macro="" textlink="">
      <xdr:nvSpPr>
        <xdr:cNvPr id="179" name="ZoneTexte 178">
          <a:extLst>
            <a:ext uri="{FF2B5EF4-FFF2-40B4-BE49-F238E27FC236}">
              <a16:creationId xmlns:a16="http://schemas.microsoft.com/office/drawing/2014/main" id="{9C48229F-B72C-4C9B-B08C-477E0B1A5250}"/>
            </a:ext>
          </a:extLst>
        </xdr:cNvPr>
        <xdr:cNvSpPr txBox="1"/>
      </xdr:nvSpPr>
      <xdr:spPr>
        <a:xfrm>
          <a:off x="1684020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133</xdr:row>
      <xdr:rowOff>128587</xdr:rowOff>
    </xdr:from>
    <xdr:ext cx="65" cy="172227"/>
    <xdr:sp macro="" textlink="">
      <xdr:nvSpPr>
        <xdr:cNvPr id="180" name="ZoneTexte 179">
          <a:extLst>
            <a:ext uri="{FF2B5EF4-FFF2-40B4-BE49-F238E27FC236}">
              <a16:creationId xmlns:a16="http://schemas.microsoft.com/office/drawing/2014/main" id="{4CB96CB7-C63C-452F-8278-62B76704BF1F}"/>
            </a:ext>
          </a:extLst>
        </xdr:cNvPr>
        <xdr:cNvSpPr txBox="1"/>
      </xdr:nvSpPr>
      <xdr:spPr>
        <a:xfrm>
          <a:off x="16840200" y="2125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81" name="ZoneTexte 180">
          <a:extLst>
            <a:ext uri="{FF2B5EF4-FFF2-40B4-BE49-F238E27FC236}">
              <a16:creationId xmlns:a16="http://schemas.microsoft.com/office/drawing/2014/main" id="{DD332AA0-238E-480C-AA21-2563A6E28F07}"/>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24</xdr:col>
      <xdr:colOff>0</xdr:colOff>
      <xdr:row>95</xdr:row>
      <xdr:rowOff>128587</xdr:rowOff>
    </xdr:from>
    <xdr:ext cx="65" cy="172227"/>
    <xdr:sp macro="" textlink="">
      <xdr:nvSpPr>
        <xdr:cNvPr id="182" name="ZoneTexte 181">
          <a:extLst>
            <a:ext uri="{FF2B5EF4-FFF2-40B4-BE49-F238E27FC236}">
              <a16:creationId xmlns:a16="http://schemas.microsoft.com/office/drawing/2014/main" id="{C6AAAE6C-16D7-415E-B4AD-87CD54C36EDE}"/>
            </a:ext>
          </a:extLst>
        </xdr:cNvPr>
        <xdr:cNvSpPr txBox="1"/>
      </xdr:nvSpPr>
      <xdr:spPr>
        <a:xfrm>
          <a:off x="1684020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23" name="ZoneTexte 222">
          <a:extLst>
            <a:ext uri="{FF2B5EF4-FFF2-40B4-BE49-F238E27FC236}">
              <a16:creationId xmlns:a16="http://schemas.microsoft.com/office/drawing/2014/main" id="{4D9B16F9-DF09-4F8D-AB49-93E3D11D03F6}"/>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24" name="ZoneTexte 223">
          <a:extLst>
            <a:ext uri="{FF2B5EF4-FFF2-40B4-BE49-F238E27FC236}">
              <a16:creationId xmlns:a16="http://schemas.microsoft.com/office/drawing/2014/main" id="{2998F7AA-96E7-40E2-A63F-F2364A7CF3E3}"/>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25" name="ZoneTexte 224">
          <a:extLst>
            <a:ext uri="{FF2B5EF4-FFF2-40B4-BE49-F238E27FC236}">
              <a16:creationId xmlns:a16="http://schemas.microsoft.com/office/drawing/2014/main" id="{08B659B7-B2E0-42F8-B260-B42F0E47F86E}"/>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26" name="ZoneTexte 225">
          <a:extLst>
            <a:ext uri="{FF2B5EF4-FFF2-40B4-BE49-F238E27FC236}">
              <a16:creationId xmlns:a16="http://schemas.microsoft.com/office/drawing/2014/main" id="{33C1B68C-786D-49FF-BBD3-E9EF1481EE7B}"/>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27" name="ZoneTexte 226">
          <a:extLst>
            <a:ext uri="{FF2B5EF4-FFF2-40B4-BE49-F238E27FC236}">
              <a16:creationId xmlns:a16="http://schemas.microsoft.com/office/drawing/2014/main" id="{FD74FE89-8351-4C15-9733-5AD185CA1484}"/>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28" name="ZoneTexte 227">
          <a:extLst>
            <a:ext uri="{FF2B5EF4-FFF2-40B4-BE49-F238E27FC236}">
              <a16:creationId xmlns:a16="http://schemas.microsoft.com/office/drawing/2014/main" id="{BEF60B26-2A2F-4901-B92A-632FBC98D426}"/>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29" name="ZoneTexte 228">
          <a:extLst>
            <a:ext uri="{FF2B5EF4-FFF2-40B4-BE49-F238E27FC236}">
              <a16:creationId xmlns:a16="http://schemas.microsoft.com/office/drawing/2014/main" id="{A2BBB548-84BC-41EA-8BE1-E8765AFC424B}"/>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30" name="ZoneTexte 229">
          <a:extLst>
            <a:ext uri="{FF2B5EF4-FFF2-40B4-BE49-F238E27FC236}">
              <a16:creationId xmlns:a16="http://schemas.microsoft.com/office/drawing/2014/main" id="{F8261AB9-C0FA-4E8F-AA78-56DA10603E10}"/>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31" name="ZoneTexte 230">
          <a:extLst>
            <a:ext uri="{FF2B5EF4-FFF2-40B4-BE49-F238E27FC236}">
              <a16:creationId xmlns:a16="http://schemas.microsoft.com/office/drawing/2014/main" id="{F5EE39B4-1E6A-460B-961C-8F928C3795DB}"/>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32" name="ZoneTexte 231">
          <a:extLst>
            <a:ext uri="{FF2B5EF4-FFF2-40B4-BE49-F238E27FC236}">
              <a16:creationId xmlns:a16="http://schemas.microsoft.com/office/drawing/2014/main" id="{63450D29-70EF-4E41-89A2-59C096C50D6F}"/>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33" name="ZoneTexte 232">
          <a:extLst>
            <a:ext uri="{FF2B5EF4-FFF2-40B4-BE49-F238E27FC236}">
              <a16:creationId xmlns:a16="http://schemas.microsoft.com/office/drawing/2014/main" id="{94A2494A-17FD-4401-B3C0-CB3080F492D5}"/>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34" name="ZoneTexte 233">
          <a:extLst>
            <a:ext uri="{FF2B5EF4-FFF2-40B4-BE49-F238E27FC236}">
              <a16:creationId xmlns:a16="http://schemas.microsoft.com/office/drawing/2014/main" id="{B9EF9DA4-6CC9-4FB9-9078-B9F39D65327C}"/>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35" name="ZoneTexte 234">
          <a:extLst>
            <a:ext uri="{FF2B5EF4-FFF2-40B4-BE49-F238E27FC236}">
              <a16:creationId xmlns:a16="http://schemas.microsoft.com/office/drawing/2014/main" id="{A2F7EE35-D164-4A26-A6ED-FE5D57686AB2}"/>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36" name="ZoneTexte 235">
          <a:extLst>
            <a:ext uri="{FF2B5EF4-FFF2-40B4-BE49-F238E27FC236}">
              <a16:creationId xmlns:a16="http://schemas.microsoft.com/office/drawing/2014/main" id="{644E3D8C-1935-4DAC-B779-9D345FC7979A}"/>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37" name="ZoneTexte 236">
          <a:extLst>
            <a:ext uri="{FF2B5EF4-FFF2-40B4-BE49-F238E27FC236}">
              <a16:creationId xmlns:a16="http://schemas.microsoft.com/office/drawing/2014/main" id="{11B02081-F968-42F5-B24C-4FF8D3031099}"/>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38" name="ZoneTexte 237">
          <a:extLst>
            <a:ext uri="{FF2B5EF4-FFF2-40B4-BE49-F238E27FC236}">
              <a16:creationId xmlns:a16="http://schemas.microsoft.com/office/drawing/2014/main" id="{5C4730BA-C604-40F1-8495-77019C65279D}"/>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39" name="ZoneTexte 238">
          <a:extLst>
            <a:ext uri="{FF2B5EF4-FFF2-40B4-BE49-F238E27FC236}">
              <a16:creationId xmlns:a16="http://schemas.microsoft.com/office/drawing/2014/main" id="{23FD8BF6-369B-4265-BCBC-588026D0756F}"/>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40" name="ZoneTexte 239">
          <a:extLst>
            <a:ext uri="{FF2B5EF4-FFF2-40B4-BE49-F238E27FC236}">
              <a16:creationId xmlns:a16="http://schemas.microsoft.com/office/drawing/2014/main" id="{FB4915A7-0203-4B0F-B0DA-F590C094E26E}"/>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41" name="ZoneTexte 240">
          <a:extLst>
            <a:ext uri="{FF2B5EF4-FFF2-40B4-BE49-F238E27FC236}">
              <a16:creationId xmlns:a16="http://schemas.microsoft.com/office/drawing/2014/main" id="{01140EDD-4EDC-48F0-8AE6-61051EC5CD21}"/>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42" name="ZoneTexte 241">
          <a:extLst>
            <a:ext uri="{FF2B5EF4-FFF2-40B4-BE49-F238E27FC236}">
              <a16:creationId xmlns:a16="http://schemas.microsoft.com/office/drawing/2014/main" id="{4BEA0789-4F58-4758-977C-D8B2E1B3F59E}"/>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43" name="ZoneTexte 242">
          <a:extLst>
            <a:ext uri="{FF2B5EF4-FFF2-40B4-BE49-F238E27FC236}">
              <a16:creationId xmlns:a16="http://schemas.microsoft.com/office/drawing/2014/main" id="{24C19590-DD0A-4C93-B13B-A37343D22A51}"/>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44" name="ZoneTexte 243">
          <a:extLst>
            <a:ext uri="{FF2B5EF4-FFF2-40B4-BE49-F238E27FC236}">
              <a16:creationId xmlns:a16="http://schemas.microsoft.com/office/drawing/2014/main" id="{98363FFF-2A59-4049-B3C2-B3820AE60D2C}"/>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45" name="ZoneTexte 244">
          <a:extLst>
            <a:ext uri="{FF2B5EF4-FFF2-40B4-BE49-F238E27FC236}">
              <a16:creationId xmlns:a16="http://schemas.microsoft.com/office/drawing/2014/main" id="{486A2891-3279-41CA-9EDA-8A4FECC36C06}"/>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46" name="ZoneTexte 245">
          <a:extLst>
            <a:ext uri="{FF2B5EF4-FFF2-40B4-BE49-F238E27FC236}">
              <a16:creationId xmlns:a16="http://schemas.microsoft.com/office/drawing/2014/main" id="{23A44DC3-A474-49AF-9472-70A630489B4E}"/>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47" name="ZoneTexte 246">
          <a:extLst>
            <a:ext uri="{FF2B5EF4-FFF2-40B4-BE49-F238E27FC236}">
              <a16:creationId xmlns:a16="http://schemas.microsoft.com/office/drawing/2014/main" id="{2736FC2E-3087-4B3C-A796-6532E128EEB4}"/>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48" name="ZoneTexte 247">
          <a:extLst>
            <a:ext uri="{FF2B5EF4-FFF2-40B4-BE49-F238E27FC236}">
              <a16:creationId xmlns:a16="http://schemas.microsoft.com/office/drawing/2014/main" id="{045F356C-E9B5-4C80-8B6D-01D5457806E6}"/>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49" name="ZoneTexte 248">
          <a:extLst>
            <a:ext uri="{FF2B5EF4-FFF2-40B4-BE49-F238E27FC236}">
              <a16:creationId xmlns:a16="http://schemas.microsoft.com/office/drawing/2014/main" id="{F592191B-D861-4BC2-8581-14E63F8636AB}"/>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50" name="ZoneTexte 249">
          <a:extLst>
            <a:ext uri="{FF2B5EF4-FFF2-40B4-BE49-F238E27FC236}">
              <a16:creationId xmlns:a16="http://schemas.microsoft.com/office/drawing/2014/main" id="{9FA452CF-9754-4859-9F14-771A948737C8}"/>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51" name="ZoneTexte 250">
          <a:extLst>
            <a:ext uri="{FF2B5EF4-FFF2-40B4-BE49-F238E27FC236}">
              <a16:creationId xmlns:a16="http://schemas.microsoft.com/office/drawing/2014/main" id="{AA1FC0E5-7125-4062-9DE9-120B920369AE}"/>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52" name="ZoneTexte 251">
          <a:extLst>
            <a:ext uri="{FF2B5EF4-FFF2-40B4-BE49-F238E27FC236}">
              <a16:creationId xmlns:a16="http://schemas.microsoft.com/office/drawing/2014/main" id="{D817F01D-94D8-4E4D-8AD2-C035EBF06C8C}"/>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53" name="ZoneTexte 252">
          <a:extLst>
            <a:ext uri="{FF2B5EF4-FFF2-40B4-BE49-F238E27FC236}">
              <a16:creationId xmlns:a16="http://schemas.microsoft.com/office/drawing/2014/main" id="{DF0E75C0-0808-4D79-BC31-D8226714BC56}"/>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54" name="ZoneTexte 253">
          <a:extLst>
            <a:ext uri="{FF2B5EF4-FFF2-40B4-BE49-F238E27FC236}">
              <a16:creationId xmlns:a16="http://schemas.microsoft.com/office/drawing/2014/main" id="{FDD46DBE-DBE5-4833-A178-54745D5DD243}"/>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55" name="ZoneTexte 254">
          <a:extLst>
            <a:ext uri="{FF2B5EF4-FFF2-40B4-BE49-F238E27FC236}">
              <a16:creationId xmlns:a16="http://schemas.microsoft.com/office/drawing/2014/main" id="{44D26AAB-7B4D-48A1-B417-1BEDA9DD0D52}"/>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56" name="ZoneTexte 255">
          <a:extLst>
            <a:ext uri="{FF2B5EF4-FFF2-40B4-BE49-F238E27FC236}">
              <a16:creationId xmlns:a16="http://schemas.microsoft.com/office/drawing/2014/main" id="{EB16C0E0-D29D-4838-8FD3-BC872078A3EB}"/>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57" name="ZoneTexte 256">
          <a:extLst>
            <a:ext uri="{FF2B5EF4-FFF2-40B4-BE49-F238E27FC236}">
              <a16:creationId xmlns:a16="http://schemas.microsoft.com/office/drawing/2014/main" id="{897C8DD3-07C8-4B3E-B736-4C73158C77FB}"/>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58" name="ZoneTexte 257">
          <a:extLst>
            <a:ext uri="{FF2B5EF4-FFF2-40B4-BE49-F238E27FC236}">
              <a16:creationId xmlns:a16="http://schemas.microsoft.com/office/drawing/2014/main" id="{09BBAEBA-39AF-46E9-81C9-47A3D7DF3F36}"/>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59" name="ZoneTexte 258">
          <a:extLst>
            <a:ext uri="{FF2B5EF4-FFF2-40B4-BE49-F238E27FC236}">
              <a16:creationId xmlns:a16="http://schemas.microsoft.com/office/drawing/2014/main" id="{77916456-8666-45B0-AECA-3B63F288C5E8}"/>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0</xdr:rowOff>
    </xdr:from>
    <xdr:ext cx="65" cy="172227"/>
    <xdr:sp macro="" textlink="">
      <xdr:nvSpPr>
        <xdr:cNvPr id="260" name="ZoneTexte 259">
          <a:extLst>
            <a:ext uri="{FF2B5EF4-FFF2-40B4-BE49-F238E27FC236}">
              <a16:creationId xmlns:a16="http://schemas.microsoft.com/office/drawing/2014/main" id="{B702DE2B-0501-48D5-B96E-7C9A881BF609}"/>
            </a:ext>
          </a:extLst>
        </xdr:cNvPr>
        <xdr:cNvSpPr txBox="1"/>
      </xdr:nvSpPr>
      <xdr:spPr>
        <a:xfrm>
          <a:off x="16859250" y="2092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61" name="ZoneTexte 260">
          <a:extLst>
            <a:ext uri="{FF2B5EF4-FFF2-40B4-BE49-F238E27FC236}">
              <a16:creationId xmlns:a16="http://schemas.microsoft.com/office/drawing/2014/main" id="{106287AE-4D83-4006-BFDB-A4EC2596C6D0}"/>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117</xdr:row>
      <xdr:rowOff>128587</xdr:rowOff>
    </xdr:from>
    <xdr:ext cx="65" cy="172227"/>
    <xdr:sp macro="" textlink="">
      <xdr:nvSpPr>
        <xdr:cNvPr id="262" name="ZoneTexte 261">
          <a:extLst>
            <a:ext uri="{FF2B5EF4-FFF2-40B4-BE49-F238E27FC236}">
              <a16:creationId xmlns:a16="http://schemas.microsoft.com/office/drawing/2014/main" id="{90A0FAA3-B228-4D62-B465-1599D5C4652F}"/>
            </a:ext>
          </a:extLst>
        </xdr:cNvPr>
        <xdr:cNvSpPr txBox="1"/>
      </xdr:nvSpPr>
      <xdr:spPr>
        <a:xfrm>
          <a:off x="16859250" y="21055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28</xdr:col>
      <xdr:colOff>438150</xdr:colOff>
      <xdr:row>96</xdr:row>
      <xdr:rowOff>0</xdr:rowOff>
    </xdr:from>
    <xdr:ext cx="65" cy="172227"/>
    <xdr:sp macro="" textlink="">
      <xdr:nvSpPr>
        <xdr:cNvPr id="2" name="ZoneTexte 1">
          <a:extLst>
            <a:ext uri="{FF2B5EF4-FFF2-40B4-BE49-F238E27FC236}">
              <a16:creationId xmlns:a16="http://schemas.microsoft.com/office/drawing/2014/main" id="{3331A5C6-C63C-4BA1-BD42-EEF258955533}"/>
            </a:ext>
          </a:extLst>
        </xdr:cNvPr>
        <xdr:cNvSpPr txBox="1"/>
      </xdr:nvSpPr>
      <xdr:spPr>
        <a:xfrm>
          <a:off x="18078450" y="2104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95</xdr:row>
      <xdr:rowOff>128587</xdr:rowOff>
    </xdr:from>
    <xdr:ext cx="0" cy="172227"/>
    <xdr:sp macro="" textlink="">
      <xdr:nvSpPr>
        <xdr:cNvPr id="3" name="ZoneTexte 2">
          <a:extLst>
            <a:ext uri="{FF2B5EF4-FFF2-40B4-BE49-F238E27FC236}">
              <a16:creationId xmlns:a16="http://schemas.microsoft.com/office/drawing/2014/main" id="{0C4E3CB0-F947-4451-B100-36D8F1A09445}"/>
            </a:ext>
          </a:extLst>
        </xdr:cNvPr>
        <xdr:cNvSpPr txBox="1"/>
      </xdr:nvSpPr>
      <xdr:spPr>
        <a:xfrm>
          <a:off x="17640300" y="20969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95</xdr:row>
      <xdr:rowOff>128587</xdr:rowOff>
    </xdr:from>
    <xdr:ext cx="0" cy="172227"/>
    <xdr:sp macro="" textlink="">
      <xdr:nvSpPr>
        <xdr:cNvPr id="4" name="ZoneTexte 3">
          <a:extLst>
            <a:ext uri="{FF2B5EF4-FFF2-40B4-BE49-F238E27FC236}">
              <a16:creationId xmlns:a16="http://schemas.microsoft.com/office/drawing/2014/main" id="{A162F3EB-631B-4BF5-B288-C52CB839CB28}"/>
            </a:ext>
          </a:extLst>
        </xdr:cNvPr>
        <xdr:cNvSpPr txBox="1"/>
      </xdr:nvSpPr>
      <xdr:spPr>
        <a:xfrm>
          <a:off x="17640300" y="20969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 name="ZoneTexte 4">
          <a:extLst>
            <a:ext uri="{FF2B5EF4-FFF2-40B4-BE49-F238E27FC236}">
              <a16:creationId xmlns:a16="http://schemas.microsoft.com/office/drawing/2014/main" id="{42937B2B-2953-4298-800D-35629A92A017}"/>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6" name="ZoneTexte 5">
          <a:extLst>
            <a:ext uri="{FF2B5EF4-FFF2-40B4-BE49-F238E27FC236}">
              <a16:creationId xmlns:a16="http://schemas.microsoft.com/office/drawing/2014/main" id="{0DAAA70F-C181-406D-A9A1-73D0DB723E56}"/>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7" name="ZoneTexte 6">
          <a:extLst>
            <a:ext uri="{FF2B5EF4-FFF2-40B4-BE49-F238E27FC236}">
              <a16:creationId xmlns:a16="http://schemas.microsoft.com/office/drawing/2014/main" id="{B9BEC747-0BD3-48D3-B5CF-9E9F41E5C39A}"/>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8" name="ZoneTexte 7">
          <a:extLst>
            <a:ext uri="{FF2B5EF4-FFF2-40B4-BE49-F238E27FC236}">
              <a16:creationId xmlns:a16="http://schemas.microsoft.com/office/drawing/2014/main" id="{44772CD1-31A2-44B1-9286-7F39C31E601F}"/>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9" name="ZoneTexte 8">
          <a:extLst>
            <a:ext uri="{FF2B5EF4-FFF2-40B4-BE49-F238E27FC236}">
              <a16:creationId xmlns:a16="http://schemas.microsoft.com/office/drawing/2014/main" id="{B1F7A6F8-D9B7-4232-87C9-C638DF404ED1}"/>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0" name="ZoneTexte 9">
          <a:extLst>
            <a:ext uri="{FF2B5EF4-FFF2-40B4-BE49-F238E27FC236}">
              <a16:creationId xmlns:a16="http://schemas.microsoft.com/office/drawing/2014/main" id="{78FB4630-C2B7-4E52-ADA3-523461DF32E5}"/>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1" name="ZoneTexte 10">
          <a:extLst>
            <a:ext uri="{FF2B5EF4-FFF2-40B4-BE49-F238E27FC236}">
              <a16:creationId xmlns:a16="http://schemas.microsoft.com/office/drawing/2014/main" id="{EEC656DF-2BA0-4EEB-BD56-83491F16F630}"/>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2" name="ZoneTexte 11">
          <a:extLst>
            <a:ext uri="{FF2B5EF4-FFF2-40B4-BE49-F238E27FC236}">
              <a16:creationId xmlns:a16="http://schemas.microsoft.com/office/drawing/2014/main" id="{16FC658B-C000-4E5A-8583-D6F01DC0DF88}"/>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3" name="ZoneTexte 12">
          <a:extLst>
            <a:ext uri="{FF2B5EF4-FFF2-40B4-BE49-F238E27FC236}">
              <a16:creationId xmlns:a16="http://schemas.microsoft.com/office/drawing/2014/main" id="{9A149C10-ABF0-47A5-A265-BC7270A29CC9}"/>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4" name="ZoneTexte 13">
          <a:extLst>
            <a:ext uri="{FF2B5EF4-FFF2-40B4-BE49-F238E27FC236}">
              <a16:creationId xmlns:a16="http://schemas.microsoft.com/office/drawing/2014/main" id="{FC1AFA56-4A7D-4080-B5FC-EDFB2DD70337}"/>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5" name="ZoneTexte 14">
          <a:extLst>
            <a:ext uri="{FF2B5EF4-FFF2-40B4-BE49-F238E27FC236}">
              <a16:creationId xmlns:a16="http://schemas.microsoft.com/office/drawing/2014/main" id="{A6665ACF-D508-417E-B20A-5AF996C36AA6}"/>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6" name="ZoneTexte 15">
          <a:extLst>
            <a:ext uri="{FF2B5EF4-FFF2-40B4-BE49-F238E27FC236}">
              <a16:creationId xmlns:a16="http://schemas.microsoft.com/office/drawing/2014/main" id="{31E1C5E1-5546-4C70-B0B4-D4104999A497}"/>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7" name="ZoneTexte 16">
          <a:extLst>
            <a:ext uri="{FF2B5EF4-FFF2-40B4-BE49-F238E27FC236}">
              <a16:creationId xmlns:a16="http://schemas.microsoft.com/office/drawing/2014/main" id="{4FD2B493-3606-4C8A-AB71-C192A1B39ECA}"/>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8" name="ZoneTexte 17">
          <a:extLst>
            <a:ext uri="{FF2B5EF4-FFF2-40B4-BE49-F238E27FC236}">
              <a16:creationId xmlns:a16="http://schemas.microsoft.com/office/drawing/2014/main" id="{00E9D326-5243-41F8-A416-9A3BCD141DC1}"/>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9" name="ZoneTexte 18">
          <a:extLst>
            <a:ext uri="{FF2B5EF4-FFF2-40B4-BE49-F238E27FC236}">
              <a16:creationId xmlns:a16="http://schemas.microsoft.com/office/drawing/2014/main" id="{34C52A96-AE2D-4BBD-87A9-23C876CBFFE9}"/>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0" name="ZoneTexte 19">
          <a:extLst>
            <a:ext uri="{FF2B5EF4-FFF2-40B4-BE49-F238E27FC236}">
              <a16:creationId xmlns:a16="http://schemas.microsoft.com/office/drawing/2014/main" id="{F8975C3C-E894-41BF-8169-D83245F6B475}"/>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1" name="ZoneTexte 20">
          <a:extLst>
            <a:ext uri="{FF2B5EF4-FFF2-40B4-BE49-F238E27FC236}">
              <a16:creationId xmlns:a16="http://schemas.microsoft.com/office/drawing/2014/main" id="{95D49FBC-D539-49D9-A6A5-AED98FE8E114}"/>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2" name="ZoneTexte 21">
          <a:extLst>
            <a:ext uri="{FF2B5EF4-FFF2-40B4-BE49-F238E27FC236}">
              <a16:creationId xmlns:a16="http://schemas.microsoft.com/office/drawing/2014/main" id="{0E3F3BF6-2484-48F5-BC80-817CB75CD2EF}"/>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 name="ZoneTexte 22">
          <a:extLst>
            <a:ext uri="{FF2B5EF4-FFF2-40B4-BE49-F238E27FC236}">
              <a16:creationId xmlns:a16="http://schemas.microsoft.com/office/drawing/2014/main" id="{26369D2F-D3DD-48EF-8A40-FE493D4E6DDB}"/>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 name="ZoneTexte 23">
          <a:extLst>
            <a:ext uri="{FF2B5EF4-FFF2-40B4-BE49-F238E27FC236}">
              <a16:creationId xmlns:a16="http://schemas.microsoft.com/office/drawing/2014/main" id="{CA92403C-8B0E-49A4-A326-CD76408C4DD7}"/>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 name="ZoneTexte 24">
          <a:extLst>
            <a:ext uri="{FF2B5EF4-FFF2-40B4-BE49-F238E27FC236}">
              <a16:creationId xmlns:a16="http://schemas.microsoft.com/office/drawing/2014/main" id="{5B70CA83-2E08-479B-8401-B9D6C7BE648F}"/>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 name="ZoneTexte 25">
          <a:extLst>
            <a:ext uri="{FF2B5EF4-FFF2-40B4-BE49-F238E27FC236}">
              <a16:creationId xmlns:a16="http://schemas.microsoft.com/office/drawing/2014/main" id="{14050584-F5A9-4097-A6F9-BBB6E94EEA2D}"/>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 name="ZoneTexte 26">
          <a:extLst>
            <a:ext uri="{FF2B5EF4-FFF2-40B4-BE49-F238E27FC236}">
              <a16:creationId xmlns:a16="http://schemas.microsoft.com/office/drawing/2014/main" id="{A52FFBAD-D195-49B3-A0A2-5BAF80D49EFC}"/>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8" name="ZoneTexte 27">
          <a:extLst>
            <a:ext uri="{FF2B5EF4-FFF2-40B4-BE49-F238E27FC236}">
              <a16:creationId xmlns:a16="http://schemas.microsoft.com/office/drawing/2014/main" id="{FC948A1E-3160-4E37-8071-25A529DC0B4D}"/>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9" name="ZoneTexte 28">
          <a:extLst>
            <a:ext uri="{FF2B5EF4-FFF2-40B4-BE49-F238E27FC236}">
              <a16:creationId xmlns:a16="http://schemas.microsoft.com/office/drawing/2014/main" id="{FBB7DB02-840B-4930-AF3A-BEBDFE7EE3A1}"/>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0" name="ZoneTexte 29">
          <a:extLst>
            <a:ext uri="{FF2B5EF4-FFF2-40B4-BE49-F238E27FC236}">
              <a16:creationId xmlns:a16="http://schemas.microsoft.com/office/drawing/2014/main" id="{D17A4DAF-6578-4CA1-9A29-8D229A7106C4}"/>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1" name="ZoneTexte 30">
          <a:extLst>
            <a:ext uri="{FF2B5EF4-FFF2-40B4-BE49-F238E27FC236}">
              <a16:creationId xmlns:a16="http://schemas.microsoft.com/office/drawing/2014/main" id="{65AFEB3E-D51B-4822-A986-3C896B2DB5F4}"/>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2" name="ZoneTexte 31">
          <a:extLst>
            <a:ext uri="{FF2B5EF4-FFF2-40B4-BE49-F238E27FC236}">
              <a16:creationId xmlns:a16="http://schemas.microsoft.com/office/drawing/2014/main" id="{7240C82C-DAAB-4092-B622-9F4B7259F765}"/>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3" name="ZoneTexte 32">
          <a:extLst>
            <a:ext uri="{FF2B5EF4-FFF2-40B4-BE49-F238E27FC236}">
              <a16:creationId xmlns:a16="http://schemas.microsoft.com/office/drawing/2014/main" id="{79F77A1C-8566-4FFC-A457-5EB2944D479B}"/>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4" name="ZoneTexte 33">
          <a:extLst>
            <a:ext uri="{FF2B5EF4-FFF2-40B4-BE49-F238E27FC236}">
              <a16:creationId xmlns:a16="http://schemas.microsoft.com/office/drawing/2014/main" id="{B5EFCDBF-F192-4D23-8757-CF98C649A5F4}"/>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5" name="ZoneTexte 34">
          <a:extLst>
            <a:ext uri="{FF2B5EF4-FFF2-40B4-BE49-F238E27FC236}">
              <a16:creationId xmlns:a16="http://schemas.microsoft.com/office/drawing/2014/main" id="{E12A246B-3738-4AE9-993D-7F59A39D0058}"/>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6" name="ZoneTexte 35">
          <a:extLst>
            <a:ext uri="{FF2B5EF4-FFF2-40B4-BE49-F238E27FC236}">
              <a16:creationId xmlns:a16="http://schemas.microsoft.com/office/drawing/2014/main" id="{7F19162F-BB98-4C63-86CE-B341121416AB}"/>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7" name="ZoneTexte 36">
          <a:extLst>
            <a:ext uri="{FF2B5EF4-FFF2-40B4-BE49-F238E27FC236}">
              <a16:creationId xmlns:a16="http://schemas.microsoft.com/office/drawing/2014/main" id="{21263617-6737-4D71-A3C0-A89CBA593244}"/>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8" name="ZoneTexte 37">
          <a:extLst>
            <a:ext uri="{FF2B5EF4-FFF2-40B4-BE49-F238E27FC236}">
              <a16:creationId xmlns:a16="http://schemas.microsoft.com/office/drawing/2014/main" id="{DD5E3C5A-70CF-481C-89DC-B7ECF407E8F8}"/>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9" name="ZoneTexte 38">
          <a:extLst>
            <a:ext uri="{FF2B5EF4-FFF2-40B4-BE49-F238E27FC236}">
              <a16:creationId xmlns:a16="http://schemas.microsoft.com/office/drawing/2014/main" id="{D9E39DB9-E9CC-470E-96EF-F74295DDBDAF}"/>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0" name="ZoneTexte 39">
          <a:extLst>
            <a:ext uri="{FF2B5EF4-FFF2-40B4-BE49-F238E27FC236}">
              <a16:creationId xmlns:a16="http://schemas.microsoft.com/office/drawing/2014/main" id="{7F2D184C-74C7-4D22-863A-ADDC54B37AC0}"/>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1" name="ZoneTexte 40">
          <a:extLst>
            <a:ext uri="{FF2B5EF4-FFF2-40B4-BE49-F238E27FC236}">
              <a16:creationId xmlns:a16="http://schemas.microsoft.com/office/drawing/2014/main" id="{C5155E81-8F12-488A-88BC-AC9268972235}"/>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2" name="ZoneTexte 41">
          <a:extLst>
            <a:ext uri="{FF2B5EF4-FFF2-40B4-BE49-F238E27FC236}">
              <a16:creationId xmlns:a16="http://schemas.microsoft.com/office/drawing/2014/main" id="{2E325FC9-3201-4AC5-950C-726DF7AF1E01}"/>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3" name="ZoneTexte 42">
          <a:extLst>
            <a:ext uri="{FF2B5EF4-FFF2-40B4-BE49-F238E27FC236}">
              <a16:creationId xmlns:a16="http://schemas.microsoft.com/office/drawing/2014/main" id="{E99935F9-F72C-485E-8AFE-DD59540AF98C}"/>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4" name="ZoneTexte 43">
          <a:extLst>
            <a:ext uri="{FF2B5EF4-FFF2-40B4-BE49-F238E27FC236}">
              <a16:creationId xmlns:a16="http://schemas.microsoft.com/office/drawing/2014/main" id="{8FF95318-E4D8-4ECE-97EF-3B3F4AE56E42}"/>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5" name="ZoneTexte 44">
          <a:extLst>
            <a:ext uri="{FF2B5EF4-FFF2-40B4-BE49-F238E27FC236}">
              <a16:creationId xmlns:a16="http://schemas.microsoft.com/office/drawing/2014/main" id="{D98FF823-3C98-41FF-9AFB-BCA38E366BC0}"/>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6" name="ZoneTexte 45">
          <a:extLst>
            <a:ext uri="{FF2B5EF4-FFF2-40B4-BE49-F238E27FC236}">
              <a16:creationId xmlns:a16="http://schemas.microsoft.com/office/drawing/2014/main" id="{8FB80F7D-DC04-418B-AB89-E4EF24D351F3}"/>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7" name="ZoneTexte 46">
          <a:extLst>
            <a:ext uri="{FF2B5EF4-FFF2-40B4-BE49-F238E27FC236}">
              <a16:creationId xmlns:a16="http://schemas.microsoft.com/office/drawing/2014/main" id="{2B7F1D05-DA54-4EEE-8AC2-A0541D996227}"/>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8" name="ZoneTexte 47">
          <a:extLst>
            <a:ext uri="{FF2B5EF4-FFF2-40B4-BE49-F238E27FC236}">
              <a16:creationId xmlns:a16="http://schemas.microsoft.com/office/drawing/2014/main" id="{E3490F06-BF1A-49B4-9B4A-E6D88FAF77B9}"/>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9" name="ZoneTexte 48">
          <a:extLst>
            <a:ext uri="{FF2B5EF4-FFF2-40B4-BE49-F238E27FC236}">
              <a16:creationId xmlns:a16="http://schemas.microsoft.com/office/drawing/2014/main" id="{29962AAB-DE7D-4C02-A9D9-22C285BF301D}"/>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0" name="ZoneTexte 49">
          <a:extLst>
            <a:ext uri="{FF2B5EF4-FFF2-40B4-BE49-F238E27FC236}">
              <a16:creationId xmlns:a16="http://schemas.microsoft.com/office/drawing/2014/main" id="{AFF28C1F-13F6-433A-A09F-9DAB37040BDB}"/>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1" name="ZoneTexte 50">
          <a:extLst>
            <a:ext uri="{FF2B5EF4-FFF2-40B4-BE49-F238E27FC236}">
              <a16:creationId xmlns:a16="http://schemas.microsoft.com/office/drawing/2014/main" id="{B0CAAC6E-FC01-4830-91A7-179B996EDF0D}"/>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2" name="ZoneTexte 51">
          <a:extLst>
            <a:ext uri="{FF2B5EF4-FFF2-40B4-BE49-F238E27FC236}">
              <a16:creationId xmlns:a16="http://schemas.microsoft.com/office/drawing/2014/main" id="{9BBF4FB0-58C8-4666-8ECC-0410F8046DB4}"/>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3" name="ZoneTexte 52">
          <a:extLst>
            <a:ext uri="{FF2B5EF4-FFF2-40B4-BE49-F238E27FC236}">
              <a16:creationId xmlns:a16="http://schemas.microsoft.com/office/drawing/2014/main" id="{A9996F36-7CE6-405B-B53F-0F9016E205F4}"/>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4" name="ZoneTexte 53">
          <a:extLst>
            <a:ext uri="{FF2B5EF4-FFF2-40B4-BE49-F238E27FC236}">
              <a16:creationId xmlns:a16="http://schemas.microsoft.com/office/drawing/2014/main" id="{664318C8-1DFD-444B-883E-43A150862863}"/>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5" name="ZoneTexte 54">
          <a:extLst>
            <a:ext uri="{FF2B5EF4-FFF2-40B4-BE49-F238E27FC236}">
              <a16:creationId xmlns:a16="http://schemas.microsoft.com/office/drawing/2014/main" id="{2B362A65-EB36-4E11-89D0-A53583D46CB1}"/>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6" name="ZoneTexte 55">
          <a:extLst>
            <a:ext uri="{FF2B5EF4-FFF2-40B4-BE49-F238E27FC236}">
              <a16:creationId xmlns:a16="http://schemas.microsoft.com/office/drawing/2014/main" id="{01CEEC04-20FB-40AE-A516-B09D5864D53C}"/>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7" name="ZoneTexte 56">
          <a:extLst>
            <a:ext uri="{FF2B5EF4-FFF2-40B4-BE49-F238E27FC236}">
              <a16:creationId xmlns:a16="http://schemas.microsoft.com/office/drawing/2014/main" id="{49702090-D828-42C6-B34D-A8C2A433D611}"/>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8" name="ZoneTexte 57">
          <a:extLst>
            <a:ext uri="{FF2B5EF4-FFF2-40B4-BE49-F238E27FC236}">
              <a16:creationId xmlns:a16="http://schemas.microsoft.com/office/drawing/2014/main" id="{7CDDCD5C-AB7F-4068-B222-D4F13A71EAFA}"/>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9" name="ZoneTexte 58">
          <a:extLst>
            <a:ext uri="{FF2B5EF4-FFF2-40B4-BE49-F238E27FC236}">
              <a16:creationId xmlns:a16="http://schemas.microsoft.com/office/drawing/2014/main" id="{2B61B112-22EA-4B19-931C-2C362B3F6B0B}"/>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60" name="ZoneTexte 59">
          <a:extLst>
            <a:ext uri="{FF2B5EF4-FFF2-40B4-BE49-F238E27FC236}">
              <a16:creationId xmlns:a16="http://schemas.microsoft.com/office/drawing/2014/main" id="{6797B6EE-7201-49D1-8026-66214103077F}"/>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61" name="ZoneTexte 60">
          <a:extLst>
            <a:ext uri="{FF2B5EF4-FFF2-40B4-BE49-F238E27FC236}">
              <a16:creationId xmlns:a16="http://schemas.microsoft.com/office/drawing/2014/main" id="{6F6EE249-AADD-4BAC-9D00-719E6F5E3962}"/>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62" name="ZoneTexte 61">
          <a:extLst>
            <a:ext uri="{FF2B5EF4-FFF2-40B4-BE49-F238E27FC236}">
              <a16:creationId xmlns:a16="http://schemas.microsoft.com/office/drawing/2014/main" id="{F4E984FE-59E1-4877-9388-C4F9B8A0E1E1}"/>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63" name="ZoneTexte 62">
          <a:extLst>
            <a:ext uri="{FF2B5EF4-FFF2-40B4-BE49-F238E27FC236}">
              <a16:creationId xmlns:a16="http://schemas.microsoft.com/office/drawing/2014/main" id="{1B66ED1A-FA9E-4080-AE8A-0E4E1FD25301}"/>
            </a:ext>
          </a:extLst>
        </xdr:cNvPr>
        <xdr:cNvSpPr txBox="1"/>
      </xdr:nvSpPr>
      <xdr:spPr>
        <a:xfrm>
          <a:off x="1764030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95</xdr:row>
      <xdr:rowOff>128587</xdr:rowOff>
    </xdr:from>
    <xdr:ext cx="0" cy="172227"/>
    <xdr:sp macro="" textlink="">
      <xdr:nvSpPr>
        <xdr:cNvPr id="64" name="ZoneTexte 63">
          <a:extLst>
            <a:ext uri="{FF2B5EF4-FFF2-40B4-BE49-F238E27FC236}">
              <a16:creationId xmlns:a16="http://schemas.microsoft.com/office/drawing/2014/main" id="{F5AD3406-191A-4F41-968A-8661198D751C}"/>
            </a:ext>
          </a:extLst>
        </xdr:cNvPr>
        <xdr:cNvSpPr txBox="1"/>
      </xdr:nvSpPr>
      <xdr:spPr>
        <a:xfrm>
          <a:off x="18421350" y="20969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95</xdr:row>
      <xdr:rowOff>128587</xdr:rowOff>
    </xdr:from>
    <xdr:ext cx="0" cy="172227"/>
    <xdr:sp macro="" textlink="">
      <xdr:nvSpPr>
        <xdr:cNvPr id="65" name="ZoneTexte 64">
          <a:extLst>
            <a:ext uri="{FF2B5EF4-FFF2-40B4-BE49-F238E27FC236}">
              <a16:creationId xmlns:a16="http://schemas.microsoft.com/office/drawing/2014/main" id="{7F01D1F6-AE71-4E18-8673-54AC726197A4}"/>
            </a:ext>
          </a:extLst>
        </xdr:cNvPr>
        <xdr:cNvSpPr txBox="1"/>
      </xdr:nvSpPr>
      <xdr:spPr>
        <a:xfrm>
          <a:off x="18421350" y="20969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66" name="ZoneTexte 65">
          <a:extLst>
            <a:ext uri="{FF2B5EF4-FFF2-40B4-BE49-F238E27FC236}">
              <a16:creationId xmlns:a16="http://schemas.microsoft.com/office/drawing/2014/main" id="{71B92F46-44B1-4AB2-AFC8-57CA46C9DB3F}"/>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67" name="ZoneTexte 66">
          <a:extLst>
            <a:ext uri="{FF2B5EF4-FFF2-40B4-BE49-F238E27FC236}">
              <a16:creationId xmlns:a16="http://schemas.microsoft.com/office/drawing/2014/main" id="{182A9512-BB8F-483F-BF23-AFF7B0E4730D}"/>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68" name="ZoneTexte 67">
          <a:extLst>
            <a:ext uri="{FF2B5EF4-FFF2-40B4-BE49-F238E27FC236}">
              <a16:creationId xmlns:a16="http://schemas.microsoft.com/office/drawing/2014/main" id="{574CF0FD-DCAB-4180-BE40-FB9444967FEB}"/>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69" name="ZoneTexte 68">
          <a:extLst>
            <a:ext uri="{FF2B5EF4-FFF2-40B4-BE49-F238E27FC236}">
              <a16:creationId xmlns:a16="http://schemas.microsoft.com/office/drawing/2014/main" id="{4F03A9AE-3302-4A96-8033-3D0F6D38F1B5}"/>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0" name="ZoneTexte 69">
          <a:extLst>
            <a:ext uri="{FF2B5EF4-FFF2-40B4-BE49-F238E27FC236}">
              <a16:creationId xmlns:a16="http://schemas.microsoft.com/office/drawing/2014/main" id="{794B5E23-4BA4-4719-98A2-1A1C97AF280F}"/>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1" name="ZoneTexte 70">
          <a:extLst>
            <a:ext uri="{FF2B5EF4-FFF2-40B4-BE49-F238E27FC236}">
              <a16:creationId xmlns:a16="http://schemas.microsoft.com/office/drawing/2014/main" id="{D425A0BB-63CA-479B-9F47-8F2889433FD1}"/>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2" name="ZoneTexte 71">
          <a:extLst>
            <a:ext uri="{FF2B5EF4-FFF2-40B4-BE49-F238E27FC236}">
              <a16:creationId xmlns:a16="http://schemas.microsoft.com/office/drawing/2014/main" id="{687F3AF9-9097-4CD9-9435-35B7E58F4544}"/>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3" name="ZoneTexte 72">
          <a:extLst>
            <a:ext uri="{FF2B5EF4-FFF2-40B4-BE49-F238E27FC236}">
              <a16:creationId xmlns:a16="http://schemas.microsoft.com/office/drawing/2014/main" id="{7E6A5B96-9EE4-4FB2-8926-592AD55C90B9}"/>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4" name="ZoneTexte 73">
          <a:extLst>
            <a:ext uri="{FF2B5EF4-FFF2-40B4-BE49-F238E27FC236}">
              <a16:creationId xmlns:a16="http://schemas.microsoft.com/office/drawing/2014/main" id="{33BF7CB3-576E-4E10-962E-36852AC58A99}"/>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5" name="ZoneTexte 74">
          <a:extLst>
            <a:ext uri="{FF2B5EF4-FFF2-40B4-BE49-F238E27FC236}">
              <a16:creationId xmlns:a16="http://schemas.microsoft.com/office/drawing/2014/main" id="{32A86BBD-816D-481B-98FB-B4823B756BF6}"/>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6" name="ZoneTexte 75">
          <a:extLst>
            <a:ext uri="{FF2B5EF4-FFF2-40B4-BE49-F238E27FC236}">
              <a16:creationId xmlns:a16="http://schemas.microsoft.com/office/drawing/2014/main" id="{95F402B3-7E43-4334-B2D7-506C3A48C43E}"/>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7" name="ZoneTexte 76">
          <a:extLst>
            <a:ext uri="{FF2B5EF4-FFF2-40B4-BE49-F238E27FC236}">
              <a16:creationId xmlns:a16="http://schemas.microsoft.com/office/drawing/2014/main" id="{748874D1-DAED-4867-ACBB-F39133243B21}"/>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8" name="ZoneTexte 77">
          <a:extLst>
            <a:ext uri="{FF2B5EF4-FFF2-40B4-BE49-F238E27FC236}">
              <a16:creationId xmlns:a16="http://schemas.microsoft.com/office/drawing/2014/main" id="{633B837D-48AD-409F-8893-D69EEC4AEB0D}"/>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9" name="ZoneTexte 78">
          <a:extLst>
            <a:ext uri="{FF2B5EF4-FFF2-40B4-BE49-F238E27FC236}">
              <a16:creationId xmlns:a16="http://schemas.microsoft.com/office/drawing/2014/main" id="{EAF356F0-7C52-403A-A29A-488AC4A8BD70}"/>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0" name="ZoneTexte 79">
          <a:extLst>
            <a:ext uri="{FF2B5EF4-FFF2-40B4-BE49-F238E27FC236}">
              <a16:creationId xmlns:a16="http://schemas.microsoft.com/office/drawing/2014/main" id="{33610505-8723-406D-86BF-1CCCFF4769A2}"/>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1" name="ZoneTexte 80">
          <a:extLst>
            <a:ext uri="{FF2B5EF4-FFF2-40B4-BE49-F238E27FC236}">
              <a16:creationId xmlns:a16="http://schemas.microsoft.com/office/drawing/2014/main" id="{84D2EF98-646A-4F5D-99A8-913795555DDE}"/>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2" name="ZoneTexte 81">
          <a:extLst>
            <a:ext uri="{FF2B5EF4-FFF2-40B4-BE49-F238E27FC236}">
              <a16:creationId xmlns:a16="http://schemas.microsoft.com/office/drawing/2014/main" id="{3656A9F8-E92C-488F-BBE6-2F3C412D43A6}"/>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3" name="ZoneTexte 82">
          <a:extLst>
            <a:ext uri="{FF2B5EF4-FFF2-40B4-BE49-F238E27FC236}">
              <a16:creationId xmlns:a16="http://schemas.microsoft.com/office/drawing/2014/main" id="{358F50AE-138A-4145-ABB9-EB70735B1EE8}"/>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4" name="ZoneTexte 83">
          <a:extLst>
            <a:ext uri="{FF2B5EF4-FFF2-40B4-BE49-F238E27FC236}">
              <a16:creationId xmlns:a16="http://schemas.microsoft.com/office/drawing/2014/main" id="{3C2BC064-19B1-4CB1-8416-B4825A105920}"/>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5" name="ZoneTexte 84">
          <a:extLst>
            <a:ext uri="{FF2B5EF4-FFF2-40B4-BE49-F238E27FC236}">
              <a16:creationId xmlns:a16="http://schemas.microsoft.com/office/drawing/2014/main" id="{B0D558E7-C95A-4985-A494-FB0A2B282D28}"/>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6" name="ZoneTexte 85">
          <a:extLst>
            <a:ext uri="{FF2B5EF4-FFF2-40B4-BE49-F238E27FC236}">
              <a16:creationId xmlns:a16="http://schemas.microsoft.com/office/drawing/2014/main" id="{1BCC0E63-336C-4F80-B5A2-CF558612548D}"/>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7" name="ZoneTexte 86">
          <a:extLst>
            <a:ext uri="{FF2B5EF4-FFF2-40B4-BE49-F238E27FC236}">
              <a16:creationId xmlns:a16="http://schemas.microsoft.com/office/drawing/2014/main" id="{23CBED53-BE40-4E45-BE5D-A523AE8E7A95}"/>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8" name="ZoneTexte 87">
          <a:extLst>
            <a:ext uri="{FF2B5EF4-FFF2-40B4-BE49-F238E27FC236}">
              <a16:creationId xmlns:a16="http://schemas.microsoft.com/office/drawing/2014/main" id="{731B86CF-9AF5-4F78-98AC-C2949204975B}"/>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9" name="ZoneTexte 88">
          <a:extLst>
            <a:ext uri="{FF2B5EF4-FFF2-40B4-BE49-F238E27FC236}">
              <a16:creationId xmlns:a16="http://schemas.microsoft.com/office/drawing/2014/main" id="{06B13BE5-D273-498B-AC5F-B8FB6B3A4F48}"/>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0" name="ZoneTexte 89">
          <a:extLst>
            <a:ext uri="{FF2B5EF4-FFF2-40B4-BE49-F238E27FC236}">
              <a16:creationId xmlns:a16="http://schemas.microsoft.com/office/drawing/2014/main" id="{EAB8CF5E-F466-41F7-9ECC-81906F00A8C2}"/>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1" name="ZoneTexte 90">
          <a:extLst>
            <a:ext uri="{FF2B5EF4-FFF2-40B4-BE49-F238E27FC236}">
              <a16:creationId xmlns:a16="http://schemas.microsoft.com/office/drawing/2014/main" id="{554E405C-7B71-4412-B0DB-ABC272848071}"/>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2" name="ZoneTexte 91">
          <a:extLst>
            <a:ext uri="{FF2B5EF4-FFF2-40B4-BE49-F238E27FC236}">
              <a16:creationId xmlns:a16="http://schemas.microsoft.com/office/drawing/2014/main" id="{6194DA64-37E9-4855-80C6-118B6EB25B8E}"/>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3" name="ZoneTexte 92">
          <a:extLst>
            <a:ext uri="{FF2B5EF4-FFF2-40B4-BE49-F238E27FC236}">
              <a16:creationId xmlns:a16="http://schemas.microsoft.com/office/drawing/2014/main" id="{5E4DC7DE-1559-47E6-B996-32A9089001A9}"/>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4" name="ZoneTexte 93">
          <a:extLst>
            <a:ext uri="{FF2B5EF4-FFF2-40B4-BE49-F238E27FC236}">
              <a16:creationId xmlns:a16="http://schemas.microsoft.com/office/drawing/2014/main" id="{9A2A674E-401D-450C-A20C-EB38057FDBF6}"/>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5" name="ZoneTexte 94">
          <a:extLst>
            <a:ext uri="{FF2B5EF4-FFF2-40B4-BE49-F238E27FC236}">
              <a16:creationId xmlns:a16="http://schemas.microsoft.com/office/drawing/2014/main" id="{32D3E495-5638-409B-A8F0-E2F8677B00EF}"/>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6" name="ZoneTexte 95">
          <a:extLst>
            <a:ext uri="{FF2B5EF4-FFF2-40B4-BE49-F238E27FC236}">
              <a16:creationId xmlns:a16="http://schemas.microsoft.com/office/drawing/2014/main" id="{E5A0F267-C7C1-4B2D-B291-084FF86E12F3}"/>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7" name="ZoneTexte 96">
          <a:extLst>
            <a:ext uri="{FF2B5EF4-FFF2-40B4-BE49-F238E27FC236}">
              <a16:creationId xmlns:a16="http://schemas.microsoft.com/office/drawing/2014/main" id="{654CF8BB-F552-43BD-BA89-08E21FD54AA4}"/>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8" name="ZoneTexte 97">
          <a:extLst>
            <a:ext uri="{FF2B5EF4-FFF2-40B4-BE49-F238E27FC236}">
              <a16:creationId xmlns:a16="http://schemas.microsoft.com/office/drawing/2014/main" id="{020286CC-DCBA-48AE-96C9-52F66644E874}"/>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9" name="ZoneTexte 98">
          <a:extLst>
            <a:ext uri="{FF2B5EF4-FFF2-40B4-BE49-F238E27FC236}">
              <a16:creationId xmlns:a16="http://schemas.microsoft.com/office/drawing/2014/main" id="{95C51E01-7148-4EBC-BE30-D56A5E091B4A}"/>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0" name="ZoneTexte 99">
          <a:extLst>
            <a:ext uri="{FF2B5EF4-FFF2-40B4-BE49-F238E27FC236}">
              <a16:creationId xmlns:a16="http://schemas.microsoft.com/office/drawing/2014/main" id="{C842299E-FFCA-4517-A881-3FFB5287D58B}"/>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1" name="ZoneTexte 100">
          <a:extLst>
            <a:ext uri="{FF2B5EF4-FFF2-40B4-BE49-F238E27FC236}">
              <a16:creationId xmlns:a16="http://schemas.microsoft.com/office/drawing/2014/main" id="{E89C3CF2-041A-44D5-8331-138B5AD3328B}"/>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2" name="ZoneTexte 101">
          <a:extLst>
            <a:ext uri="{FF2B5EF4-FFF2-40B4-BE49-F238E27FC236}">
              <a16:creationId xmlns:a16="http://schemas.microsoft.com/office/drawing/2014/main" id="{5B79EA36-FF26-4058-B3A5-FE4B61101CE8}"/>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3" name="ZoneTexte 102">
          <a:extLst>
            <a:ext uri="{FF2B5EF4-FFF2-40B4-BE49-F238E27FC236}">
              <a16:creationId xmlns:a16="http://schemas.microsoft.com/office/drawing/2014/main" id="{A6AD36B2-DE13-44C0-ADC3-7BF4F22E453C}"/>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4" name="ZoneTexte 103">
          <a:extLst>
            <a:ext uri="{FF2B5EF4-FFF2-40B4-BE49-F238E27FC236}">
              <a16:creationId xmlns:a16="http://schemas.microsoft.com/office/drawing/2014/main" id="{E993E2C6-A4FE-42AD-BACE-94DBC2A71BDB}"/>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5" name="ZoneTexte 104">
          <a:extLst>
            <a:ext uri="{FF2B5EF4-FFF2-40B4-BE49-F238E27FC236}">
              <a16:creationId xmlns:a16="http://schemas.microsoft.com/office/drawing/2014/main" id="{1E8CB0E5-0F2E-4464-9DF7-FFF60C0D4698}"/>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6" name="ZoneTexte 105">
          <a:extLst>
            <a:ext uri="{FF2B5EF4-FFF2-40B4-BE49-F238E27FC236}">
              <a16:creationId xmlns:a16="http://schemas.microsoft.com/office/drawing/2014/main" id="{89B98028-DF70-4073-BE77-52146DB4D3F0}"/>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7" name="ZoneTexte 106">
          <a:extLst>
            <a:ext uri="{FF2B5EF4-FFF2-40B4-BE49-F238E27FC236}">
              <a16:creationId xmlns:a16="http://schemas.microsoft.com/office/drawing/2014/main" id="{D327B585-EE8D-4278-8C15-AD0963BBC009}"/>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8" name="ZoneTexte 107">
          <a:extLst>
            <a:ext uri="{FF2B5EF4-FFF2-40B4-BE49-F238E27FC236}">
              <a16:creationId xmlns:a16="http://schemas.microsoft.com/office/drawing/2014/main" id="{215462BE-21C4-493E-9531-48F3A07EA315}"/>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9" name="ZoneTexte 108">
          <a:extLst>
            <a:ext uri="{FF2B5EF4-FFF2-40B4-BE49-F238E27FC236}">
              <a16:creationId xmlns:a16="http://schemas.microsoft.com/office/drawing/2014/main" id="{56CA6BDA-743D-44F4-8915-413F9F1CD230}"/>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0" name="ZoneTexte 109">
          <a:extLst>
            <a:ext uri="{FF2B5EF4-FFF2-40B4-BE49-F238E27FC236}">
              <a16:creationId xmlns:a16="http://schemas.microsoft.com/office/drawing/2014/main" id="{48AEDEFB-26B6-49FD-960F-E309BBF2BBB6}"/>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1" name="ZoneTexte 110">
          <a:extLst>
            <a:ext uri="{FF2B5EF4-FFF2-40B4-BE49-F238E27FC236}">
              <a16:creationId xmlns:a16="http://schemas.microsoft.com/office/drawing/2014/main" id="{39FFD750-AF4D-413B-8A2E-EAD9A3DA2C41}"/>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2" name="ZoneTexte 111">
          <a:extLst>
            <a:ext uri="{FF2B5EF4-FFF2-40B4-BE49-F238E27FC236}">
              <a16:creationId xmlns:a16="http://schemas.microsoft.com/office/drawing/2014/main" id="{1A91DBDC-8798-43F3-972F-6674CB4F7FE2}"/>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3" name="ZoneTexte 112">
          <a:extLst>
            <a:ext uri="{FF2B5EF4-FFF2-40B4-BE49-F238E27FC236}">
              <a16:creationId xmlns:a16="http://schemas.microsoft.com/office/drawing/2014/main" id="{C223E2D3-7CB8-41CF-A050-0BA403CD89F4}"/>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4" name="ZoneTexte 113">
          <a:extLst>
            <a:ext uri="{FF2B5EF4-FFF2-40B4-BE49-F238E27FC236}">
              <a16:creationId xmlns:a16="http://schemas.microsoft.com/office/drawing/2014/main" id="{F66A8EE8-7A01-4A61-8545-11505ADD41E3}"/>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5" name="ZoneTexte 114">
          <a:extLst>
            <a:ext uri="{FF2B5EF4-FFF2-40B4-BE49-F238E27FC236}">
              <a16:creationId xmlns:a16="http://schemas.microsoft.com/office/drawing/2014/main" id="{BC9AC07A-AACE-4475-84E7-59BFB2D2F061}"/>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6" name="ZoneTexte 115">
          <a:extLst>
            <a:ext uri="{FF2B5EF4-FFF2-40B4-BE49-F238E27FC236}">
              <a16:creationId xmlns:a16="http://schemas.microsoft.com/office/drawing/2014/main" id="{99019ABA-1EC8-4553-864C-9C6144091D19}"/>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7" name="ZoneTexte 116">
          <a:extLst>
            <a:ext uri="{FF2B5EF4-FFF2-40B4-BE49-F238E27FC236}">
              <a16:creationId xmlns:a16="http://schemas.microsoft.com/office/drawing/2014/main" id="{6BFE3536-37B0-4D59-8468-AEB451A556C2}"/>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8" name="ZoneTexte 117">
          <a:extLst>
            <a:ext uri="{FF2B5EF4-FFF2-40B4-BE49-F238E27FC236}">
              <a16:creationId xmlns:a16="http://schemas.microsoft.com/office/drawing/2014/main" id="{FA648EB0-14CB-4F48-A9A6-0E862FD75AEF}"/>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9" name="ZoneTexte 118">
          <a:extLst>
            <a:ext uri="{FF2B5EF4-FFF2-40B4-BE49-F238E27FC236}">
              <a16:creationId xmlns:a16="http://schemas.microsoft.com/office/drawing/2014/main" id="{F08DC0E3-3F4F-4B50-8CAF-21BBED16956A}"/>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20" name="ZoneTexte 119">
          <a:extLst>
            <a:ext uri="{FF2B5EF4-FFF2-40B4-BE49-F238E27FC236}">
              <a16:creationId xmlns:a16="http://schemas.microsoft.com/office/drawing/2014/main" id="{BB30FD4C-AA9A-4A39-91FC-C0909DF3C688}"/>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21" name="ZoneTexte 120">
          <a:extLst>
            <a:ext uri="{FF2B5EF4-FFF2-40B4-BE49-F238E27FC236}">
              <a16:creationId xmlns:a16="http://schemas.microsoft.com/office/drawing/2014/main" id="{A9B83396-DCB7-4296-BE43-DB2F82EE1679}"/>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22" name="ZoneTexte 121">
          <a:extLst>
            <a:ext uri="{FF2B5EF4-FFF2-40B4-BE49-F238E27FC236}">
              <a16:creationId xmlns:a16="http://schemas.microsoft.com/office/drawing/2014/main" id="{08AD9DBF-FD4C-4962-B07C-D0469B211A19}"/>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23" name="ZoneTexte 122">
          <a:extLst>
            <a:ext uri="{FF2B5EF4-FFF2-40B4-BE49-F238E27FC236}">
              <a16:creationId xmlns:a16="http://schemas.microsoft.com/office/drawing/2014/main" id="{74724460-3F27-4115-B782-7721763391D3}"/>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24" name="ZoneTexte 123">
          <a:extLst>
            <a:ext uri="{FF2B5EF4-FFF2-40B4-BE49-F238E27FC236}">
              <a16:creationId xmlns:a16="http://schemas.microsoft.com/office/drawing/2014/main" id="{B66A5AFD-A1F7-4847-8FAE-2AD0744535E3}"/>
            </a:ext>
          </a:extLst>
        </xdr:cNvPr>
        <xdr:cNvSpPr txBox="1"/>
      </xdr:nvSpPr>
      <xdr:spPr>
        <a:xfrm>
          <a:off x="18421350" y="210407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438150</xdr:colOff>
      <xdr:row>96</xdr:row>
      <xdr:rowOff>0</xdr:rowOff>
    </xdr:from>
    <xdr:ext cx="65" cy="172227"/>
    <xdr:sp macro="" textlink="">
      <xdr:nvSpPr>
        <xdr:cNvPr id="125" name="ZoneTexte 124">
          <a:extLst>
            <a:ext uri="{FF2B5EF4-FFF2-40B4-BE49-F238E27FC236}">
              <a16:creationId xmlns:a16="http://schemas.microsoft.com/office/drawing/2014/main" id="{672D9CE2-92AE-4A2F-8A36-7D89A15BEFE4}"/>
            </a:ext>
          </a:extLst>
        </xdr:cNvPr>
        <xdr:cNvSpPr txBox="1"/>
      </xdr:nvSpPr>
      <xdr:spPr>
        <a:xfrm>
          <a:off x="18859500" y="2104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438150</xdr:colOff>
      <xdr:row>96</xdr:row>
      <xdr:rowOff>0</xdr:rowOff>
    </xdr:from>
    <xdr:ext cx="65" cy="172227"/>
    <xdr:sp macro="" textlink="">
      <xdr:nvSpPr>
        <xdr:cNvPr id="126" name="ZoneTexte 125">
          <a:extLst>
            <a:ext uri="{FF2B5EF4-FFF2-40B4-BE49-F238E27FC236}">
              <a16:creationId xmlns:a16="http://schemas.microsoft.com/office/drawing/2014/main" id="{EDAC109B-1B5F-4ACC-AFA5-D713794067D3}"/>
            </a:ext>
          </a:extLst>
        </xdr:cNvPr>
        <xdr:cNvSpPr txBox="1"/>
      </xdr:nvSpPr>
      <xdr:spPr>
        <a:xfrm>
          <a:off x="18859500" y="2104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133</xdr:row>
      <xdr:rowOff>128587</xdr:rowOff>
    </xdr:from>
    <xdr:ext cx="65" cy="172227"/>
    <xdr:sp macro="" textlink="">
      <xdr:nvSpPr>
        <xdr:cNvPr id="127" name="ZoneTexte 126">
          <a:extLst>
            <a:ext uri="{FF2B5EF4-FFF2-40B4-BE49-F238E27FC236}">
              <a16:creationId xmlns:a16="http://schemas.microsoft.com/office/drawing/2014/main" id="{8FB785D8-AC0B-4A4A-8121-0F9922517B32}"/>
            </a:ext>
          </a:extLst>
        </xdr:cNvPr>
        <xdr:cNvSpPr txBox="1"/>
      </xdr:nvSpPr>
      <xdr:spPr>
        <a:xfrm>
          <a:off x="15735300" y="28351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133</xdr:row>
      <xdr:rowOff>128587</xdr:rowOff>
    </xdr:from>
    <xdr:ext cx="65" cy="172227"/>
    <xdr:sp macro="" textlink="">
      <xdr:nvSpPr>
        <xdr:cNvPr id="128" name="ZoneTexte 127">
          <a:extLst>
            <a:ext uri="{FF2B5EF4-FFF2-40B4-BE49-F238E27FC236}">
              <a16:creationId xmlns:a16="http://schemas.microsoft.com/office/drawing/2014/main" id="{FBE59695-4CD9-4F51-BC77-91CD5CEF2463}"/>
            </a:ext>
          </a:extLst>
        </xdr:cNvPr>
        <xdr:cNvSpPr txBox="1"/>
      </xdr:nvSpPr>
      <xdr:spPr>
        <a:xfrm>
          <a:off x="15735300" y="28351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133</xdr:row>
      <xdr:rowOff>128587</xdr:rowOff>
    </xdr:from>
    <xdr:ext cx="65" cy="172227"/>
    <xdr:sp macro="" textlink="">
      <xdr:nvSpPr>
        <xdr:cNvPr id="129" name="ZoneTexte 128">
          <a:extLst>
            <a:ext uri="{FF2B5EF4-FFF2-40B4-BE49-F238E27FC236}">
              <a16:creationId xmlns:a16="http://schemas.microsoft.com/office/drawing/2014/main" id="{AF6DA14A-A0C6-4E9D-A818-A768D49BE534}"/>
            </a:ext>
          </a:extLst>
        </xdr:cNvPr>
        <xdr:cNvSpPr txBox="1"/>
      </xdr:nvSpPr>
      <xdr:spPr>
        <a:xfrm>
          <a:off x="15735300" y="28351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134</xdr:row>
      <xdr:rowOff>128587</xdr:rowOff>
    </xdr:from>
    <xdr:ext cx="65" cy="172227"/>
    <xdr:sp macro="" textlink="">
      <xdr:nvSpPr>
        <xdr:cNvPr id="130" name="ZoneTexte 129">
          <a:extLst>
            <a:ext uri="{FF2B5EF4-FFF2-40B4-BE49-F238E27FC236}">
              <a16:creationId xmlns:a16="http://schemas.microsoft.com/office/drawing/2014/main" id="{AEA62705-AE64-4A37-A078-C76AEE6CBFF8}"/>
            </a:ext>
          </a:extLst>
        </xdr:cNvPr>
        <xdr:cNvSpPr txBox="1"/>
      </xdr:nvSpPr>
      <xdr:spPr>
        <a:xfrm>
          <a:off x="15735300" y="2854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134</xdr:row>
      <xdr:rowOff>128587</xdr:rowOff>
    </xdr:from>
    <xdr:ext cx="65" cy="172227"/>
    <xdr:sp macro="" textlink="">
      <xdr:nvSpPr>
        <xdr:cNvPr id="131" name="ZoneTexte 130">
          <a:extLst>
            <a:ext uri="{FF2B5EF4-FFF2-40B4-BE49-F238E27FC236}">
              <a16:creationId xmlns:a16="http://schemas.microsoft.com/office/drawing/2014/main" id="{09421981-3B70-42C0-9B4E-4C15CFC4C3DE}"/>
            </a:ext>
          </a:extLst>
        </xdr:cNvPr>
        <xdr:cNvSpPr txBox="1"/>
      </xdr:nvSpPr>
      <xdr:spPr>
        <a:xfrm>
          <a:off x="15735300" y="2854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134</xdr:row>
      <xdr:rowOff>128587</xdr:rowOff>
    </xdr:from>
    <xdr:ext cx="65" cy="172227"/>
    <xdr:sp macro="" textlink="">
      <xdr:nvSpPr>
        <xdr:cNvPr id="132" name="ZoneTexte 131">
          <a:extLst>
            <a:ext uri="{FF2B5EF4-FFF2-40B4-BE49-F238E27FC236}">
              <a16:creationId xmlns:a16="http://schemas.microsoft.com/office/drawing/2014/main" id="{17B7BFD8-813B-4D0B-9725-F4FA43845804}"/>
            </a:ext>
          </a:extLst>
        </xdr:cNvPr>
        <xdr:cNvSpPr txBox="1"/>
      </xdr:nvSpPr>
      <xdr:spPr>
        <a:xfrm>
          <a:off x="15735300" y="2854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3" name="ZoneTexte 132">
          <a:extLst>
            <a:ext uri="{FF2B5EF4-FFF2-40B4-BE49-F238E27FC236}">
              <a16:creationId xmlns:a16="http://schemas.microsoft.com/office/drawing/2014/main" id="{1FFC3182-3990-41A9-B66A-1DEC514DE5D1}"/>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4" name="ZoneTexte 133">
          <a:extLst>
            <a:ext uri="{FF2B5EF4-FFF2-40B4-BE49-F238E27FC236}">
              <a16:creationId xmlns:a16="http://schemas.microsoft.com/office/drawing/2014/main" id="{2F41FCE7-6696-40B4-A74C-CE594C7FB3C2}"/>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5" name="ZoneTexte 134">
          <a:extLst>
            <a:ext uri="{FF2B5EF4-FFF2-40B4-BE49-F238E27FC236}">
              <a16:creationId xmlns:a16="http://schemas.microsoft.com/office/drawing/2014/main" id="{C2221A0F-DAD2-412B-9B30-23DD4A84351C}"/>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6" name="ZoneTexte 135">
          <a:extLst>
            <a:ext uri="{FF2B5EF4-FFF2-40B4-BE49-F238E27FC236}">
              <a16:creationId xmlns:a16="http://schemas.microsoft.com/office/drawing/2014/main" id="{5AF98F6F-0BEE-4FB5-955A-AEC1773212D4}"/>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7" name="ZoneTexte 136">
          <a:extLst>
            <a:ext uri="{FF2B5EF4-FFF2-40B4-BE49-F238E27FC236}">
              <a16:creationId xmlns:a16="http://schemas.microsoft.com/office/drawing/2014/main" id="{FC2CFDFB-12FF-433A-B91F-07E9EC4AC9A7}"/>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8" name="ZoneTexte 137">
          <a:extLst>
            <a:ext uri="{FF2B5EF4-FFF2-40B4-BE49-F238E27FC236}">
              <a16:creationId xmlns:a16="http://schemas.microsoft.com/office/drawing/2014/main" id="{C4AE10E8-2CE6-4C3F-AF20-72B611CB93B3}"/>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9" name="ZoneTexte 138">
          <a:extLst>
            <a:ext uri="{FF2B5EF4-FFF2-40B4-BE49-F238E27FC236}">
              <a16:creationId xmlns:a16="http://schemas.microsoft.com/office/drawing/2014/main" id="{7661E953-6D48-422B-B80B-F877EF5550F6}"/>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40" name="ZoneTexte 139">
          <a:extLst>
            <a:ext uri="{FF2B5EF4-FFF2-40B4-BE49-F238E27FC236}">
              <a16:creationId xmlns:a16="http://schemas.microsoft.com/office/drawing/2014/main" id="{2515D0AC-3139-49B2-B934-6F2ADB7F83C3}"/>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41" name="ZoneTexte 140">
          <a:extLst>
            <a:ext uri="{FF2B5EF4-FFF2-40B4-BE49-F238E27FC236}">
              <a16:creationId xmlns:a16="http://schemas.microsoft.com/office/drawing/2014/main" id="{D3CBC093-205C-4927-A553-2730E7E5E93A}"/>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42" name="ZoneTexte 141">
          <a:extLst>
            <a:ext uri="{FF2B5EF4-FFF2-40B4-BE49-F238E27FC236}">
              <a16:creationId xmlns:a16="http://schemas.microsoft.com/office/drawing/2014/main" id="{A86A43C4-B431-4733-8836-30130B838EE5}"/>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43" name="ZoneTexte 142">
          <a:extLst>
            <a:ext uri="{FF2B5EF4-FFF2-40B4-BE49-F238E27FC236}">
              <a16:creationId xmlns:a16="http://schemas.microsoft.com/office/drawing/2014/main" id="{C9C96B2D-0279-4BF9-817C-68A8329297E2}"/>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44" name="ZoneTexte 143">
          <a:extLst>
            <a:ext uri="{FF2B5EF4-FFF2-40B4-BE49-F238E27FC236}">
              <a16:creationId xmlns:a16="http://schemas.microsoft.com/office/drawing/2014/main" id="{E36ABCD7-C0A8-4E84-8838-D6162B0AC7CC}"/>
            </a:ext>
          </a:extLst>
        </xdr:cNvPr>
        <xdr:cNvSpPr txBox="1"/>
      </xdr:nvSpPr>
      <xdr:spPr>
        <a:xfrm>
          <a:off x="12468225" y="28351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45" name="ZoneTexte 144">
          <a:extLst>
            <a:ext uri="{FF2B5EF4-FFF2-40B4-BE49-F238E27FC236}">
              <a16:creationId xmlns:a16="http://schemas.microsoft.com/office/drawing/2014/main" id="{785FD8F3-A58E-4EC5-88DC-10095347D495}"/>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46" name="ZoneTexte 145">
          <a:extLst>
            <a:ext uri="{FF2B5EF4-FFF2-40B4-BE49-F238E27FC236}">
              <a16:creationId xmlns:a16="http://schemas.microsoft.com/office/drawing/2014/main" id="{E560FCC5-A8E1-4756-BCF2-81BA71117454}"/>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47" name="ZoneTexte 146">
          <a:extLst>
            <a:ext uri="{FF2B5EF4-FFF2-40B4-BE49-F238E27FC236}">
              <a16:creationId xmlns:a16="http://schemas.microsoft.com/office/drawing/2014/main" id="{273169E8-1FAE-424F-8CE5-EC005AD8DB56}"/>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48" name="ZoneTexte 147">
          <a:extLst>
            <a:ext uri="{FF2B5EF4-FFF2-40B4-BE49-F238E27FC236}">
              <a16:creationId xmlns:a16="http://schemas.microsoft.com/office/drawing/2014/main" id="{4C05AD72-3FC9-422E-B088-E4265555B484}"/>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49" name="ZoneTexte 148">
          <a:extLst>
            <a:ext uri="{FF2B5EF4-FFF2-40B4-BE49-F238E27FC236}">
              <a16:creationId xmlns:a16="http://schemas.microsoft.com/office/drawing/2014/main" id="{6D60E1EE-1848-442C-B722-C62BF21933C1}"/>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50" name="ZoneTexte 149">
          <a:extLst>
            <a:ext uri="{FF2B5EF4-FFF2-40B4-BE49-F238E27FC236}">
              <a16:creationId xmlns:a16="http://schemas.microsoft.com/office/drawing/2014/main" id="{3AA103E6-BBC1-4E9C-9337-68B9E04FE6EE}"/>
            </a:ext>
          </a:extLst>
        </xdr:cNvPr>
        <xdr:cNvSpPr txBox="1"/>
      </xdr:nvSpPr>
      <xdr:spPr>
        <a:xfrm>
          <a:off x="12468225" y="28351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51" name="ZoneTexte 150">
          <a:extLst>
            <a:ext uri="{FF2B5EF4-FFF2-40B4-BE49-F238E27FC236}">
              <a16:creationId xmlns:a16="http://schemas.microsoft.com/office/drawing/2014/main" id="{B10400DB-9E04-44C3-BE08-09040DFBC727}"/>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52" name="ZoneTexte 151">
          <a:extLst>
            <a:ext uri="{FF2B5EF4-FFF2-40B4-BE49-F238E27FC236}">
              <a16:creationId xmlns:a16="http://schemas.microsoft.com/office/drawing/2014/main" id="{364547F5-ADBB-4CBB-A47C-6EB2AA5DA2C6}"/>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53" name="ZoneTexte 152">
          <a:extLst>
            <a:ext uri="{FF2B5EF4-FFF2-40B4-BE49-F238E27FC236}">
              <a16:creationId xmlns:a16="http://schemas.microsoft.com/office/drawing/2014/main" id="{03A3B297-559E-448C-9215-6BA5AE33ABD1}"/>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54" name="ZoneTexte 153">
          <a:extLst>
            <a:ext uri="{FF2B5EF4-FFF2-40B4-BE49-F238E27FC236}">
              <a16:creationId xmlns:a16="http://schemas.microsoft.com/office/drawing/2014/main" id="{50E0D455-EB73-451A-8331-7E021504CCC7}"/>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55" name="ZoneTexte 154">
          <a:extLst>
            <a:ext uri="{FF2B5EF4-FFF2-40B4-BE49-F238E27FC236}">
              <a16:creationId xmlns:a16="http://schemas.microsoft.com/office/drawing/2014/main" id="{48F9E7BD-2EC9-4BAF-A8B7-F1D3974865F4}"/>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56" name="ZoneTexte 155">
          <a:extLst>
            <a:ext uri="{FF2B5EF4-FFF2-40B4-BE49-F238E27FC236}">
              <a16:creationId xmlns:a16="http://schemas.microsoft.com/office/drawing/2014/main" id="{C4A3F1E2-6649-41C0-98D2-E6B74ED0F92D}"/>
            </a:ext>
          </a:extLst>
        </xdr:cNvPr>
        <xdr:cNvSpPr txBox="1"/>
      </xdr:nvSpPr>
      <xdr:spPr>
        <a:xfrm>
          <a:off x="12468225" y="28351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57" name="ZoneTexte 156">
          <a:extLst>
            <a:ext uri="{FF2B5EF4-FFF2-40B4-BE49-F238E27FC236}">
              <a16:creationId xmlns:a16="http://schemas.microsoft.com/office/drawing/2014/main" id="{135FC503-6C9E-4CA7-9047-EA55938A2281}"/>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58" name="ZoneTexte 157">
          <a:extLst>
            <a:ext uri="{FF2B5EF4-FFF2-40B4-BE49-F238E27FC236}">
              <a16:creationId xmlns:a16="http://schemas.microsoft.com/office/drawing/2014/main" id="{5FA5A24C-966A-4A72-A040-6E1DA7FD0FAB}"/>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159" name="ZoneTexte 158">
          <a:extLst>
            <a:ext uri="{FF2B5EF4-FFF2-40B4-BE49-F238E27FC236}">
              <a16:creationId xmlns:a16="http://schemas.microsoft.com/office/drawing/2014/main" id="{95487589-5CF7-4897-919D-67EAAE280AF4}"/>
            </a:ext>
          </a:extLst>
        </xdr:cNvPr>
        <xdr:cNvSpPr txBox="1"/>
      </xdr:nvSpPr>
      <xdr:spPr>
        <a:xfrm>
          <a:off x="16859250" y="2104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160" name="ZoneTexte 159">
          <a:extLst>
            <a:ext uri="{FF2B5EF4-FFF2-40B4-BE49-F238E27FC236}">
              <a16:creationId xmlns:a16="http://schemas.microsoft.com/office/drawing/2014/main" id="{C912DC23-4635-44C0-9293-8FD61F743320}"/>
            </a:ext>
          </a:extLst>
        </xdr:cNvPr>
        <xdr:cNvSpPr txBox="1"/>
      </xdr:nvSpPr>
      <xdr:spPr>
        <a:xfrm>
          <a:off x="16859250" y="2104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161" name="ZoneTexte 160">
          <a:extLst>
            <a:ext uri="{FF2B5EF4-FFF2-40B4-BE49-F238E27FC236}">
              <a16:creationId xmlns:a16="http://schemas.microsoft.com/office/drawing/2014/main" id="{EF489B1F-5380-40E3-8EE2-6A3801A1264A}"/>
            </a:ext>
          </a:extLst>
        </xdr:cNvPr>
        <xdr:cNvSpPr txBox="1"/>
      </xdr:nvSpPr>
      <xdr:spPr>
        <a:xfrm>
          <a:off x="16859250" y="2104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62" name="ZoneTexte 161">
          <a:extLst>
            <a:ext uri="{FF2B5EF4-FFF2-40B4-BE49-F238E27FC236}">
              <a16:creationId xmlns:a16="http://schemas.microsoft.com/office/drawing/2014/main" id="{8C2447CD-ACA0-401F-8C24-A0DF5166F983}"/>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163" name="ZoneTexte 162">
          <a:extLst>
            <a:ext uri="{FF2B5EF4-FFF2-40B4-BE49-F238E27FC236}">
              <a16:creationId xmlns:a16="http://schemas.microsoft.com/office/drawing/2014/main" id="{EE16CC5B-B295-4785-BB5A-288891A6E9D1}"/>
            </a:ext>
          </a:extLst>
        </xdr:cNvPr>
        <xdr:cNvSpPr txBox="1"/>
      </xdr:nvSpPr>
      <xdr:spPr>
        <a:xfrm>
          <a:off x="16859250" y="2104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64" name="ZoneTexte 163">
          <a:extLst>
            <a:ext uri="{FF2B5EF4-FFF2-40B4-BE49-F238E27FC236}">
              <a16:creationId xmlns:a16="http://schemas.microsoft.com/office/drawing/2014/main" id="{52A14A54-B2DC-425D-B335-8115BA6A52E8}"/>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65" name="ZoneTexte 164">
          <a:extLst>
            <a:ext uri="{FF2B5EF4-FFF2-40B4-BE49-F238E27FC236}">
              <a16:creationId xmlns:a16="http://schemas.microsoft.com/office/drawing/2014/main" id="{81236211-3D3D-42EF-B689-2FA6FFF927AB}"/>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66" name="ZoneTexte 165">
          <a:extLst>
            <a:ext uri="{FF2B5EF4-FFF2-40B4-BE49-F238E27FC236}">
              <a16:creationId xmlns:a16="http://schemas.microsoft.com/office/drawing/2014/main" id="{7A0825B6-3B04-410A-A620-EC366031F9D8}"/>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67" name="ZoneTexte 166">
          <a:extLst>
            <a:ext uri="{FF2B5EF4-FFF2-40B4-BE49-F238E27FC236}">
              <a16:creationId xmlns:a16="http://schemas.microsoft.com/office/drawing/2014/main" id="{558B89D1-16F7-4E0A-AED9-17D86326B19D}"/>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68" name="ZoneTexte 167">
          <a:extLst>
            <a:ext uri="{FF2B5EF4-FFF2-40B4-BE49-F238E27FC236}">
              <a16:creationId xmlns:a16="http://schemas.microsoft.com/office/drawing/2014/main" id="{1FD5AD6D-5001-4606-BF74-11360C408FB2}"/>
            </a:ext>
          </a:extLst>
        </xdr:cNvPr>
        <xdr:cNvSpPr txBox="1"/>
      </xdr:nvSpPr>
      <xdr:spPr>
        <a:xfrm>
          <a:off x="12468225" y="28351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69" name="ZoneTexte 168">
          <a:extLst>
            <a:ext uri="{FF2B5EF4-FFF2-40B4-BE49-F238E27FC236}">
              <a16:creationId xmlns:a16="http://schemas.microsoft.com/office/drawing/2014/main" id="{9B3A74B2-76F6-4B71-8872-22AD2DC2102F}"/>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70" name="ZoneTexte 169">
          <a:extLst>
            <a:ext uri="{FF2B5EF4-FFF2-40B4-BE49-F238E27FC236}">
              <a16:creationId xmlns:a16="http://schemas.microsoft.com/office/drawing/2014/main" id="{9240AD65-B449-4D57-8995-AE43C330C4DB}"/>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71" name="ZoneTexte 170">
          <a:extLst>
            <a:ext uri="{FF2B5EF4-FFF2-40B4-BE49-F238E27FC236}">
              <a16:creationId xmlns:a16="http://schemas.microsoft.com/office/drawing/2014/main" id="{D3AFB851-D6F3-4527-A9D9-E32DB2EF5DA7}"/>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72" name="ZoneTexte 171">
          <a:extLst>
            <a:ext uri="{FF2B5EF4-FFF2-40B4-BE49-F238E27FC236}">
              <a16:creationId xmlns:a16="http://schemas.microsoft.com/office/drawing/2014/main" id="{569452E0-58D5-4847-B674-FC3F1D0BF0B2}"/>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73" name="ZoneTexte 172">
          <a:extLst>
            <a:ext uri="{FF2B5EF4-FFF2-40B4-BE49-F238E27FC236}">
              <a16:creationId xmlns:a16="http://schemas.microsoft.com/office/drawing/2014/main" id="{527B532E-F70A-479B-A4AA-4108819F7E73}"/>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74" name="ZoneTexte 173">
          <a:extLst>
            <a:ext uri="{FF2B5EF4-FFF2-40B4-BE49-F238E27FC236}">
              <a16:creationId xmlns:a16="http://schemas.microsoft.com/office/drawing/2014/main" id="{F2E8F426-EE1E-4D32-8518-5DCAA7162AC5}"/>
            </a:ext>
          </a:extLst>
        </xdr:cNvPr>
        <xdr:cNvSpPr txBox="1"/>
      </xdr:nvSpPr>
      <xdr:spPr>
        <a:xfrm>
          <a:off x="12468225" y="28351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75" name="ZoneTexte 174">
          <a:extLst>
            <a:ext uri="{FF2B5EF4-FFF2-40B4-BE49-F238E27FC236}">
              <a16:creationId xmlns:a16="http://schemas.microsoft.com/office/drawing/2014/main" id="{7B51F11E-7137-4D34-819B-575775773943}"/>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76" name="ZoneTexte 175">
          <a:extLst>
            <a:ext uri="{FF2B5EF4-FFF2-40B4-BE49-F238E27FC236}">
              <a16:creationId xmlns:a16="http://schemas.microsoft.com/office/drawing/2014/main" id="{2D5176A3-ACDA-4256-99CD-9491528467DC}"/>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77" name="ZoneTexte 176">
          <a:extLst>
            <a:ext uri="{FF2B5EF4-FFF2-40B4-BE49-F238E27FC236}">
              <a16:creationId xmlns:a16="http://schemas.microsoft.com/office/drawing/2014/main" id="{4283464C-36F4-4ACF-A534-43AD4CD5FC13}"/>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78" name="ZoneTexte 177">
          <a:extLst>
            <a:ext uri="{FF2B5EF4-FFF2-40B4-BE49-F238E27FC236}">
              <a16:creationId xmlns:a16="http://schemas.microsoft.com/office/drawing/2014/main" id="{EFC91D3A-BCF0-4020-BE10-440CFF900D47}"/>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79" name="ZoneTexte 178">
          <a:extLst>
            <a:ext uri="{FF2B5EF4-FFF2-40B4-BE49-F238E27FC236}">
              <a16:creationId xmlns:a16="http://schemas.microsoft.com/office/drawing/2014/main" id="{EDD825A9-52EB-4260-83E6-75C618607976}"/>
            </a:ext>
          </a:extLst>
        </xdr:cNvPr>
        <xdr:cNvSpPr txBox="1"/>
      </xdr:nvSpPr>
      <xdr:spPr>
        <a:xfrm>
          <a:off x="16859250" y="20840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80" name="ZoneTexte 179">
          <a:extLst>
            <a:ext uri="{FF2B5EF4-FFF2-40B4-BE49-F238E27FC236}">
              <a16:creationId xmlns:a16="http://schemas.microsoft.com/office/drawing/2014/main" id="{864D8CAB-92F4-4C62-BBA6-0F95AD2E8E10}"/>
            </a:ext>
          </a:extLst>
        </xdr:cNvPr>
        <xdr:cNvSpPr txBox="1"/>
      </xdr:nvSpPr>
      <xdr:spPr>
        <a:xfrm>
          <a:off x="12468225" y="28351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81" name="ZoneTexte 180">
          <a:extLst>
            <a:ext uri="{FF2B5EF4-FFF2-40B4-BE49-F238E27FC236}">
              <a16:creationId xmlns:a16="http://schemas.microsoft.com/office/drawing/2014/main" id="{C3A69FC2-7A49-4BE0-80A8-E668877E8981}"/>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82" name="ZoneTexte 181">
          <a:extLst>
            <a:ext uri="{FF2B5EF4-FFF2-40B4-BE49-F238E27FC236}">
              <a16:creationId xmlns:a16="http://schemas.microsoft.com/office/drawing/2014/main" id="{D66E407F-F1D3-4454-9413-50229061F55C}"/>
            </a:ext>
          </a:extLst>
        </xdr:cNvPr>
        <xdr:cNvSpPr txBox="1"/>
      </xdr:nvSpPr>
      <xdr:spPr>
        <a:xfrm>
          <a:off x="16859250" y="20969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3" name="ZoneTexte 182">
          <a:extLst>
            <a:ext uri="{FF2B5EF4-FFF2-40B4-BE49-F238E27FC236}">
              <a16:creationId xmlns:a16="http://schemas.microsoft.com/office/drawing/2014/main" id="{43675462-FD8B-4862-87A7-CB41BAAF0504}"/>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4" name="ZoneTexte 183">
          <a:extLst>
            <a:ext uri="{FF2B5EF4-FFF2-40B4-BE49-F238E27FC236}">
              <a16:creationId xmlns:a16="http://schemas.microsoft.com/office/drawing/2014/main" id="{212529F0-92D0-477D-93A0-D0165A095C7C}"/>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5" name="ZoneTexte 184">
          <a:extLst>
            <a:ext uri="{FF2B5EF4-FFF2-40B4-BE49-F238E27FC236}">
              <a16:creationId xmlns:a16="http://schemas.microsoft.com/office/drawing/2014/main" id="{6853609B-A09D-484B-8BB8-35D7359A1C2D}"/>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6" name="ZoneTexte 185">
          <a:extLst>
            <a:ext uri="{FF2B5EF4-FFF2-40B4-BE49-F238E27FC236}">
              <a16:creationId xmlns:a16="http://schemas.microsoft.com/office/drawing/2014/main" id="{7C9A4791-71B2-43CB-B282-081FF5A33D58}"/>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7" name="ZoneTexte 186">
          <a:extLst>
            <a:ext uri="{FF2B5EF4-FFF2-40B4-BE49-F238E27FC236}">
              <a16:creationId xmlns:a16="http://schemas.microsoft.com/office/drawing/2014/main" id="{22B06B7E-36ED-464E-BD86-0A221CC74DEE}"/>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8" name="ZoneTexte 187">
          <a:extLst>
            <a:ext uri="{FF2B5EF4-FFF2-40B4-BE49-F238E27FC236}">
              <a16:creationId xmlns:a16="http://schemas.microsoft.com/office/drawing/2014/main" id="{9D9ED8E9-BE95-408A-9BCB-5DF2024081D5}"/>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9" name="ZoneTexte 188">
          <a:extLst>
            <a:ext uri="{FF2B5EF4-FFF2-40B4-BE49-F238E27FC236}">
              <a16:creationId xmlns:a16="http://schemas.microsoft.com/office/drawing/2014/main" id="{E304054A-4136-46B8-8E35-58C6B0172C8A}"/>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0" name="ZoneTexte 189">
          <a:extLst>
            <a:ext uri="{FF2B5EF4-FFF2-40B4-BE49-F238E27FC236}">
              <a16:creationId xmlns:a16="http://schemas.microsoft.com/office/drawing/2014/main" id="{9F027787-A660-4523-AA33-3635D6146FC2}"/>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1" name="ZoneTexte 190">
          <a:extLst>
            <a:ext uri="{FF2B5EF4-FFF2-40B4-BE49-F238E27FC236}">
              <a16:creationId xmlns:a16="http://schemas.microsoft.com/office/drawing/2014/main" id="{634DC5EC-6D14-4C7A-8DD9-283F4135E8E4}"/>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192" name="ZoneTexte 191">
          <a:extLst>
            <a:ext uri="{FF2B5EF4-FFF2-40B4-BE49-F238E27FC236}">
              <a16:creationId xmlns:a16="http://schemas.microsoft.com/office/drawing/2014/main" id="{D966767F-8DFF-41E9-A4D4-9494A44C0F49}"/>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193" name="ZoneTexte 192">
          <a:extLst>
            <a:ext uri="{FF2B5EF4-FFF2-40B4-BE49-F238E27FC236}">
              <a16:creationId xmlns:a16="http://schemas.microsoft.com/office/drawing/2014/main" id="{808A4B83-6867-421A-97CD-5E2FB53037DD}"/>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4" name="ZoneTexte 193">
          <a:extLst>
            <a:ext uri="{FF2B5EF4-FFF2-40B4-BE49-F238E27FC236}">
              <a16:creationId xmlns:a16="http://schemas.microsoft.com/office/drawing/2014/main" id="{186240A0-4CD2-4703-B06F-2ECC3972703A}"/>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5" name="ZoneTexte 194">
          <a:extLst>
            <a:ext uri="{FF2B5EF4-FFF2-40B4-BE49-F238E27FC236}">
              <a16:creationId xmlns:a16="http://schemas.microsoft.com/office/drawing/2014/main" id="{3BE73FE8-1CF3-424B-B25E-1E1FFC580B89}"/>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6" name="ZoneTexte 195">
          <a:extLst>
            <a:ext uri="{FF2B5EF4-FFF2-40B4-BE49-F238E27FC236}">
              <a16:creationId xmlns:a16="http://schemas.microsoft.com/office/drawing/2014/main" id="{E52F7BCF-D9D8-4C14-BC96-B1C57B9514C9}"/>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197" name="ZoneTexte 196">
          <a:extLst>
            <a:ext uri="{FF2B5EF4-FFF2-40B4-BE49-F238E27FC236}">
              <a16:creationId xmlns:a16="http://schemas.microsoft.com/office/drawing/2014/main" id="{CF43124F-39D1-4454-8BAA-4EAC38C7DB7A}"/>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198" name="ZoneTexte 197">
          <a:extLst>
            <a:ext uri="{FF2B5EF4-FFF2-40B4-BE49-F238E27FC236}">
              <a16:creationId xmlns:a16="http://schemas.microsoft.com/office/drawing/2014/main" id="{64E27B92-E8B9-453A-BFDE-9E47CC6C3B20}"/>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9" name="ZoneTexte 198">
          <a:extLst>
            <a:ext uri="{FF2B5EF4-FFF2-40B4-BE49-F238E27FC236}">
              <a16:creationId xmlns:a16="http://schemas.microsoft.com/office/drawing/2014/main" id="{9056489D-FA07-4E95-A448-11CAE4A4F2E7}"/>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0" name="ZoneTexte 199">
          <a:extLst>
            <a:ext uri="{FF2B5EF4-FFF2-40B4-BE49-F238E27FC236}">
              <a16:creationId xmlns:a16="http://schemas.microsoft.com/office/drawing/2014/main" id="{1E41112B-3758-43EF-97BA-67AC3D2F6F34}"/>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1" name="ZoneTexte 200">
          <a:extLst>
            <a:ext uri="{FF2B5EF4-FFF2-40B4-BE49-F238E27FC236}">
              <a16:creationId xmlns:a16="http://schemas.microsoft.com/office/drawing/2014/main" id="{09E62DC7-2BC6-4F6F-9707-374CD0440E25}"/>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02" name="ZoneTexte 201">
          <a:extLst>
            <a:ext uri="{FF2B5EF4-FFF2-40B4-BE49-F238E27FC236}">
              <a16:creationId xmlns:a16="http://schemas.microsoft.com/office/drawing/2014/main" id="{F03D4D7D-5822-4111-8A63-A2AB3B42EABB}"/>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03" name="ZoneTexte 202">
          <a:extLst>
            <a:ext uri="{FF2B5EF4-FFF2-40B4-BE49-F238E27FC236}">
              <a16:creationId xmlns:a16="http://schemas.microsoft.com/office/drawing/2014/main" id="{258BDCB1-7A82-44CB-9DEB-E9F514E4DF34}"/>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4" name="ZoneTexte 203">
          <a:extLst>
            <a:ext uri="{FF2B5EF4-FFF2-40B4-BE49-F238E27FC236}">
              <a16:creationId xmlns:a16="http://schemas.microsoft.com/office/drawing/2014/main" id="{5C56F29A-101B-43E0-9BE2-92BE93BAC539}"/>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5" name="ZoneTexte 204">
          <a:extLst>
            <a:ext uri="{FF2B5EF4-FFF2-40B4-BE49-F238E27FC236}">
              <a16:creationId xmlns:a16="http://schemas.microsoft.com/office/drawing/2014/main" id="{0AEF54EC-184B-4B23-BA2E-40A8A5D469A4}"/>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6" name="ZoneTexte 205">
          <a:extLst>
            <a:ext uri="{FF2B5EF4-FFF2-40B4-BE49-F238E27FC236}">
              <a16:creationId xmlns:a16="http://schemas.microsoft.com/office/drawing/2014/main" id="{64F3F950-5867-444A-97C3-0E992F0EE42F}"/>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7" name="ZoneTexte 206">
          <a:extLst>
            <a:ext uri="{FF2B5EF4-FFF2-40B4-BE49-F238E27FC236}">
              <a16:creationId xmlns:a16="http://schemas.microsoft.com/office/drawing/2014/main" id="{4F2B298B-1638-43D7-978E-B8CA65E72F73}"/>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8" name="ZoneTexte 207">
          <a:extLst>
            <a:ext uri="{FF2B5EF4-FFF2-40B4-BE49-F238E27FC236}">
              <a16:creationId xmlns:a16="http://schemas.microsoft.com/office/drawing/2014/main" id="{C1991265-749C-4640-97A0-7FF7F1514090}"/>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09" name="ZoneTexte 208">
          <a:extLst>
            <a:ext uri="{FF2B5EF4-FFF2-40B4-BE49-F238E27FC236}">
              <a16:creationId xmlns:a16="http://schemas.microsoft.com/office/drawing/2014/main" id="{77B28B66-DF66-44EB-BF19-AD0553A04364}"/>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10" name="ZoneTexte 209">
          <a:extLst>
            <a:ext uri="{FF2B5EF4-FFF2-40B4-BE49-F238E27FC236}">
              <a16:creationId xmlns:a16="http://schemas.microsoft.com/office/drawing/2014/main" id="{4577A966-72C3-43CF-9AB1-554AE5239258}"/>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1" name="ZoneTexte 210">
          <a:extLst>
            <a:ext uri="{FF2B5EF4-FFF2-40B4-BE49-F238E27FC236}">
              <a16:creationId xmlns:a16="http://schemas.microsoft.com/office/drawing/2014/main" id="{F107D09F-7E6E-406A-BA9F-98041077EB78}"/>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2" name="ZoneTexte 211">
          <a:extLst>
            <a:ext uri="{FF2B5EF4-FFF2-40B4-BE49-F238E27FC236}">
              <a16:creationId xmlns:a16="http://schemas.microsoft.com/office/drawing/2014/main" id="{BB619C90-3F95-497D-8432-A6C1B21C4BA7}"/>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3" name="ZoneTexte 212">
          <a:extLst>
            <a:ext uri="{FF2B5EF4-FFF2-40B4-BE49-F238E27FC236}">
              <a16:creationId xmlns:a16="http://schemas.microsoft.com/office/drawing/2014/main" id="{B08A175D-8D8D-45DD-A5F3-69E45098AFB8}"/>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14" name="ZoneTexte 213">
          <a:extLst>
            <a:ext uri="{FF2B5EF4-FFF2-40B4-BE49-F238E27FC236}">
              <a16:creationId xmlns:a16="http://schemas.microsoft.com/office/drawing/2014/main" id="{EAB02863-46D3-451A-AC0A-17E631FD4A04}"/>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15" name="ZoneTexte 214">
          <a:extLst>
            <a:ext uri="{FF2B5EF4-FFF2-40B4-BE49-F238E27FC236}">
              <a16:creationId xmlns:a16="http://schemas.microsoft.com/office/drawing/2014/main" id="{6B3C9893-B76E-4DA2-B25C-196CC41AB256}"/>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6" name="ZoneTexte 215">
          <a:extLst>
            <a:ext uri="{FF2B5EF4-FFF2-40B4-BE49-F238E27FC236}">
              <a16:creationId xmlns:a16="http://schemas.microsoft.com/office/drawing/2014/main" id="{4DE56848-6D37-4858-A669-FEDD44945C25}"/>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7" name="ZoneTexte 216">
          <a:extLst>
            <a:ext uri="{FF2B5EF4-FFF2-40B4-BE49-F238E27FC236}">
              <a16:creationId xmlns:a16="http://schemas.microsoft.com/office/drawing/2014/main" id="{0B91C7E8-BFFD-467A-A078-C5619ADB7D6B}"/>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8" name="ZoneTexte 217">
          <a:extLst>
            <a:ext uri="{FF2B5EF4-FFF2-40B4-BE49-F238E27FC236}">
              <a16:creationId xmlns:a16="http://schemas.microsoft.com/office/drawing/2014/main" id="{7C5444FE-DF4A-44B7-B9A1-9ABBC8CF2ED9}"/>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19" name="ZoneTexte 218">
          <a:extLst>
            <a:ext uri="{FF2B5EF4-FFF2-40B4-BE49-F238E27FC236}">
              <a16:creationId xmlns:a16="http://schemas.microsoft.com/office/drawing/2014/main" id="{A0A50FDC-A6C0-41AF-8DF1-96DF13F1BA56}"/>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20" name="ZoneTexte 219">
          <a:extLst>
            <a:ext uri="{FF2B5EF4-FFF2-40B4-BE49-F238E27FC236}">
              <a16:creationId xmlns:a16="http://schemas.microsoft.com/office/drawing/2014/main" id="{EB035547-5FFC-4C31-8287-878A1C96C64B}"/>
            </a:ext>
          </a:extLst>
        </xdr:cNvPr>
        <xdr:cNvSpPr txBox="1"/>
      </xdr:nvSpPr>
      <xdr:spPr>
        <a:xfrm>
          <a:off x="12468225" y="2511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21" name="ZoneTexte 220">
          <a:extLst>
            <a:ext uri="{FF2B5EF4-FFF2-40B4-BE49-F238E27FC236}">
              <a16:creationId xmlns:a16="http://schemas.microsoft.com/office/drawing/2014/main" id="{3B7B421B-6B43-41E4-B847-2662FD57F354}"/>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22" name="ZoneTexte 221">
          <a:extLst>
            <a:ext uri="{FF2B5EF4-FFF2-40B4-BE49-F238E27FC236}">
              <a16:creationId xmlns:a16="http://schemas.microsoft.com/office/drawing/2014/main" id="{EBDC6B97-EEF8-4DE3-ADE0-10899C63AC50}"/>
            </a:ext>
          </a:extLst>
        </xdr:cNvPr>
        <xdr:cNvSpPr txBox="1"/>
      </xdr:nvSpPr>
      <xdr:spPr>
        <a:xfrm>
          <a:off x="12468225" y="25246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438150</xdr:colOff>
      <xdr:row>96</xdr:row>
      <xdr:rowOff>0</xdr:rowOff>
    </xdr:from>
    <xdr:ext cx="65" cy="172227"/>
    <xdr:sp macro="" textlink="">
      <xdr:nvSpPr>
        <xdr:cNvPr id="223" name="ZoneTexte 222">
          <a:extLst>
            <a:ext uri="{FF2B5EF4-FFF2-40B4-BE49-F238E27FC236}">
              <a16:creationId xmlns:a16="http://schemas.microsoft.com/office/drawing/2014/main" id="{7221FB5D-5FBC-4650-A480-7B3D5A9BA92A}"/>
            </a:ext>
          </a:extLst>
        </xdr:cNvPr>
        <xdr:cNvSpPr txBox="1"/>
      </xdr:nvSpPr>
      <xdr:spPr>
        <a:xfrm>
          <a:off x="23679150" y="2171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95</xdr:row>
      <xdr:rowOff>128587</xdr:rowOff>
    </xdr:from>
    <xdr:ext cx="0" cy="172227"/>
    <xdr:sp macro="" textlink="">
      <xdr:nvSpPr>
        <xdr:cNvPr id="224" name="ZoneTexte 223">
          <a:extLst>
            <a:ext uri="{FF2B5EF4-FFF2-40B4-BE49-F238E27FC236}">
              <a16:creationId xmlns:a16="http://schemas.microsoft.com/office/drawing/2014/main" id="{0A0A5862-F399-4E07-B6A2-6E294F09249E}"/>
            </a:ext>
          </a:extLst>
        </xdr:cNvPr>
        <xdr:cNvSpPr txBox="1"/>
      </xdr:nvSpPr>
      <xdr:spPr>
        <a:xfrm>
          <a:off x="23241000" y="21616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95</xdr:row>
      <xdr:rowOff>128587</xdr:rowOff>
    </xdr:from>
    <xdr:ext cx="0" cy="172227"/>
    <xdr:sp macro="" textlink="">
      <xdr:nvSpPr>
        <xdr:cNvPr id="225" name="ZoneTexte 224">
          <a:extLst>
            <a:ext uri="{FF2B5EF4-FFF2-40B4-BE49-F238E27FC236}">
              <a16:creationId xmlns:a16="http://schemas.microsoft.com/office/drawing/2014/main" id="{405A3896-B2AB-438B-B33B-4BB1D7273D7C}"/>
            </a:ext>
          </a:extLst>
        </xdr:cNvPr>
        <xdr:cNvSpPr txBox="1"/>
      </xdr:nvSpPr>
      <xdr:spPr>
        <a:xfrm>
          <a:off x="23241000" y="21616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26" name="ZoneTexte 225">
          <a:extLst>
            <a:ext uri="{FF2B5EF4-FFF2-40B4-BE49-F238E27FC236}">
              <a16:creationId xmlns:a16="http://schemas.microsoft.com/office/drawing/2014/main" id="{2BA73737-02C3-4560-BD49-599ED9F6146B}"/>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27" name="ZoneTexte 226">
          <a:extLst>
            <a:ext uri="{FF2B5EF4-FFF2-40B4-BE49-F238E27FC236}">
              <a16:creationId xmlns:a16="http://schemas.microsoft.com/office/drawing/2014/main" id="{3FA089FB-0D74-4B03-A7DB-47485F166B77}"/>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28" name="ZoneTexte 227">
          <a:extLst>
            <a:ext uri="{FF2B5EF4-FFF2-40B4-BE49-F238E27FC236}">
              <a16:creationId xmlns:a16="http://schemas.microsoft.com/office/drawing/2014/main" id="{C63B4C47-8E6E-4F2B-8F24-42C9E96974CD}"/>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29" name="ZoneTexte 228">
          <a:extLst>
            <a:ext uri="{FF2B5EF4-FFF2-40B4-BE49-F238E27FC236}">
              <a16:creationId xmlns:a16="http://schemas.microsoft.com/office/drawing/2014/main" id="{580E0E02-595A-4EFA-BF31-531276319606}"/>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0" name="ZoneTexte 229">
          <a:extLst>
            <a:ext uri="{FF2B5EF4-FFF2-40B4-BE49-F238E27FC236}">
              <a16:creationId xmlns:a16="http://schemas.microsoft.com/office/drawing/2014/main" id="{BA28AC2B-A2D3-4527-AA41-3E4B793EA1BD}"/>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1" name="ZoneTexte 230">
          <a:extLst>
            <a:ext uri="{FF2B5EF4-FFF2-40B4-BE49-F238E27FC236}">
              <a16:creationId xmlns:a16="http://schemas.microsoft.com/office/drawing/2014/main" id="{90458006-5416-40E8-9412-BA211419C2CA}"/>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2" name="ZoneTexte 231">
          <a:extLst>
            <a:ext uri="{FF2B5EF4-FFF2-40B4-BE49-F238E27FC236}">
              <a16:creationId xmlns:a16="http://schemas.microsoft.com/office/drawing/2014/main" id="{E86D7C7A-B6EB-4114-A9AE-DCB61CA740A4}"/>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3" name="ZoneTexte 232">
          <a:extLst>
            <a:ext uri="{FF2B5EF4-FFF2-40B4-BE49-F238E27FC236}">
              <a16:creationId xmlns:a16="http://schemas.microsoft.com/office/drawing/2014/main" id="{E8EFE014-1260-4AD9-A5DF-5AE7E6EB61C4}"/>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4" name="ZoneTexte 233">
          <a:extLst>
            <a:ext uri="{FF2B5EF4-FFF2-40B4-BE49-F238E27FC236}">
              <a16:creationId xmlns:a16="http://schemas.microsoft.com/office/drawing/2014/main" id="{3F09BA3C-7B0B-43B9-A361-36DE6227F52D}"/>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5" name="ZoneTexte 234">
          <a:extLst>
            <a:ext uri="{FF2B5EF4-FFF2-40B4-BE49-F238E27FC236}">
              <a16:creationId xmlns:a16="http://schemas.microsoft.com/office/drawing/2014/main" id="{BC35A82D-F075-4452-B4AE-6E39D4965EC4}"/>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6" name="ZoneTexte 235">
          <a:extLst>
            <a:ext uri="{FF2B5EF4-FFF2-40B4-BE49-F238E27FC236}">
              <a16:creationId xmlns:a16="http://schemas.microsoft.com/office/drawing/2014/main" id="{3B1FA704-2EF5-4130-985A-ACBAE9888286}"/>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7" name="ZoneTexte 236">
          <a:extLst>
            <a:ext uri="{FF2B5EF4-FFF2-40B4-BE49-F238E27FC236}">
              <a16:creationId xmlns:a16="http://schemas.microsoft.com/office/drawing/2014/main" id="{3F7CE161-96A1-4DB3-8DD0-A0EC77B21F94}"/>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8" name="ZoneTexte 237">
          <a:extLst>
            <a:ext uri="{FF2B5EF4-FFF2-40B4-BE49-F238E27FC236}">
              <a16:creationId xmlns:a16="http://schemas.microsoft.com/office/drawing/2014/main" id="{1F3B1733-05C3-41F1-A3C5-0015AC570EA3}"/>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9" name="ZoneTexte 238">
          <a:extLst>
            <a:ext uri="{FF2B5EF4-FFF2-40B4-BE49-F238E27FC236}">
              <a16:creationId xmlns:a16="http://schemas.microsoft.com/office/drawing/2014/main" id="{0ADE8675-88D0-452D-844E-371B1CD9476B}"/>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0" name="ZoneTexte 239">
          <a:extLst>
            <a:ext uri="{FF2B5EF4-FFF2-40B4-BE49-F238E27FC236}">
              <a16:creationId xmlns:a16="http://schemas.microsoft.com/office/drawing/2014/main" id="{9DAF01D5-D7BF-43E6-BEDD-7B89E6B2DE45}"/>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1" name="ZoneTexte 240">
          <a:extLst>
            <a:ext uri="{FF2B5EF4-FFF2-40B4-BE49-F238E27FC236}">
              <a16:creationId xmlns:a16="http://schemas.microsoft.com/office/drawing/2014/main" id="{6369A3F5-1E2D-4B05-BA4F-A4C88CA8CC3F}"/>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2" name="ZoneTexte 241">
          <a:extLst>
            <a:ext uri="{FF2B5EF4-FFF2-40B4-BE49-F238E27FC236}">
              <a16:creationId xmlns:a16="http://schemas.microsoft.com/office/drawing/2014/main" id="{47F85319-04B3-44D4-8DB7-4DE0A119C0B5}"/>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3" name="ZoneTexte 242">
          <a:extLst>
            <a:ext uri="{FF2B5EF4-FFF2-40B4-BE49-F238E27FC236}">
              <a16:creationId xmlns:a16="http://schemas.microsoft.com/office/drawing/2014/main" id="{7F33F77A-5D2F-4228-9976-41EA987FA752}"/>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4" name="ZoneTexte 243">
          <a:extLst>
            <a:ext uri="{FF2B5EF4-FFF2-40B4-BE49-F238E27FC236}">
              <a16:creationId xmlns:a16="http://schemas.microsoft.com/office/drawing/2014/main" id="{EB9060D6-BCC7-4E57-BCAD-F5A8812BD24E}"/>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5" name="ZoneTexte 244">
          <a:extLst>
            <a:ext uri="{FF2B5EF4-FFF2-40B4-BE49-F238E27FC236}">
              <a16:creationId xmlns:a16="http://schemas.microsoft.com/office/drawing/2014/main" id="{49D936C6-7CD2-4CE6-A878-8ECEB9130222}"/>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6" name="ZoneTexte 245">
          <a:extLst>
            <a:ext uri="{FF2B5EF4-FFF2-40B4-BE49-F238E27FC236}">
              <a16:creationId xmlns:a16="http://schemas.microsoft.com/office/drawing/2014/main" id="{7AD8EBF9-B7AD-41B5-BF70-69076F582641}"/>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7" name="ZoneTexte 246">
          <a:extLst>
            <a:ext uri="{FF2B5EF4-FFF2-40B4-BE49-F238E27FC236}">
              <a16:creationId xmlns:a16="http://schemas.microsoft.com/office/drawing/2014/main" id="{4384058B-0B9E-410A-BCB8-E43678587CDA}"/>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8" name="ZoneTexte 247">
          <a:extLst>
            <a:ext uri="{FF2B5EF4-FFF2-40B4-BE49-F238E27FC236}">
              <a16:creationId xmlns:a16="http://schemas.microsoft.com/office/drawing/2014/main" id="{2D34528A-7C7E-4F2B-B0D1-F0540DA22FD5}"/>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9" name="ZoneTexte 248">
          <a:extLst>
            <a:ext uri="{FF2B5EF4-FFF2-40B4-BE49-F238E27FC236}">
              <a16:creationId xmlns:a16="http://schemas.microsoft.com/office/drawing/2014/main" id="{67CF7D91-0D7C-4EB0-8D5C-EFDEE4ACBB69}"/>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0" name="ZoneTexte 249">
          <a:extLst>
            <a:ext uri="{FF2B5EF4-FFF2-40B4-BE49-F238E27FC236}">
              <a16:creationId xmlns:a16="http://schemas.microsoft.com/office/drawing/2014/main" id="{F8C29CC9-4BAB-43E6-973B-DD8D95D1DE99}"/>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1" name="ZoneTexte 250">
          <a:extLst>
            <a:ext uri="{FF2B5EF4-FFF2-40B4-BE49-F238E27FC236}">
              <a16:creationId xmlns:a16="http://schemas.microsoft.com/office/drawing/2014/main" id="{83EBB167-F230-460B-8531-EE1C5E8EF10E}"/>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2" name="ZoneTexte 251">
          <a:extLst>
            <a:ext uri="{FF2B5EF4-FFF2-40B4-BE49-F238E27FC236}">
              <a16:creationId xmlns:a16="http://schemas.microsoft.com/office/drawing/2014/main" id="{FF689AB1-A2D3-420C-AAC7-C1B98FF064F4}"/>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3" name="ZoneTexte 252">
          <a:extLst>
            <a:ext uri="{FF2B5EF4-FFF2-40B4-BE49-F238E27FC236}">
              <a16:creationId xmlns:a16="http://schemas.microsoft.com/office/drawing/2014/main" id="{8712175C-27D4-49D3-9775-4CA83C0BC3AC}"/>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4" name="ZoneTexte 253">
          <a:extLst>
            <a:ext uri="{FF2B5EF4-FFF2-40B4-BE49-F238E27FC236}">
              <a16:creationId xmlns:a16="http://schemas.microsoft.com/office/drawing/2014/main" id="{035C9AE7-8458-4491-BC07-9AB08878CED1}"/>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5" name="ZoneTexte 254">
          <a:extLst>
            <a:ext uri="{FF2B5EF4-FFF2-40B4-BE49-F238E27FC236}">
              <a16:creationId xmlns:a16="http://schemas.microsoft.com/office/drawing/2014/main" id="{C285BB97-A794-46E1-B934-3679AD0BF45D}"/>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6" name="ZoneTexte 255">
          <a:extLst>
            <a:ext uri="{FF2B5EF4-FFF2-40B4-BE49-F238E27FC236}">
              <a16:creationId xmlns:a16="http://schemas.microsoft.com/office/drawing/2014/main" id="{61DA4BE5-77CD-4B89-8B58-C006995279ED}"/>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7" name="ZoneTexte 256">
          <a:extLst>
            <a:ext uri="{FF2B5EF4-FFF2-40B4-BE49-F238E27FC236}">
              <a16:creationId xmlns:a16="http://schemas.microsoft.com/office/drawing/2014/main" id="{4C647586-DB33-43B3-80F0-BC68A17B2C69}"/>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8" name="ZoneTexte 257">
          <a:extLst>
            <a:ext uri="{FF2B5EF4-FFF2-40B4-BE49-F238E27FC236}">
              <a16:creationId xmlns:a16="http://schemas.microsoft.com/office/drawing/2014/main" id="{6FC710AD-950B-419E-8410-CDBFCDC9FE5D}"/>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9" name="ZoneTexte 258">
          <a:extLst>
            <a:ext uri="{FF2B5EF4-FFF2-40B4-BE49-F238E27FC236}">
              <a16:creationId xmlns:a16="http://schemas.microsoft.com/office/drawing/2014/main" id="{BEF91C50-F7DA-4F0A-BFCC-51035FEBFBB7}"/>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0" name="ZoneTexte 259">
          <a:extLst>
            <a:ext uri="{FF2B5EF4-FFF2-40B4-BE49-F238E27FC236}">
              <a16:creationId xmlns:a16="http://schemas.microsoft.com/office/drawing/2014/main" id="{96129C67-AE38-4438-BBA0-D620E80BDD6A}"/>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1" name="ZoneTexte 260">
          <a:extLst>
            <a:ext uri="{FF2B5EF4-FFF2-40B4-BE49-F238E27FC236}">
              <a16:creationId xmlns:a16="http://schemas.microsoft.com/office/drawing/2014/main" id="{787AC2DD-BC46-4B61-9469-22F8CC93834D}"/>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2" name="ZoneTexte 261">
          <a:extLst>
            <a:ext uri="{FF2B5EF4-FFF2-40B4-BE49-F238E27FC236}">
              <a16:creationId xmlns:a16="http://schemas.microsoft.com/office/drawing/2014/main" id="{513F50BD-CD79-421D-A330-283472A7303E}"/>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3" name="ZoneTexte 262">
          <a:extLst>
            <a:ext uri="{FF2B5EF4-FFF2-40B4-BE49-F238E27FC236}">
              <a16:creationId xmlns:a16="http://schemas.microsoft.com/office/drawing/2014/main" id="{0B6BCBC5-D325-4AED-A827-D6629B77EBB8}"/>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4" name="ZoneTexte 263">
          <a:extLst>
            <a:ext uri="{FF2B5EF4-FFF2-40B4-BE49-F238E27FC236}">
              <a16:creationId xmlns:a16="http://schemas.microsoft.com/office/drawing/2014/main" id="{32465219-3BC2-40A1-987A-8C62A2053EAC}"/>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5" name="ZoneTexte 264">
          <a:extLst>
            <a:ext uri="{FF2B5EF4-FFF2-40B4-BE49-F238E27FC236}">
              <a16:creationId xmlns:a16="http://schemas.microsoft.com/office/drawing/2014/main" id="{CDB27515-FE79-457A-8668-CB8E1310C09A}"/>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6" name="ZoneTexte 265">
          <a:extLst>
            <a:ext uri="{FF2B5EF4-FFF2-40B4-BE49-F238E27FC236}">
              <a16:creationId xmlns:a16="http://schemas.microsoft.com/office/drawing/2014/main" id="{A5EC7DAD-71A9-4415-A8B3-29F2A026DB6E}"/>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7" name="ZoneTexte 266">
          <a:extLst>
            <a:ext uri="{FF2B5EF4-FFF2-40B4-BE49-F238E27FC236}">
              <a16:creationId xmlns:a16="http://schemas.microsoft.com/office/drawing/2014/main" id="{B3147DA5-1C59-499C-B63B-494837E6DB6A}"/>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8" name="ZoneTexte 267">
          <a:extLst>
            <a:ext uri="{FF2B5EF4-FFF2-40B4-BE49-F238E27FC236}">
              <a16:creationId xmlns:a16="http://schemas.microsoft.com/office/drawing/2014/main" id="{613A10F6-F9B8-4AA0-B0D9-04610F801357}"/>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9" name="ZoneTexte 268">
          <a:extLst>
            <a:ext uri="{FF2B5EF4-FFF2-40B4-BE49-F238E27FC236}">
              <a16:creationId xmlns:a16="http://schemas.microsoft.com/office/drawing/2014/main" id="{604563BA-38EA-493F-B9D9-1F7CAD6F73F3}"/>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0" name="ZoneTexte 269">
          <a:extLst>
            <a:ext uri="{FF2B5EF4-FFF2-40B4-BE49-F238E27FC236}">
              <a16:creationId xmlns:a16="http://schemas.microsoft.com/office/drawing/2014/main" id="{4C864AEF-C217-4E70-9208-BFB1345767A4}"/>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1" name="ZoneTexte 270">
          <a:extLst>
            <a:ext uri="{FF2B5EF4-FFF2-40B4-BE49-F238E27FC236}">
              <a16:creationId xmlns:a16="http://schemas.microsoft.com/office/drawing/2014/main" id="{7FC290C6-0E67-41D5-BF84-9B113826DAFF}"/>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2" name="ZoneTexte 271">
          <a:extLst>
            <a:ext uri="{FF2B5EF4-FFF2-40B4-BE49-F238E27FC236}">
              <a16:creationId xmlns:a16="http://schemas.microsoft.com/office/drawing/2014/main" id="{8C54C2A8-4F38-4875-AB8D-CB3D1BF65BE7}"/>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3" name="ZoneTexte 272">
          <a:extLst>
            <a:ext uri="{FF2B5EF4-FFF2-40B4-BE49-F238E27FC236}">
              <a16:creationId xmlns:a16="http://schemas.microsoft.com/office/drawing/2014/main" id="{740D230B-697B-4C16-8154-ED07842CF2D3}"/>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4" name="ZoneTexte 273">
          <a:extLst>
            <a:ext uri="{FF2B5EF4-FFF2-40B4-BE49-F238E27FC236}">
              <a16:creationId xmlns:a16="http://schemas.microsoft.com/office/drawing/2014/main" id="{51C6A6B7-2443-4CBE-A2C2-7A18EE806996}"/>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5" name="ZoneTexte 274">
          <a:extLst>
            <a:ext uri="{FF2B5EF4-FFF2-40B4-BE49-F238E27FC236}">
              <a16:creationId xmlns:a16="http://schemas.microsoft.com/office/drawing/2014/main" id="{551981E3-4428-4684-B49D-72A62E2F6BC3}"/>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6" name="ZoneTexte 275">
          <a:extLst>
            <a:ext uri="{FF2B5EF4-FFF2-40B4-BE49-F238E27FC236}">
              <a16:creationId xmlns:a16="http://schemas.microsoft.com/office/drawing/2014/main" id="{E2537269-F782-4D45-8C3D-7D457E8981BC}"/>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7" name="ZoneTexte 276">
          <a:extLst>
            <a:ext uri="{FF2B5EF4-FFF2-40B4-BE49-F238E27FC236}">
              <a16:creationId xmlns:a16="http://schemas.microsoft.com/office/drawing/2014/main" id="{1006ACA1-58A6-4148-B3A6-644F7ACE1FD3}"/>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8" name="ZoneTexte 277">
          <a:extLst>
            <a:ext uri="{FF2B5EF4-FFF2-40B4-BE49-F238E27FC236}">
              <a16:creationId xmlns:a16="http://schemas.microsoft.com/office/drawing/2014/main" id="{53E8AFC7-3A52-4678-83FE-A15BFA51874F}"/>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9" name="ZoneTexte 278">
          <a:extLst>
            <a:ext uri="{FF2B5EF4-FFF2-40B4-BE49-F238E27FC236}">
              <a16:creationId xmlns:a16="http://schemas.microsoft.com/office/drawing/2014/main" id="{1BA8B914-CBCE-41A8-B73F-6753BB7751C7}"/>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80" name="ZoneTexte 279">
          <a:extLst>
            <a:ext uri="{FF2B5EF4-FFF2-40B4-BE49-F238E27FC236}">
              <a16:creationId xmlns:a16="http://schemas.microsoft.com/office/drawing/2014/main" id="{50B31715-62F8-4047-86E4-2844B451197C}"/>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81" name="ZoneTexte 280">
          <a:extLst>
            <a:ext uri="{FF2B5EF4-FFF2-40B4-BE49-F238E27FC236}">
              <a16:creationId xmlns:a16="http://schemas.microsoft.com/office/drawing/2014/main" id="{18B48AB5-86C1-4344-BFB5-679251FB40B4}"/>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82" name="ZoneTexte 281">
          <a:extLst>
            <a:ext uri="{FF2B5EF4-FFF2-40B4-BE49-F238E27FC236}">
              <a16:creationId xmlns:a16="http://schemas.microsoft.com/office/drawing/2014/main" id="{4153B3B8-7F68-4E75-BD06-97CB08ACA498}"/>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83" name="ZoneTexte 282">
          <a:extLst>
            <a:ext uri="{FF2B5EF4-FFF2-40B4-BE49-F238E27FC236}">
              <a16:creationId xmlns:a16="http://schemas.microsoft.com/office/drawing/2014/main" id="{9C3BAB82-2F45-4BDE-9B8A-5D261BFAC897}"/>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84" name="ZoneTexte 283">
          <a:extLst>
            <a:ext uri="{FF2B5EF4-FFF2-40B4-BE49-F238E27FC236}">
              <a16:creationId xmlns:a16="http://schemas.microsoft.com/office/drawing/2014/main" id="{52D95A99-4F03-4884-BEA8-40E755B88FA9}"/>
            </a:ext>
          </a:extLst>
        </xdr:cNvPr>
        <xdr:cNvSpPr txBox="1"/>
      </xdr:nvSpPr>
      <xdr:spPr>
        <a:xfrm>
          <a:off x="2324100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95</xdr:row>
      <xdr:rowOff>128587</xdr:rowOff>
    </xdr:from>
    <xdr:ext cx="0" cy="172227"/>
    <xdr:sp macro="" textlink="">
      <xdr:nvSpPr>
        <xdr:cNvPr id="285" name="ZoneTexte 284">
          <a:extLst>
            <a:ext uri="{FF2B5EF4-FFF2-40B4-BE49-F238E27FC236}">
              <a16:creationId xmlns:a16="http://schemas.microsoft.com/office/drawing/2014/main" id="{DFACF3D4-81EF-482C-BD26-2CCED71B6C47}"/>
            </a:ext>
          </a:extLst>
        </xdr:cNvPr>
        <xdr:cNvSpPr txBox="1"/>
      </xdr:nvSpPr>
      <xdr:spPr>
        <a:xfrm>
          <a:off x="24022050" y="21616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95</xdr:row>
      <xdr:rowOff>128587</xdr:rowOff>
    </xdr:from>
    <xdr:ext cx="0" cy="172227"/>
    <xdr:sp macro="" textlink="">
      <xdr:nvSpPr>
        <xdr:cNvPr id="286" name="ZoneTexte 285">
          <a:extLst>
            <a:ext uri="{FF2B5EF4-FFF2-40B4-BE49-F238E27FC236}">
              <a16:creationId xmlns:a16="http://schemas.microsoft.com/office/drawing/2014/main" id="{F543CB2B-2F18-42A1-B255-DB0E91094A90}"/>
            </a:ext>
          </a:extLst>
        </xdr:cNvPr>
        <xdr:cNvSpPr txBox="1"/>
      </xdr:nvSpPr>
      <xdr:spPr>
        <a:xfrm>
          <a:off x="24022050" y="21616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87" name="ZoneTexte 286">
          <a:extLst>
            <a:ext uri="{FF2B5EF4-FFF2-40B4-BE49-F238E27FC236}">
              <a16:creationId xmlns:a16="http://schemas.microsoft.com/office/drawing/2014/main" id="{F6CF5C69-9EC6-459C-8529-EA9CD7AC2752}"/>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88" name="ZoneTexte 287">
          <a:extLst>
            <a:ext uri="{FF2B5EF4-FFF2-40B4-BE49-F238E27FC236}">
              <a16:creationId xmlns:a16="http://schemas.microsoft.com/office/drawing/2014/main" id="{C76BE8B5-A1ED-4F76-BC3E-10F5514DE9B7}"/>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89" name="ZoneTexte 288">
          <a:extLst>
            <a:ext uri="{FF2B5EF4-FFF2-40B4-BE49-F238E27FC236}">
              <a16:creationId xmlns:a16="http://schemas.microsoft.com/office/drawing/2014/main" id="{B2DEACEF-8DC4-4AF2-AABE-25FAA00F0456}"/>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90" name="ZoneTexte 289">
          <a:extLst>
            <a:ext uri="{FF2B5EF4-FFF2-40B4-BE49-F238E27FC236}">
              <a16:creationId xmlns:a16="http://schemas.microsoft.com/office/drawing/2014/main" id="{7AD2C185-8D2D-49A1-938A-72EDD17AFF8E}"/>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91" name="ZoneTexte 290">
          <a:extLst>
            <a:ext uri="{FF2B5EF4-FFF2-40B4-BE49-F238E27FC236}">
              <a16:creationId xmlns:a16="http://schemas.microsoft.com/office/drawing/2014/main" id="{1216FC2A-1163-4DA5-9503-ADD3565666B8}"/>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92" name="ZoneTexte 291">
          <a:extLst>
            <a:ext uri="{FF2B5EF4-FFF2-40B4-BE49-F238E27FC236}">
              <a16:creationId xmlns:a16="http://schemas.microsoft.com/office/drawing/2014/main" id="{B3C86F3D-5FCC-4960-9DBC-1E0793A858BB}"/>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93" name="ZoneTexte 292">
          <a:extLst>
            <a:ext uri="{FF2B5EF4-FFF2-40B4-BE49-F238E27FC236}">
              <a16:creationId xmlns:a16="http://schemas.microsoft.com/office/drawing/2014/main" id="{ACDFE30E-ECE3-4A24-9F9B-41C4DF0E56A5}"/>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94" name="ZoneTexte 293">
          <a:extLst>
            <a:ext uri="{FF2B5EF4-FFF2-40B4-BE49-F238E27FC236}">
              <a16:creationId xmlns:a16="http://schemas.microsoft.com/office/drawing/2014/main" id="{69312DD6-09EA-43BA-9F52-C3F46A167FFF}"/>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95" name="ZoneTexte 294">
          <a:extLst>
            <a:ext uri="{FF2B5EF4-FFF2-40B4-BE49-F238E27FC236}">
              <a16:creationId xmlns:a16="http://schemas.microsoft.com/office/drawing/2014/main" id="{2D197A6F-E593-417E-8059-70010BDC48B3}"/>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96" name="ZoneTexte 295">
          <a:extLst>
            <a:ext uri="{FF2B5EF4-FFF2-40B4-BE49-F238E27FC236}">
              <a16:creationId xmlns:a16="http://schemas.microsoft.com/office/drawing/2014/main" id="{BA27BB67-E301-412A-826E-C563CF7D5A0B}"/>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97" name="ZoneTexte 296">
          <a:extLst>
            <a:ext uri="{FF2B5EF4-FFF2-40B4-BE49-F238E27FC236}">
              <a16:creationId xmlns:a16="http://schemas.microsoft.com/office/drawing/2014/main" id="{615B7EF7-0BF1-4A26-A00E-1EF6EACDCE31}"/>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98" name="ZoneTexte 297">
          <a:extLst>
            <a:ext uri="{FF2B5EF4-FFF2-40B4-BE49-F238E27FC236}">
              <a16:creationId xmlns:a16="http://schemas.microsoft.com/office/drawing/2014/main" id="{FF548BFA-30F0-4843-B44A-89DD7291FDA8}"/>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299" name="ZoneTexte 298">
          <a:extLst>
            <a:ext uri="{FF2B5EF4-FFF2-40B4-BE49-F238E27FC236}">
              <a16:creationId xmlns:a16="http://schemas.microsoft.com/office/drawing/2014/main" id="{0CF06CF4-914A-4920-8792-0820B05C14CE}"/>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00" name="ZoneTexte 299">
          <a:extLst>
            <a:ext uri="{FF2B5EF4-FFF2-40B4-BE49-F238E27FC236}">
              <a16:creationId xmlns:a16="http://schemas.microsoft.com/office/drawing/2014/main" id="{1284BA93-BC00-4283-A406-5B16559060F5}"/>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01" name="ZoneTexte 300">
          <a:extLst>
            <a:ext uri="{FF2B5EF4-FFF2-40B4-BE49-F238E27FC236}">
              <a16:creationId xmlns:a16="http://schemas.microsoft.com/office/drawing/2014/main" id="{6C84EDA8-5F2F-4407-A158-C71CEE1A537A}"/>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02" name="ZoneTexte 301">
          <a:extLst>
            <a:ext uri="{FF2B5EF4-FFF2-40B4-BE49-F238E27FC236}">
              <a16:creationId xmlns:a16="http://schemas.microsoft.com/office/drawing/2014/main" id="{0F9E92C4-9D2E-4B6C-9C39-EE5F98ACBD8F}"/>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03" name="ZoneTexte 302">
          <a:extLst>
            <a:ext uri="{FF2B5EF4-FFF2-40B4-BE49-F238E27FC236}">
              <a16:creationId xmlns:a16="http://schemas.microsoft.com/office/drawing/2014/main" id="{C3EE65AF-01E6-40D1-9CA5-EA955974547E}"/>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04" name="ZoneTexte 303">
          <a:extLst>
            <a:ext uri="{FF2B5EF4-FFF2-40B4-BE49-F238E27FC236}">
              <a16:creationId xmlns:a16="http://schemas.microsoft.com/office/drawing/2014/main" id="{CA60A47E-842C-404C-BA3C-92E912EA2A44}"/>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05" name="ZoneTexte 304">
          <a:extLst>
            <a:ext uri="{FF2B5EF4-FFF2-40B4-BE49-F238E27FC236}">
              <a16:creationId xmlns:a16="http://schemas.microsoft.com/office/drawing/2014/main" id="{9787BA90-84FB-4CE3-8E5F-8DFF472F9045}"/>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06" name="ZoneTexte 305">
          <a:extLst>
            <a:ext uri="{FF2B5EF4-FFF2-40B4-BE49-F238E27FC236}">
              <a16:creationId xmlns:a16="http://schemas.microsoft.com/office/drawing/2014/main" id="{B02F3D87-D728-4953-B61C-C318D6930E21}"/>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07" name="ZoneTexte 306">
          <a:extLst>
            <a:ext uri="{FF2B5EF4-FFF2-40B4-BE49-F238E27FC236}">
              <a16:creationId xmlns:a16="http://schemas.microsoft.com/office/drawing/2014/main" id="{BA8DC112-BEFC-4C4D-9216-E1D643F22D05}"/>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08" name="ZoneTexte 307">
          <a:extLst>
            <a:ext uri="{FF2B5EF4-FFF2-40B4-BE49-F238E27FC236}">
              <a16:creationId xmlns:a16="http://schemas.microsoft.com/office/drawing/2014/main" id="{C9FAF843-E8A3-4DE1-9C2D-AC3F3352D7AF}"/>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09" name="ZoneTexte 308">
          <a:extLst>
            <a:ext uri="{FF2B5EF4-FFF2-40B4-BE49-F238E27FC236}">
              <a16:creationId xmlns:a16="http://schemas.microsoft.com/office/drawing/2014/main" id="{751F2924-C992-4799-9DEE-DD4BADEFF309}"/>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10" name="ZoneTexte 309">
          <a:extLst>
            <a:ext uri="{FF2B5EF4-FFF2-40B4-BE49-F238E27FC236}">
              <a16:creationId xmlns:a16="http://schemas.microsoft.com/office/drawing/2014/main" id="{4AC6B2E8-3C97-4A2F-A8BC-03DF8C9CB151}"/>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11" name="ZoneTexte 310">
          <a:extLst>
            <a:ext uri="{FF2B5EF4-FFF2-40B4-BE49-F238E27FC236}">
              <a16:creationId xmlns:a16="http://schemas.microsoft.com/office/drawing/2014/main" id="{46190D84-9620-44C8-B29D-67B61CF52110}"/>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12" name="ZoneTexte 311">
          <a:extLst>
            <a:ext uri="{FF2B5EF4-FFF2-40B4-BE49-F238E27FC236}">
              <a16:creationId xmlns:a16="http://schemas.microsoft.com/office/drawing/2014/main" id="{D5C82AAA-FB26-4F7D-A03C-FD6CDA023127}"/>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13" name="ZoneTexte 312">
          <a:extLst>
            <a:ext uri="{FF2B5EF4-FFF2-40B4-BE49-F238E27FC236}">
              <a16:creationId xmlns:a16="http://schemas.microsoft.com/office/drawing/2014/main" id="{B362A538-B180-4349-9BC3-58BEB639340A}"/>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14" name="ZoneTexte 313">
          <a:extLst>
            <a:ext uri="{FF2B5EF4-FFF2-40B4-BE49-F238E27FC236}">
              <a16:creationId xmlns:a16="http://schemas.microsoft.com/office/drawing/2014/main" id="{3C5882A3-0A5E-4B89-AA7A-562FFEA5A633}"/>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15" name="ZoneTexte 314">
          <a:extLst>
            <a:ext uri="{FF2B5EF4-FFF2-40B4-BE49-F238E27FC236}">
              <a16:creationId xmlns:a16="http://schemas.microsoft.com/office/drawing/2014/main" id="{40B3BD50-7A4C-4AFF-8E5A-F4C72F37B2E7}"/>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16" name="ZoneTexte 315">
          <a:extLst>
            <a:ext uri="{FF2B5EF4-FFF2-40B4-BE49-F238E27FC236}">
              <a16:creationId xmlns:a16="http://schemas.microsoft.com/office/drawing/2014/main" id="{7E96AEE3-244F-4FF6-A307-CC36524AE55A}"/>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17" name="ZoneTexte 316">
          <a:extLst>
            <a:ext uri="{FF2B5EF4-FFF2-40B4-BE49-F238E27FC236}">
              <a16:creationId xmlns:a16="http://schemas.microsoft.com/office/drawing/2014/main" id="{09B49756-89EE-4883-BD67-4FD2363935D2}"/>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18" name="ZoneTexte 317">
          <a:extLst>
            <a:ext uri="{FF2B5EF4-FFF2-40B4-BE49-F238E27FC236}">
              <a16:creationId xmlns:a16="http://schemas.microsoft.com/office/drawing/2014/main" id="{213E3C53-24BC-4B70-BD44-7958DA57D1FB}"/>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19" name="ZoneTexte 318">
          <a:extLst>
            <a:ext uri="{FF2B5EF4-FFF2-40B4-BE49-F238E27FC236}">
              <a16:creationId xmlns:a16="http://schemas.microsoft.com/office/drawing/2014/main" id="{FBF2272C-9C62-4E77-BCBD-30135EA1C970}"/>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20" name="ZoneTexte 319">
          <a:extLst>
            <a:ext uri="{FF2B5EF4-FFF2-40B4-BE49-F238E27FC236}">
              <a16:creationId xmlns:a16="http://schemas.microsoft.com/office/drawing/2014/main" id="{9914A8A1-C87A-4A3F-8B23-D7937A28B10F}"/>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21" name="ZoneTexte 320">
          <a:extLst>
            <a:ext uri="{FF2B5EF4-FFF2-40B4-BE49-F238E27FC236}">
              <a16:creationId xmlns:a16="http://schemas.microsoft.com/office/drawing/2014/main" id="{E67549EE-C294-4DF7-8705-87CC0F85F369}"/>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22" name="ZoneTexte 321">
          <a:extLst>
            <a:ext uri="{FF2B5EF4-FFF2-40B4-BE49-F238E27FC236}">
              <a16:creationId xmlns:a16="http://schemas.microsoft.com/office/drawing/2014/main" id="{B73651A5-181E-4A5F-B3E4-AA2BE99E2F98}"/>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23" name="ZoneTexte 322">
          <a:extLst>
            <a:ext uri="{FF2B5EF4-FFF2-40B4-BE49-F238E27FC236}">
              <a16:creationId xmlns:a16="http://schemas.microsoft.com/office/drawing/2014/main" id="{5D5C68FD-9A2C-4E2C-B89E-8102A5880F20}"/>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24" name="ZoneTexte 323">
          <a:extLst>
            <a:ext uri="{FF2B5EF4-FFF2-40B4-BE49-F238E27FC236}">
              <a16:creationId xmlns:a16="http://schemas.microsoft.com/office/drawing/2014/main" id="{D512FBD3-1380-4EC5-9B16-89E99DA29985}"/>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25" name="ZoneTexte 324">
          <a:extLst>
            <a:ext uri="{FF2B5EF4-FFF2-40B4-BE49-F238E27FC236}">
              <a16:creationId xmlns:a16="http://schemas.microsoft.com/office/drawing/2014/main" id="{D6EEC394-A4F6-47E7-9A2B-8A434E2DC552}"/>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26" name="ZoneTexte 325">
          <a:extLst>
            <a:ext uri="{FF2B5EF4-FFF2-40B4-BE49-F238E27FC236}">
              <a16:creationId xmlns:a16="http://schemas.microsoft.com/office/drawing/2014/main" id="{35DAF472-F3AE-4CD5-BC86-6EC121981FAC}"/>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27" name="ZoneTexte 326">
          <a:extLst>
            <a:ext uri="{FF2B5EF4-FFF2-40B4-BE49-F238E27FC236}">
              <a16:creationId xmlns:a16="http://schemas.microsoft.com/office/drawing/2014/main" id="{8683A835-D631-4C3D-937D-0F690C876F05}"/>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28" name="ZoneTexte 327">
          <a:extLst>
            <a:ext uri="{FF2B5EF4-FFF2-40B4-BE49-F238E27FC236}">
              <a16:creationId xmlns:a16="http://schemas.microsoft.com/office/drawing/2014/main" id="{96CA35DC-F14B-47D4-AC3B-9577CB237220}"/>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29" name="ZoneTexte 328">
          <a:extLst>
            <a:ext uri="{FF2B5EF4-FFF2-40B4-BE49-F238E27FC236}">
              <a16:creationId xmlns:a16="http://schemas.microsoft.com/office/drawing/2014/main" id="{28650BDD-EA00-4745-A0CF-52CA5CD790AF}"/>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30" name="ZoneTexte 329">
          <a:extLst>
            <a:ext uri="{FF2B5EF4-FFF2-40B4-BE49-F238E27FC236}">
              <a16:creationId xmlns:a16="http://schemas.microsoft.com/office/drawing/2014/main" id="{46A093B6-9540-46F2-AF3B-04E873D3B547}"/>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31" name="ZoneTexte 330">
          <a:extLst>
            <a:ext uri="{FF2B5EF4-FFF2-40B4-BE49-F238E27FC236}">
              <a16:creationId xmlns:a16="http://schemas.microsoft.com/office/drawing/2014/main" id="{FD76CE1D-0B14-439D-9699-F16DF416085C}"/>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32" name="ZoneTexte 331">
          <a:extLst>
            <a:ext uri="{FF2B5EF4-FFF2-40B4-BE49-F238E27FC236}">
              <a16:creationId xmlns:a16="http://schemas.microsoft.com/office/drawing/2014/main" id="{9439EC5C-956F-4CAD-9857-10DB8866A416}"/>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33" name="ZoneTexte 332">
          <a:extLst>
            <a:ext uri="{FF2B5EF4-FFF2-40B4-BE49-F238E27FC236}">
              <a16:creationId xmlns:a16="http://schemas.microsoft.com/office/drawing/2014/main" id="{67595262-AEF1-454C-84FD-3017BC310F7A}"/>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34" name="ZoneTexte 333">
          <a:extLst>
            <a:ext uri="{FF2B5EF4-FFF2-40B4-BE49-F238E27FC236}">
              <a16:creationId xmlns:a16="http://schemas.microsoft.com/office/drawing/2014/main" id="{6E3B30B4-8710-4449-A016-858561D90AB1}"/>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35" name="ZoneTexte 334">
          <a:extLst>
            <a:ext uri="{FF2B5EF4-FFF2-40B4-BE49-F238E27FC236}">
              <a16:creationId xmlns:a16="http://schemas.microsoft.com/office/drawing/2014/main" id="{7BDC77EF-2CA3-48C0-9761-F322DA4E8F86}"/>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36" name="ZoneTexte 335">
          <a:extLst>
            <a:ext uri="{FF2B5EF4-FFF2-40B4-BE49-F238E27FC236}">
              <a16:creationId xmlns:a16="http://schemas.microsoft.com/office/drawing/2014/main" id="{6DB323F7-C7E3-4275-9227-C96D5EA3E6D7}"/>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37" name="ZoneTexte 336">
          <a:extLst>
            <a:ext uri="{FF2B5EF4-FFF2-40B4-BE49-F238E27FC236}">
              <a16:creationId xmlns:a16="http://schemas.microsoft.com/office/drawing/2014/main" id="{C036701F-5F89-4295-A09E-0690E7B7E74D}"/>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38" name="ZoneTexte 337">
          <a:extLst>
            <a:ext uri="{FF2B5EF4-FFF2-40B4-BE49-F238E27FC236}">
              <a16:creationId xmlns:a16="http://schemas.microsoft.com/office/drawing/2014/main" id="{8BED3FA1-640F-4316-B7D7-DE4BB9BE2532}"/>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39" name="ZoneTexte 338">
          <a:extLst>
            <a:ext uri="{FF2B5EF4-FFF2-40B4-BE49-F238E27FC236}">
              <a16:creationId xmlns:a16="http://schemas.microsoft.com/office/drawing/2014/main" id="{CD80ADCF-BC87-4C2E-8966-34E8B518BC8C}"/>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40" name="ZoneTexte 339">
          <a:extLst>
            <a:ext uri="{FF2B5EF4-FFF2-40B4-BE49-F238E27FC236}">
              <a16:creationId xmlns:a16="http://schemas.microsoft.com/office/drawing/2014/main" id="{BFE34BA8-83AF-4AF5-864F-0FB478EA1E97}"/>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41" name="ZoneTexte 340">
          <a:extLst>
            <a:ext uri="{FF2B5EF4-FFF2-40B4-BE49-F238E27FC236}">
              <a16:creationId xmlns:a16="http://schemas.microsoft.com/office/drawing/2014/main" id="{C87C9156-755A-4CCF-8608-EFE440166E69}"/>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42" name="ZoneTexte 341">
          <a:extLst>
            <a:ext uri="{FF2B5EF4-FFF2-40B4-BE49-F238E27FC236}">
              <a16:creationId xmlns:a16="http://schemas.microsoft.com/office/drawing/2014/main" id="{8C01EF35-2B23-4050-8CFD-A9D24B0539DC}"/>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43" name="ZoneTexte 342">
          <a:extLst>
            <a:ext uri="{FF2B5EF4-FFF2-40B4-BE49-F238E27FC236}">
              <a16:creationId xmlns:a16="http://schemas.microsoft.com/office/drawing/2014/main" id="{A81B53CF-0579-4B12-826F-9D55FAFAC89E}"/>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44" name="ZoneTexte 343">
          <a:extLst>
            <a:ext uri="{FF2B5EF4-FFF2-40B4-BE49-F238E27FC236}">
              <a16:creationId xmlns:a16="http://schemas.microsoft.com/office/drawing/2014/main" id="{873AB0B4-F9F3-43CE-BB04-F626DE5B4804}"/>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345" name="ZoneTexte 344">
          <a:extLst>
            <a:ext uri="{FF2B5EF4-FFF2-40B4-BE49-F238E27FC236}">
              <a16:creationId xmlns:a16="http://schemas.microsoft.com/office/drawing/2014/main" id="{D418AC47-2B2F-4014-861C-20F815A21C19}"/>
            </a:ext>
          </a:extLst>
        </xdr:cNvPr>
        <xdr:cNvSpPr txBox="1"/>
      </xdr:nvSpPr>
      <xdr:spPr>
        <a:xfrm>
          <a:off x="24022050" y="217170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438150</xdr:colOff>
      <xdr:row>96</xdr:row>
      <xdr:rowOff>0</xdr:rowOff>
    </xdr:from>
    <xdr:ext cx="65" cy="172227"/>
    <xdr:sp macro="" textlink="">
      <xdr:nvSpPr>
        <xdr:cNvPr id="346" name="ZoneTexte 345">
          <a:extLst>
            <a:ext uri="{FF2B5EF4-FFF2-40B4-BE49-F238E27FC236}">
              <a16:creationId xmlns:a16="http://schemas.microsoft.com/office/drawing/2014/main" id="{F329D342-0FBC-4A16-9ADC-690EE14B7566}"/>
            </a:ext>
          </a:extLst>
        </xdr:cNvPr>
        <xdr:cNvSpPr txBox="1"/>
      </xdr:nvSpPr>
      <xdr:spPr>
        <a:xfrm>
          <a:off x="24460200" y="2171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438150</xdr:colOff>
      <xdr:row>96</xdr:row>
      <xdr:rowOff>0</xdr:rowOff>
    </xdr:from>
    <xdr:ext cx="65" cy="172227"/>
    <xdr:sp macro="" textlink="">
      <xdr:nvSpPr>
        <xdr:cNvPr id="347" name="ZoneTexte 346">
          <a:extLst>
            <a:ext uri="{FF2B5EF4-FFF2-40B4-BE49-F238E27FC236}">
              <a16:creationId xmlns:a16="http://schemas.microsoft.com/office/drawing/2014/main" id="{1C48DB3C-D9DC-407B-ACD8-4AF73483FCB3}"/>
            </a:ext>
          </a:extLst>
        </xdr:cNvPr>
        <xdr:cNvSpPr txBox="1"/>
      </xdr:nvSpPr>
      <xdr:spPr>
        <a:xfrm>
          <a:off x="24460200" y="2171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133</xdr:row>
      <xdr:rowOff>128587</xdr:rowOff>
    </xdr:from>
    <xdr:ext cx="65" cy="172227"/>
    <xdr:sp macro="" textlink="">
      <xdr:nvSpPr>
        <xdr:cNvPr id="348" name="ZoneTexte 347">
          <a:extLst>
            <a:ext uri="{FF2B5EF4-FFF2-40B4-BE49-F238E27FC236}">
              <a16:creationId xmlns:a16="http://schemas.microsoft.com/office/drawing/2014/main" id="{9B5B91FB-952E-4A13-96B2-5D0A74CA5E2D}"/>
            </a:ext>
          </a:extLst>
        </xdr:cNvPr>
        <xdr:cNvSpPr txBox="1"/>
      </xdr:nvSpPr>
      <xdr:spPr>
        <a:xfrm>
          <a:off x="21336000" y="3030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133</xdr:row>
      <xdr:rowOff>128587</xdr:rowOff>
    </xdr:from>
    <xdr:ext cx="65" cy="172227"/>
    <xdr:sp macro="" textlink="">
      <xdr:nvSpPr>
        <xdr:cNvPr id="349" name="ZoneTexte 348">
          <a:extLst>
            <a:ext uri="{FF2B5EF4-FFF2-40B4-BE49-F238E27FC236}">
              <a16:creationId xmlns:a16="http://schemas.microsoft.com/office/drawing/2014/main" id="{DF350D4F-8F2F-4B47-B114-712A38AB061B}"/>
            </a:ext>
          </a:extLst>
        </xdr:cNvPr>
        <xdr:cNvSpPr txBox="1"/>
      </xdr:nvSpPr>
      <xdr:spPr>
        <a:xfrm>
          <a:off x="21336000" y="3030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133</xdr:row>
      <xdr:rowOff>128587</xdr:rowOff>
    </xdr:from>
    <xdr:ext cx="65" cy="172227"/>
    <xdr:sp macro="" textlink="">
      <xdr:nvSpPr>
        <xdr:cNvPr id="350" name="ZoneTexte 349">
          <a:extLst>
            <a:ext uri="{FF2B5EF4-FFF2-40B4-BE49-F238E27FC236}">
              <a16:creationId xmlns:a16="http://schemas.microsoft.com/office/drawing/2014/main" id="{5AF9775B-8965-4213-B185-DFFA7C79C5CF}"/>
            </a:ext>
          </a:extLst>
        </xdr:cNvPr>
        <xdr:cNvSpPr txBox="1"/>
      </xdr:nvSpPr>
      <xdr:spPr>
        <a:xfrm>
          <a:off x="21336000" y="3030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134</xdr:row>
      <xdr:rowOff>128587</xdr:rowOff>
    </xdr:from>
    <xdr:ext cx="65" cy="172227"/>
    <xdr:sp macro="" textlink="">
      <xdr:nvSpPr>
        <xdr:cNvPr id="351" name="ZoneTexte 350">
          <a:extLst>
            <a:ext uri="{FF2B5EF4-FFF2-40B4-BE49-F238E27FC236}">
              <a16:creationId xmlns:a16="http://schemas.microsoft.com/office/drawing/2014/main" id="{D4209701-EBF0-4E51-826E-780E84ED689D}"/>
            </a:ext>
          </a:extLst>
        </xdr:cNvPr>
        <xdr:cNvSpPr txBox="1"/>
      </xdr:nvSpPr>
      <xdr:spPr>
        <a:xfrm>
          <a:off x="21336000" y="30532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134</xdr:row>
      <xdr:rowOff>128587</xdr:rowOff>
    </xdr:from>
    <xdr:ext cx="65" cy="172227"/>
    <xdr:sp macro="" textlink="">
      <xdr:nvSpPr>
        <xdr:cNvPr id="352" name="ZoneTexte 351">
          <a:extLst>
            <a:ext uri="{FF2B5EF4-FFF2-40B4-BE49-F238E27FC236}">
              <a16:creationId xmlns:a16="http://schemas.microsoft.com/office/drawing/2014/main" id="{3946D328-5046-49C8-A501-20C60A465C8E}"/>
            </a:ext>
          </a:extLst>
        </xdr:cNvPr>
        <xdr:cNvSpPr txBox="1"/>
      </xdr:nvSpPr>
      <xdr:spPr>
        <a:xfrm>
          <a:off x="21336000" y="30532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134</xdr:row>
      <xdr:rowOff>128587</xdr:rowOff>
    </xdr:from>
    <xdr:ext cx="65" cy="172227"/>
    <xdr:sp macro="" textlink="">
      <xdr:nvSpPr>
        <xdr:cNvPr id="353" name="ZoneTexte 352">
          <a:extLst>
            <a:ext uri="{FF2B5EF4-FFF2-40B4-BE49-F238E27FC236}">
              <a16:creationId xmlns:a16="http://schemas.microsoft.com/office/drawing/2014/main" id="{52A143C9-7BC4-4362-BB13-6EA1ABFC2CA8}"/>
            </a:ext>
          </a:extLst>
        </xdr:cNvPr>
        <xdr:cNvSpPr txBox="1"/>
      </xdr:nvSpPr>
      <xdr:spPr>
        <a:xfrm>
          <a:off x="21336000" y="30532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54" name="ZoneTexte 353">
          <a:extLst>
            <a:ext uri="{FF2B5EF4-FFF2-40B4-BE49-F238E27FC236}">
              <a16:creationId xmlns:a16="http://schemas.microsoft.com/office/drawing/2014/main" id="{F999B451-3F07-42C1-9FE0-D9A8D1A0CA8C}"/>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55" name="ZoneTexte 354">
          <a:extLst>
            <a:ext uri="{FF2B5EF4-FFF2-40B4-BE49-F238E27FC236}">
              <a16:creationId xmlns:a16="http://schemas.microsoft.com/office/drawing/2014/main" id="{3175E954-A7F9-4608-A62D-8BB6AAD8F458}"/>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56" name="ZoneTexte 355">
          <a:extLst>
            <a:ext uri="{FF2B5EF4-FFF2-40B4-BE49-F238E27FC236}">
              <a16:creationId xmlns:a16="http://schemas.microsoft.com/office/drawing/2014/main" id="{043F62BF-F74D-43CF-AD17-2B0CE8DE061F}"/>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57" name="ZoneTexte 356">
          <a:extLst>
            <a:ext uri="{FF2B5EF4-FFF2-40B4-BE49-F238E27FC236}">
              <a16:creationId xmlns:a16="http://schemas.microsoft.com/office/drawing/2014/main" id="{D92FA991-B3E6-4D91-8CEE-85A3DFAE08A9}"/>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58" name="ZoneTexte 357">
          <a:extLst>
            <a:ext uri="{FF2B5EF4-FFF2-40B4-BE49-F238E27FC236}">
              <a16:creationId xmlns:a16="http://schemas.microsoft.com/office/drawing/2014/main" id="{920C30DA-ECA7-467E-B77B-B2E978A1A932}"/>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59" name="ZoneTexte 358">
          <a:extLst>
            <a:ext uri="{FF2B5EF4-FFF2-40B4-BE49-F238E27FC236}">
              <a16:creationId xmlns:a16="http://schemas.microsoft.com/office/drawing/2014/main" id="{49B3CC8E-9714-45ED-8726-C33AC2538B82}"/>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60" name="ZoneTexte 359">
          <a:extLst>
            <a:ext uri="{FF2B5EF4-FFF2-40B4-BE49-F238E27FC236}">
              <a16:creationId xmlns:a16="http://schemas.microsoft.com/office/drawing/2014/main" id="{17307D3A-B6DD-4B89-B687-C0096DF70222}"/>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61" name="ZoneTexte 360">
          <a:extLst>
            <a:ext uri="{FF2B5EF4-FFF2-40B4-BE49-F238E27FC236}">
              <a16:creationId xmlns:a16="http://schemas.microsoft.com/office/drawing/2014/main" id="{55F46699-0AA0-4E40-92B9-DFED52D0A9C7}"/>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62" name="ZoneTexte 361">
          <a:extLst>
            <a:ext uri="{FF2B5EF4-FFF2-40B4-BE49-F238E27FC236}">
              <a16:creationId xmlns:a16="http://schemas.microsoft.com/office/drawing/2014/main" id="{B2A0B56C-74F0-40D2-BBB8-879E6F477DAF}"/>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363" name="ZoneTexte 362">
          <a:extLst>
            <a:ext uri="{FF2B5EF4-FFF2-40B4-BE49-F238E27FC236}">
              <a16:creationId xmlns:a16="http://schemas.microsoft.com/office/drawing/2014/main" id="{24791992-84D4-4240-9FDC-D6CA8209F100}"/>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364" name="ZoneTexte 363">
          <a:extLst>
            <a:ext uri="{FF2B5EF4-FFF2-40B4-BE49-F238E27FC236}">
              <a16:creationId xmlns:a16="http://schemas.microsoft.com/office/drawing/2014/main" id="{2CCC4279-11D9-45AE-9245-F2F84AA5E74C}"/>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365" name="ZoneTexte 364">
          <a:extLst>
            <a:ext uri="{FF2B5EF4-FFF2-40B4-BE49-F238E27FC236}">
              <a16:creationId xmlns:a16="http://schemas.microsoft.com/office/drawing/2014/main" id="{EBA552A7-8310-437B-8546-FEC2579C3814}"/>
            </a:ext>
          </a:extLst>
        </xdr:cNvPr>
        <xdr:cNvSpPr txBox="1"/>
      </xdr:nvSpPr>
      <xdr:spPr>
        <a:xfrm>
          <a:off x="18068925" y="3030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66" name="ZoneTexte 365">
          <a:extLst>
            <a:ext uri="{FF2B5EF4-FFF2-40B4-BE49-F238E27FC236}">
              <a16:creationId xmlns:a16="http://schemas.microsoft.com/office/drawing/2014/main" id="{13469EB1-39A3-48CF-8A18-8E82FB9EDA80}"/>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67" name="ZoneTexte 366">
          <a:extLst>
            <a:ext uri="{FF2B5EF4-FFF2-40B4-BE49-F238E27FC236}">
              <a16:creationId xmlns:a16="http://schemas.microsoft.com/office/drawing/2014/main" id="{32724D40-634E-4CD9-A714-1D27C4B4FDB1}"/>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68" name="ZoneTexte 367">
          <a:extLst>
            <a:ext uri="{FF2B5EF4-FFF2-40B4-BE49-F238E27FC236}">
              <a16:creationId xmlns:a16="http://schemas.microsoft.com/office/drawing/2014/main" id="{A4FF4117-67A9-4D12-9524-EEA2AD9CEB69}"/>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369" name="ZoneTexte 368">
          <a:extLst>
            <a:ext uri="{FF2B5EF4-FFF2-40B4-BE49-F238E27FC236}">
              <a16:creationId xmlns:a16="http://schemas.microsoft.com/office/drawing/2014/main" id="{AE6C611C-F014-4665-B15C-C0FE5BC1F521}"/>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370" name="ZoneTexte 369">
          <a:extLst>
            <a:ext uri="{FF2B5EF4-FFF2-40B4-BE49-F238E27FC236}">
              <a16:creationId xmlns:a16="http://schemas.microsoft.com/office/drawing/2014/main" id="{767604CD-6457-4CDF-B1D8-E375FF6870B0}"/>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371" name="ZoneTexte 370">
          <a:extLst>
            <a:ext uri="{FF2B5EF4-FFF2-40B4-BE49-F238E27FC236}">
              <a16:creationId xmlns:a16="http://schemas.microsoft.com/office/drawing/2014/main" id="{9F23E07E-9FFC-4C6F-9DF4-A0059EA6C497}"/>
            </a:ext>
          </a:extLst>
        </xdr:cNvPr>
        <xdr:cNvSpPr txBox="1"/>
      </xdr:nvSpPr>
      <xdr:spPr>
        <a:xfrm>
          <a:off x="18068925" y="3030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72" name="ZoneTexte 371">
          <a:extLst>
            <a:ext uri="{FF2B5EF4-FFF2-40B4-BE49-F238E27FC236}">
              <a16:creationId xmlns:a16="http://schemas.microsoft.com/office/drawing/2014/main" id="{CA893DE0-8DBB-4D40-BBAD-F39B9AB223CA}"/>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73" name="ZoneTexte 372">
          <a:extLst>
            <a:ext uri="{FF2B5EF4-FFF2-40B4-BE49-F238E27FC236}">
              <a16:creationId xmlns:a16="http://schemas.microsoft.com/office/drawing/2014/main" id="{81695781-D57C-45D2-8127-BCA3F9DE1FAA}"/>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74" name="ZoneTexte 373">
          <a:extLst>
            <a:ext uri="{FF2B5EF4-FFF2-40B4-BE49-F238E27FC236}">
              <a16:creationId xmlns:a16="http://schemas.microsoft.com/office/drawing/2014/main" id="{8B7BBEFE-4B54-428C-AF03-8514FF110245}"/>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375" name="ZoneTexte 374">
          <a:extLst>
            <a:ext uri="{FF2B5EF4-FFF2-40B4-BE49-F238E27FC236}">
              <a16:creationId xmlns:a16="http://schemas.microsoft.com/office/drawing/2014/main" id="{8930EBE1-A872-4150-AD63-6853DC77DDD4}"/>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376" name="ZoneTexte 375">
          <a:extLst>
            <a:ext uri="{FF2B5EF4-FFF2-40B4-BE49-F238E27FC236}">
              <a16:creationId xmlns:a16="http://schemas.microsoft.com/office/drawing/2014/main" id="{D9561C05-BBDE-43FA-92F3-F84EB291549E}"/>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377" name="ZoneTexte 376">
          <a:extLst>
            <a:ext uri="{FF2B5EF4-FFF2-40B4-BE49-F238E27FC236}">
              <a16:creationId xmlns:a16="http://schemas.microsoft.com/office/drawing/2014/main" id="{D9D25688-7B5B-4D5D-BE9C-C3D51BF3739B}"/>
            </a:ext>
          </a:extLst>
        </xdr:cNvPr>
        <xdr:cNvSpPr txBox="1"/>
      </xdr:nvSpPr>
      <xdr:spPr>
        <a:xfrm>
          <a:off x="18068925" y="3030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78" name="ZoneTexte 377">
          <a:extLst>
            <a:ext uri="{FF2B5EF4-FFF2-40B4-BE49-F238E27FC236}">
              <a16:creationId xmlns:a16="http://schemas.microsoft.com/office/drawing/2014/main" id="{441CD87A-1A3F-4225-8840-A91EB4FAC682}"/>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79" name="ZoneTexte 378">
          <a:extLst>
            <a:ext uri="{FF2B5EF4-FFF2-40B4-BE49-F238E27FC236}">
              <a16:creationId xmlns:a16="http://schemas.microsoft.com/office/drawing/2014/main" id="{B2DD687F-F7C7-4C3E-885A-4D088E6EED39}"/>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380" name="ZoneTexte 379">
          <a:extLst>
            <a:ext uri="{FF2B5EF4-FFF2-40B4-BE49-F238E27FC236}">
              <a16:creationId xmlns:a16="http://schemas.microsoft.com/office/drawing/2014/main" id="{E2569397-966B-4CCD-B353-0CE04DBB235D}"/>
            </a:ext>
          </a:extLst>
        </xdr:cNvPr>
        <xdr:cNvSpPr txBox="1"/>
      </xdr:nvSpPr>
      <xdr:spPr>
        <a:xfrm>
          <a:off x="22459950" y="2171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381" name="ZoneTexte 380">
          <a:extLst>
            <a:ext uri="{FF2B5EF4-FFF2-40B4-BE49-F238E27FC236}">
              <a16:creationId xmlns:a16="http://schemas.microsoft.com/office/drawing/2014/main" id="{6B33515B-29DD-48DB-924E-80C97EE8A3D7}"/>
            </a:ext>
          </a:extLst>
        </xdr:cNvPr>
        <xdr:cNvSpPr txBox="1"/>
      </xdr:nvSpPr>
      <xdr:spPr>
        <a:xfrm>
          <a:off x="22459950" y="2171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382" name="ZoneTexte 381">
          <a:extLst>
            <a:ext uri="{FF2B5EF4-FFF2-40B4-BE49-F238E27FC236}">
              <a16:creationId xmlns:a16="http://schemas.microsoft.com/office/drawing/2014/main" id="{BA8827BE-250A-4123-9BAB-052F7F8120F9}"/>
            </a:ext>
          </a:extLst>
        </xdr:cNvPr>
        <xdr:cNvSpPr txBox="1"/>
      </xdr:nvSpPr>
      <xdr:spPr>
        <a:xfrm>
          <a:off x="22459950" y="2171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83" name="ZoneTexte 382">
          <a:extLst>
            <a:ext uri="{FF2B5EF4-FFF2-40B4-BE49-F238E27FC236}">
              <a16:creationId xmlns:a16="http://schemas.microsoft.com/office/drawing/2014/main" id="{DBF36F0A-2E5C-454F-A235-86129EDD6B87}"/>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384" name="ZoneTexte 383">
          <a:extLst>
            <a:ext uri="{FF2B5EF4-FFF2-40B4-BE49-F238E27FC236}">
              <a16:creationId xmlns:a16="http://schemas.microsoft.com/office/drawing/2014/main" id="{358F77EF-4A98-4126-976B-34C122F13C23}"/>
            </a:ext>
          </a:extLst>
        </xdr:cNvPr>
        <xdr:cNvSpPr txBox="1"/>
      </xdr:nvSpPr>
      <xdr:spPr>
        <a:xfrm>
          <a:off x="22459950" y="2171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85" name="ZoneTexte 384">
          <a:extLst>
            <a:ext uri="{FF2B5EF4-FFF2-40B4-BE49-F238E27FC236}">
              <a16:creationId xmlns:a16="http://schemas.microsoft.com/office/drawing/2014/main" id="{68611787-592D-490F-9517-54B3152ECC60}"/>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86" name="ZoneTexte 385">
          <a:extLst>
            <a:ext uri="{FF2B5EF4-FFF2-40B4-BE49-F238E27FC236}">
              <a16:creationId xmlns:a16="http://schemas.microsoft.com/office/drawing/2014/main" id="{701F94B3-1D82-4795-8686-096DAB2FF32E}"/>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387" name="ZoneTexte 386">
          <a:extLst>
            <a:ext uri="{FF2B5EF4-FFF2-40B4-BE49-F238E27FC236}">
              <a16:creationId xmlns:a16="http://schemas.microsoft.com/office/drawing/2014/main" id="{96A0098D-62F9-443E-854C-5BFFD10AC349}"/>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388" name="ZoneTexte 387">
          <a:extLst>
            <a:ext uri="{FF2B5EF4-FFF2-40B4-BE49-F238E27FC236}">
              <a16:creationId xmlns:a16="http://schemas.microsoft.com/office/drawing/2014/main" id="{B7C8E1C6-B99E-4F13-BDD2-877B36620AC3}"/>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389" name="ZoneTexte 388">
          <a:extLst>
            <a:ext uri="{FF2B5EF4-FFF2-40B4-BE49-F238E27FC236}">
              <a16:creationId xmlns:a16="http://schemas.microsoft.com/office/drawing/2014/main" id="{7F66193A-E10C-4B62-B34C-8208296B0B87}"/>
            </a:ext>
          </a:extLst>
        </xdr:cNvPr>
        <xdr:cNvSpPr txBox="1"/>
      </xdr:nvSpPr>
      <xdr:spPr>
        <a:xfrm>
          <a:off x="18068925" y="3030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90" name="ZoneTexte 389">
          <a:extLst>
            <a:ext uri="{FF2B5EF4-FFF2-40B4-BE49-F238E27FC236}">
              <a16:creationId xmlns:a16="http://schemas.microsoft.com/office/drawing/2014/main" id="{85EC25D3-2C4C-462D-83D7-00B941089AAB}"/>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91" name="ZoneTexte 390">
          <a:extLst>
            <a:ext uri="{FF2B5EF4-FFF2-40B4-BE49-F238E27FC236}">
              <a16:creationId xmlns:a16="http://schemas.microsoft.com/office/drawing/2014/main" id="{359B1F34-EF4E-46FB-9DF5-2C368B6048CA}"/>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92" name="ZoneTexte 391">
          <a:extLst>
            <a:ext uri="{FF2B5EF4-FFF2-40B4-BE49-F238E27FC236}">
              <a16:creationId xmlns:a16="http://schemas.microsoft.com/office/drawing/2014/main" id="{035F8669-C8FD-4FA4-880B-B6DFD324F71E}"/>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393" name="ZoneTexte 392">
          <a:extLst>
            <a:ext uri="{FF2B5EF4-FFF2-40B4-BE49-F238E27FC236}">
              <a16:creationId xmlns:a16="http://schemas.microsoft.com/office/drawing/2014/main" id="{556DE552-4C06-44B6-BE31-8667A91DA29D}"/>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394" name="ZoneTexte 393">
          <a:extLst>
            <a:ext uri="{FF2B5EF4-FFF2-40B4-BE49-F238E27FC236}">
              <a16:creationId xmlns:a16="http://schemas.microsoft.com/office/drawing/2014/main" id="{BD6AC66B-16B4-4D53-966F-7863717FD6CD}"/>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395" name="ZoneTexte 394">
          <a:extLst>
            <a:ext uri="{FF2B5EF4-FFF2-40B4-BE49-F238E27FC236}">
              <a16:creationId xmlns:a16="http://schemas.microsoft.com/office/drawing/2014/main" id="{B8BC23F4-4C5B-482A-AB3E-E9A5F0BC5670}"/>
            </a:ext>
          </a:extLst>
        </xdr:cNvPr>
        <xdr:cNvSpPr txBox="1"/>
      </xdr:nvSpPr>
      <xdr:spPr>
        <a:xfrm>
          <a:off x="18068925" y="3030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96" name="ZoneTexte 395">
          <a:extLst>
            <a:ext uri="{FF2B5EF4-FFF2-40B4-BE49-F238E27FC236}">
              <a16:creationId xmlns:a16="http://schemas.microsoft.com/office/drawing/2014/main" id="{F38614B5-7A53-4483-A190-2B420802452C}"/>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97" name="ZoneTexte 396">
          <a:extLst>
            <a:ext uri="{FF2B5EF4-FFF2-40B4-BE49-F238E27FC236}">
              <a16:creationId xmlns:a16="http://schemas.microsoft.com/office/drawing/2014/main" id="{88B22E54-3DAC-4490-A25A-0674A12CDE05}"/>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398" name="ZoneTexte 397">
          <a:extLst>
            <a:ext uri="{FF2B5EF4-FFF2-40B4-BE49-F238E27FC236}">
              <a16:creationId xmlns:a16="http://schemas.microsoft.com/office/drawing/2014/main" id="{C7740EA3-1A4A-4B9A-8688-54F205B23281}"/>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399" name="ZoneTexte 398">
          <a:extLst>
            <a:ext uri="{FF2B5EF4-FFF2-40B4-BE49-F238E27FC236}">
              <a16:creationId xmlns:a16="http://schemas.microsoft.com/office/drawing/2014/main" id="{2398A836-C482-4886-BE23-1DE36DFAED19}"/>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400" name="ZoneTexte 399">
          <a:extLst>
            <a:ext uri="{FF2B5EF4-FFF2-40B4-BE49-F238E27FC236}">
              <a16:creationId xmlns:a16="http://schemas.microsoft.com/office/drawing/2014/main" id="{8602ABF5-ACA3-4706-BC95-D697D22F67C0}"/>
            </a:ext>
          </a:extLst>
        </xdr:cNvPr>
        <xdr:cNvSpPr txBox="1"/>
      </xdr:nvSpPr>
      <xdr:spPr>
        <a:xfrm>
          <a:off x="22459950" y="21488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401" name="ZoneTexte 400">
          <a:extLst>
            <a:ext uri="{FF2B5EF4-FFF2-40B4-BE49-F238E27FC236}">
              <a16:creationId xmlns:a16="http://schemas.microsoft.com/office/drawing/2014/main" id="{1A510A12-99B6-4DF3-ACEE-C45E63CCA6A6}"/>
            </a:ext>
          </a:extLst>
        </xdr:cNvPr>
        <xdr:cNvSpPr txBox="1"/>
      </xdr:nvSpPr>
      <xdr:spPr>
        <a:xfrm>
          <a:off x="18068925" y="3030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402" name="ZoneTexte 401">
          <a:extLst>
            <a:ext uri="{FF2B5EF4-FFF2-40B4-BE49-F238E27FC236}">
              <a16:creationId xmlns:a16="http://schemas.microsoft.com/office/drawing/2014/main" id="{A0785948-25EF-4DCB-B65C-6B457303AE76}"/>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403" name="ZoneTexte 402">
          <a:extLst>
            <a:ext uri="{FF2B5EF4-FFF2-40B4-BE49-F238E27FC236}">
              <a16:creationId xmlns:a16="http://schemas.microsoft.com/office/drawing/2014/main" id="{68C941F6-D558-4DD9-BD2D-EF880BB3F417}"/>
            </a:ext>
          </a:extLst>
        </xdr:cNvPr>
        <xdr:cNvSpPr txBox="1"/>
      </xdr:nvSpPr>
      <xdr:spPr>
        <a:xfrm>
          <a:off x="22459950" y="21616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04" name="ZoneTexte 403">
          <a:extLst>
            <a:ext uri="{FF2B5EF4-FFF2-40B4-BE49-F238E27FC236}">
              <a16:creationId xmlns:a16="http://schemas.microsoft.com/office/drawing/2014/main" id="{CBCF2D76-F9DB-412B-B0CE-198B07A85354}"/>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05" name="ZoneTexte 404">
          <a:extLst>
            <a:ext uri="{FF2B5EF4-FFF2-40B4-BE49-F238E27FC236}">
              <a16:creationId xmlns:a16="http://schemas.microsoft.com/office/drawing/2014/main" id="{3A83A844-9ACD-4C74-BCAE-A47DC5F6364F}"/>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06" name="ZoneTexte 405">
          <a:extLst>
            <a:ext uri="{FF2B5EF4-FFF2-40B4-BE49-F238E27FC236}">
              <a16:creationId xmlns:a16="http://schemas.microsoft.com/office/drawing/2014/main" id="{234DC1B8-8F19-4B2A-94C3-99B7C4F4DD7B}"/>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07" name="ZoneTexte 406">
          <a:extLst>
            <a:ext uri="{FF2B5EF4-FFF2-40B4-BE49-F238E27FC236}">
              <a16:creationId xmlns:a16="http://schemas.microsoft.com/office/drawing/2014/main" id="{06581CAB-57D3-4209-9712-A0593B102298}"/>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08" name="ZoneTexte 407">
          <a:extLst>
            <a:ext uri="{FF2B5EF4-FFF2-40B4-BE49-F238E27FC236}">
              <a16:creationId xmlns:a16="http://schemas.microsoft.com/office/drawing/2014/main" id="{D868AA4D-0F4D-4C0D-9C4D-05BAA7FBA50B}"/>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09" name="ZoneTexte 408">
          <a:extLst>
            <a:ext uri="{FF2B5EF4-FFF2-40B4-BE49-F238E27FC236}">
              <a16:creationId xmlns:a16="http://schemas.microsoft.com/office/drawing/2014/main" id="{35987073-D7EB-4C7E-AE59-BCAABC0A5C28}"/>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10" name="ZoneTexte 409">
          <a:extLst>
            <a:ext uri="{FF2B5EF4-FFF2-40B4-BE49-F238E27FC236}">
              <a16:creationId xmlns:a16="http://schemas.microsoft.com/office/drawing/2014/main" id="{1D84A848-9AF4-4935-A764-C7B93A4C2479}"/>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11" name="ZoneTexte 410">
          <a:extLst>
            <a:ext uri="{FF2B5EF4-FFF2-40B4-BE49-F238E27FC236}">
              <a16:creationId xmlns:a16="http://schemas.microsoft.com/office/drawing/2014/main" id="{984AB962-A23F-4365-81D9-3121B9B24B22}"/>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12" name="ZoneTexte 411">
          <a:extLst>
            <a:ext uri="{FF2B5EF4-FFF2-40B4-BE49-F238E27FC236}">
              <a16:creationId xmlns:a16="http://schemas.microsoft.com/office/drawing/2014/main" id="{B06E0504-D88D-4617-A196-4F81E36553C4}"/>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13" name="ZoneTexte 412">
          <a:extLst>
            <a:ext uri="{FF2B5EF4-FFF2-40B4-BE49-F238E27FC236}">
              <a16:creationId xmlns:a16="http://schemas.microsoft.com/office/drawing/2014/main" id="{0E432FCB-5974-4605-9BF8-F5D302A9BB8E}"/>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14" name="ZoneTexte 413">
          <a:extLst>
            <a:ext uri="{FF2B5EF4-FFF2-40B4-BE49-F238E27FC236}">
              <a16:creationId xmlns:a16="http://schemas.microsoft.com/office/drawing/2014/main" id="{116E337B-18C1-4876-9B35-DDFF82A574A6}"/>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15" name="ZoneTexte 414">
          <a:extLst>
            <a:ext uri="{FF2B5EF4-FFF2-40B4-BE49-F238E27FC236}">
              <a16:creationId xmlns:a16="http://schemas.microsoft.com/office/drawing/2014/main" id="{101247A2-CE08-4C89-9A14-1759F8B15B64}"/>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16" name="ZoneTexte 415">
          <a:extLst>
            <a:ext uri="{FF2B5EF4-FFF2-40B4-BE49-F238E27FC236}">
              <a16:creationId xmlns:a16="http://schemas.microsoft.com/office/drawing/2014/main" id="{4FBD2FA8-4751-486C-9228-91E5BB8F8F40}"/>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17" name="ZoneTexte 416">
          <a:extLst>
            <a:ext uri="{FF2B5EF4-FFF2-40B4-BE49-F238E27FC236}">
              <a16:creationId xmlns:a16="http://schemas.microsoft.com/office/drawing/2014/main" id="{3EA2E2FC-4F01-4BB5-9C8A-005DC94C618B}"/>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18" name="ZoneTexte 417">
          <a:extLst>
            <a:ext uri="{FF2B5EF4-FFF2-40B4-BE49-F238E27FC236}">
              <a16:creationId xmlns:a16="http://schemas.microsoft.com/office/drawing/2014/main" id="{785E6000-2674-441F-9B87-B8251DF35425}"/>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19" name="ZoneTexte 418">
          <a:extLst>
            <a:ext uri="{FF2B5EF4-FFF2-40B4-BE49-F238E27FC236}">
              <a16:creationId xmlns:a16="http://schemas.microsoft.com/office/drawing/2014/main" id="{11D4352A-5AA6-4BC8-A838-A8CC9B76858B}"/>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20" name="ZoneTexte 419">
          <a:extLst>
            <a:ext uri="{FF2B5EF4-FFF2-40B4-BE49-F238E27FC236}">
              <a16:creationId xmlns:a16="http://schemas.microsoft.com/office/drawing/2014/main" id="{A9B5AACE-7BB7-4DCB-9299-DA5D018857B2}"/>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21" name="ZoneTexte 420">
          <a:extLst>
            <a:ext uri="{FF2B5EF4-FFF2-40B4-BE49-F238E27FC236}">
              <a16:creationId xmlns:a16="http://schemas.microsoft.com/office/drawing/2014/main" id="{BBF25811-21EF-45C6-B2BB-C993BE8FDF8E}"/>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22" name="ZoneTexte 421">
          <a:extLst>
            <a:ext uri="{FF2B5EF4-FFF2-40B4-BE49-F238E27FC236}">
              <a16:creationId xmlns:a16="http://schemas.microsoft.com/office/drawing/2014/main" id="{792195E3-21B3-4BAC-B2A2-F6394DA1B618}"/>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23" name="ZoneTexte 422">
          <a:extLst>
            <a:ext uri="{FF2B5EF4-FFF2-40B4-BE49-F238E27FC236}">
              <a16:creationId xmlns:a16="http://schemas.microsoft.com/office/drawing/2014/main" id="{01667CFB-A57C-4AED-A38A-2DA3FC1EE498}"/>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24" name="ZoneTexte 423">
          <a:extLst>
            <a:ext uri="{FF2B5EF4-FFF2-40B4-BE49-F238E27FC236}">
              <a16:creationId xmlns:a16="http://schemas.microsoft.com/office/drawing/2014/main" id="{FA94EFC3-0A5E-4168-BA53-F4CCF4EFFC64}"/>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25" name="ZoneTexte 424">
          <a:extLst>
            <a:ext uri="{FF2B5EF4-FFF2-40B4-BE49-F238E27FC236}">
              <a16:creationId xmlns:a16="http://schemas.microsoft.com/office/drawing/2014/main" id="{330E4884-74E3-4C3B-A7E9-D97FEB9831FF}"/>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26" name="ZoneTexte 425">
          <a:extLst>
            <a:ext uri="{FF2B5EF4-FFF2-40B4-BE49-F238E27FC236}">
              <a16:creationId xmlns:a16="http://schemas.microsoft.com/office/drawing/2014/main" id="{3400B8BE-398B-42AA-87DB-D9FEF5DBE490}"/>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27" name="ZoneTexte 426">
          <a:extLst>
            <a:ext uri="{FF2B5EF4-FFF2-40B4-BE49-F238E27FC236}">
              <a16:creationId xmlns:a16="http://schemas.microsoft.com/office/drawing/2014/main" id="{6ACE276D-0C9E-4D49-BA94-F7B5D19938FE}"/>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28" name="ZoneTexte 427">
          <a:extLst>
            <a:ext uri="{FF2B5EF4-FFF2-40B4-BE49-F238E27FC236}">
              <a16:creationId xmlns:a16="http://schemas.microsoft.com/office/drawing/2014/main" id="{CE58E78C-9C14-4790-8DD1-E1A624DF488B}"/>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29" name="ZoneTexte 428">
          <a:extLst>
            <a:ext uri="{FF2B5EF4-FFF2-40B4-BE49-F238E27FC236}">
              <a16:creationId xmlns:a16="http://schemas.microsoft.com/office/drawing/2014/main" id="{FC47D0B2-15E5-44E2-B4F7-7171262DFA34}"/>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30" name="ZoneTexte 429">
          <a:extLst>
            <a:ext uri="{FF2B5EF4-FFF2-40B4-BE49-F238E27FC236}">
              <a16:creationId xmlns:a16="http://schemas.microsoft.com/office/drawing/2014/main" id="{9C4F095C-6E1D-489B-B3DB-B4B7F3C86E41}"/>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31" name="ZoneTexte 430">
          <a:extLst>
            <a:ext uri="{FF2B5EF4-FFF2-40B4-BE49-F238E27FC236}">
              <a16:creationId xmlns:a16="http://schemas.microsoft.com/office/drawing/2014/main" id="{A6141A29-63F9-4D8A-A6D7-FCD58E5CE85F}"/>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32" name="ZoneTexte 431">
          <a:extLst>
            <a:ext uri="{FF2B5EF4-FFF2-40B4-BE49-F238E27FC236}">
              <a16:creationId xmlns:a16="http://schemas.microsoft.com/office/drawing/2014/main" id="{DA3350A7-4113-4D84-B86C-0C4066751186}"/>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33" name="ZoneTexte 432">
          <a:extLst>
            <a:ext uri="{FF2B5EF4-FFF2-40B4-BE49-F238E27FC236}">
              <a16:creationId xmlns:a16="http://schemas.microsoft.com/office/drawing/2014/main" id="{F5C2B322-ACE4-47AE-BB9A-D64C44B268C2}"/>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34" name="ZoneTexte 433">
          <a:extLst>
            <a:ext uri="{FF2B5EF4-FFF2-40B4-BE49-F238E27FC236}">
              <a16:creationId xmlns:a16="http://schemas.microsoft.com/office/drawing/2014/main" id="{6CF2CC8D-6980-4D92-A99B-A1D72AA1A065}"/>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35" name="ZoneTexte 434">
          <a:extLst>
            <a:ext uri="{FF2B5EF4-FFF2-40B4-BE49-F238E27FC236}">
              <a16:creationId xmlns:a16="http://schemas.microsoft.com/office/drawing/2014/main" id="{989983C1-8EE8-4FAC-B912-400DB3DDC54E}"/>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36" name="ZoneTexte 435">
          <a:extLst>
            <a:ext uri="{FF2B5EF4-FFF2-40B4-BE49-F238E27FC236}">
              <a16:creationId xmlns:a16="http://schemas.microsoft.com/office/drawing/2014/main" id="{C1132BBB-74BD-444C-805A-EC9700AF1117}"/>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37" name="ZoneTexte 436">
          <a:extLst>
            <a:ext uri="{FF2B5EF4-FFF2-40B4-BE49-F238E27FC236}">
              <a16:creationId xmlns:a16="http://schemas.microsoft.com/office/drawing/2014/main" id="{76F31F87-B4C4-47EA-A553-2B74543C0405}"/>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38" name="ZoneTexte 437">
          <a:extLst>
            <a:ext uri="{FF2B5EF4-FFF2-40B4-BE49-F238E27FC236}">
              <a16:creationId xmlns:a16="http://schemas.microsoft.com/office/drawing/2014/main" id="{1E0C9B6B-CF59-4B21-9018-863141193B9F}"/>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39" name="ZoneTexte 438">
          <a:extLst>
            <a:ext uri="{FF2B5EF4-FFF2-40B4-BE49-F238E27FC236}">
              <a16:creationId xmlns:a16="http://schemas.microsoft.com/office/drawing/2014/main" id="{BB3123C9-AA34-471A-8566-64BD0BABEED9}"/>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40" name="ZoneTexte 439">
          <a:extLst>
            <a:ext uri="{FF2B5EF4-FFF2-40B4-BE49-F238E27FC236}">
              <a16:creationId xmlns:a16="http://schemas.microsoft.com/office/drawing/2014/main" id="{17BFD363-7FEA-4A0A-8D08-83FA63075F8B}"/>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441" name="ZoneTexte 440">
          <a:extLst>
            <a:ext uri="{FF2B5EF4-FFF2-40B4-BE49-F238E27FC236}">
              <a16:creationId xmlns:a16="http://schemas.microsoft.com/office/drawing/2014/main" id="{7D34B00E-3045-4C21-B175-85B73029A525}"/>
            </a:ext>
          </a:extLst>
        </xdr:cNvPr>
        <xdr:cNvSpPr txBox="1"/>
      </xdr:nvSpPr>
      <xdr:spPr>
        <a:xfrm>
          <a:off x="18068925" y="2651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42" name="ZoneTexte 441">
          <a:extLst>
            <a:ext uri="{FF2B5EF4-FFF2-40B4-BE49-F238E27FC236}">
              <a16:creationId xmlns:a16="http://schemas.microsoft.com/office/drawing/2014/main" id="{CA157C4D-4A3D-49C9-97EA-A7F5A4ABE070}"/>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443" name="ZoneTexte 442">
          <a:extLst>
            <a:ext uri="{FF2B5EF4-FFF2-40B4-BE49-F238E27FC236}">
              <a16:creationId xmlns:a16="http://schemas.microsoft.com/office/drawing/2014/main" id="{80C19164-D1AB-4A84-9E92-9DD283F36F51}"/>
            </a:ext>
          </a:extLst>
        </xdr:cNvPr>
        <xdr:cNvSpPr txBox="1"/>
      </xdr:nvSpPr>
      <xdr:spPr>
        <a:xfrm>
          <a:off x="18068925" y="26646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28</xdr:col>
      <xdr:colOff>438150</xdr:colOff>
      <xdr:row>96</xdr:row>
      <xdr:rowOff>0</xdr:rowOff>
    </xdr:from>
    <xdr:ext cx="65" cy="172227"/>
    <xdr:sp macro="" textlink="">
      <xdr:nvSpPr>
        <xdr:cNvPr id="2" name="ZoneTexte 1">
          <a:extLst>
            <a:ext uri="{FF2B5EF4-FFF2-40B4-BE49-F238E27FC236}">
              <a16:creationId xmlns:a16="http://schemas.microsoft.com/office/drawing/2014/main" id="{4B9AB76F-3AF8-4FB3-B167-4B29DF206CC1}"/>
            </a:ext>
          </a:extLst>
        </xdr:cNvPr>
        <xdr:cNvSpPr txBox="1"/>
      </xdr:nvSpPr>
      <xdr:spPr>
        <a:xfrm>
          <a:off x="23679150" y="21155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95</xdr:row>
      <xdr:rowOff>128587</xdr:rowOff>
    </xdr:from>
    <xdr:ext cx="0" cy="172227"/>
    <xdr:sp macro="" textlink="">
      <xdr:nvSpPr>
        <xdr:cNvPr id="3" name="ZoneTexte 2">
          <a:extLst>
            <a:ext uri="{FF2B5EF4-FFF2-40B4-BE49-F238E27FC236}">
              <a16:creationId xmlns:a16="http://schemas.microsoft.com/office/drawing/2014/main" id="{A920C772-8282-4084-985A-855D1C1B8504}"/>
            </a:ext>
          </a:extLst>
        </xdr:cNvPr>
        <xdr:cNvSpPr txBox="1"/>
      </xdr:nvSpPr>
      <xdr:spPr>
        <a:xfrm>
          <a:off x="23241000" y="210835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95</xdr:row>
      <xdr:rowOff>128587</xdr:rowOff>
    </xdr:from>
    <xdr:ext cx="0" cy="172227"/>
    <xdr:sp macro="" textlink="">
      <xdr:nvSpPr>
        <xdr:cNvPr id="4" name="ZoneTexte 3">
          <a:extLst>
            <a:ext uri="{FF2B5EF4-FFF2-40B4-BE49-F238E27FC236}">
              <a16:creationId xmlns:a16="http://schemas.microsoft.com/office/drawing/2014/main" id="{1FB1A12F-A42B-4636-B6A3-EFF5AF1122E1}"/>
            </a:ext>
          </a:extLst>
        </xdr:cNvPr>
        <xdr:cNvSpPr txBox="1"/>
      </xdr:nvSpPr>
      <xdr:spPr>
        <a:xfrm>
          <a:off x="23241000" y="210835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 name="ZoneTexte 4">
          <a:extLst>
            <a:ext uri="{FF2B5EF4-FFF2-40B4-BE49-F238E27FC236}">
              <a16:creationId xmlns:a16="http://schemas.microsoft.com/office/drawing/2014/main" id="{299E631D-86D4-4D09-A005-D5361EB3E1EF}"/>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6" name="ZoneTexte 5">
          <a:extLst>
            <a:ext uri="{FF2B5EF4-FFF2-40B4-BE49-F238E27FC236}">
              <a16:creationId xmlns:a16="http://schemas.microsoft.com/office/drawing/2014/main" id="{CD8DB0CE-BAA5-4FAA-9612-9D030DC10F6F}"/>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7" name="ZoneTexte 6">
          <a:extLst>
            <a:ext uri="{FF2B5EF4-FFF2-40B4-BE49-F238E27FC236}">
              <a16:creationId xmlns:a16="http://schemas.microsoft.com/office/drawing/2014/main" id="{11F846F1-75EB-44C2-9481-BCEDD72ED528}"/>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8" name="ZoneTexte 7">
          <a:extLst>
            <a:ext uri="{FF2B5EF4-FFF2-40B4-BE49-F238E27FC236}">
              <a16:creationId xmlns:a16="http://schemas.microsoft.com/office/drawing/2014/main" id="{AA3FE532-A0BD-43E8-B65E-BA9111491E6D}"/>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9" name="ZoneTexte 8">
          <a:extLst>
            <a:ext uri="{FF2B5EF4-FFF2-40B4-BE49-F238E27FC236}">
              <a16:creationId xmlns:a16="http://schemas.microsoft.com/office/drawing/2014/main" id="{792B6310-4960-40FB-8123-8682AD7DC1EA}"/>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0" name="ZoneTexte 9">
          <a:extLst>
            <a:ext uri="{FF2B5EF4-FFF2-40B4-BE49-F238E27FC236}">
              <a16:creationId xmlns:a16="http://schemas.microsoft.com/office/drawing/2014/main" id="{1AF0572F-F40D-4DB5-8EE5-70CB63C9B81B}"/>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1" name="ZoneTexte 10">
          <a:extLst>
            <a:ext uri="{FF2B5EF4-FFF2-40B4-BE49-F238E27FC236}">
              <a16:creationId xmlns:a16="http://schemas.microsoft.com/office/drawing/2014/main" id="{EF98558B-46C6-4743-B8C5-1E73E01ABF61}"/>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2" name="ZoneTexte 11">
          <a:extLst>
            <a:ext uri="{FF2B5EF4-FFF2-40B4-BE49-F238E27FC236}">
              <a16:creationId xmlns:a16="http://schemas.microsoft.com/office/drawing/2014/main" id="{9FC1680B-1DBC-41C3-BE3D-817105D4C377}"/>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3" name="ZoneTexte 12">
          <a:extLst>
            <a:ext uri="{FF2B5EF4-FFF2-40B4-BE49-F238E27FC236}">
              <a16:creationId xmlns:a16="http://schemas.microsoft.com/office/drawing/2014/main" id="{A3EC36AA-174B-4ABD-96B7-4AE6D9F2D19F}"/>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4" name="ZoneTexte 13">
          <a:extLst>
            <a:ext uri="{FF2B5EF4-FFF2-40B4-BE49-F238E27FC236}">
              <a16:creationId xmlns:a16="http://schemas.microsoft.com/office/drawing/2014/main" id="{85F35CB7-3AF8-42A9-AB2A-3B1F7656B508}"/>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5" name="ZoneTexte 14">
          <a:extLst>
            <a:ext uri="{FF2B5EF4-FFF2-40B4-BE49-F238E27FC236}">
              <a16:creationId xmlns:a16="http://schemas.microsoft.com/office/drawing/2014/main" id="{6C519B4A-CB2A-48F8-BC20-56F33279F970}"/>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6" name="ZoneTexte 15">
          <a:extLst>
            <a:ext uri="{FF2B5EF4-FFF2-40B4-BE49-F238E27FC236}">
              <a16:creationId xmlns:a16="http://schemas.microsoft.com/office/drawing/2014/main" id="{6C570123-9D9A-4005-B5EF-428DD43C9D91}"/>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7" name="ZoneTexte 16">
          <a:extLst>
            <a:ext uri="{FF2B5EF4-FFF2-40B4-BE49-F238E27FC236}">
              <a16:creationId xmlns:a16="http://schemas.microsoft.com/office/drawing/2014/main" id="{65E36470-5BD6-4D34-82F4-0C787299AE42}"/>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8" name="ZoneTexte 17">
          <a:extLst>
            <a:ext uri="{FF2B5EF4-FFF2-40B4-BE49-F238E27FC236}">
              <a16:creationId xmlns:a16="http://schemas.microsoft.com/office/drawing/2014/main" id="{45B79DAF-E01F-4458-8579-4DAB3B75414F}"/>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19" name="ZoneTexte 18">
          <a:extLst>
            <a:ext uri="{FF2B5EF4-FFF2-40B4-BE49-F238E27FC236}">
              <a16:creationId xmlns:a16="http://schemas.microsoft.com/office/drawing/2014/main" id="{C972F7C4-8B43-434D-A0CE-3D7E1D6891D4}"/>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0" name="ZoneTexte 19">
          <a:extLst>
            <a:ext uri="{FF2B5EF4-FFF2-40B4-BE49-F238E27FC236}">
              <a16:creationId xmlns:a16="http://schemas.microsoft.com/office/drawing/2014/main" id="{8ED8A80E-E80A-445D-87BD-15DBDCC8880E}"/>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1" name="ZoneTexte 20">
          <a:extLst>
            <a:ext uri="{FF2B5EF4-FFF2-40B4-BE49-F238E27FC236}">
              <a16:creationId xmlns:a16="http://schemas.microsoft.com/office/drawing/2014/main" id="{6C55FC07-AB67-4FCA-868A-216EE5D98DE2}"/>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2" name="ZoneTexte 21">
          <a:extLst>
            <a:ext uri="{FF2B5EF4-FFF2-40B4-BE49-F238E27FC236}">
              <a16:creationId xmlns:a16="http://schemas.microsoft.com/office/drawing/2014/main" id="{872B9B68-4D49-4AE8-A5A5-6DF027554DBF}"/>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3" name="ZoneTexte 22">
          <a:extLst>
            <a:ext uri="{FF2B5EF4-FFF2-40B4-BE49-F238E27FC236}">
              <a16:creationId xmlns:a16="http://schemas.microsoft.com/office/drawing/2014/main" id="{EC6F8902-4FDD-4E03-8627-03DFA26BBF3D}"/>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4" name="ZoneTexte 23">
          <a:extLst>
            <a:ext uri="{FF2B5EF4-FFF2-40B4-BE49-F238E27FC236}">
              <a16:creationId xmlns:a16="http://schemas.microsoft.com/office/drawing/2014/main" id="{F8D28D85-D942-4320-B727-98F97EA10296}"/>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5" name="ZoneTexte 24">
          <a:extLst>
            <a:ext uri="{FF2B5EF4-FFF2-40B4-BE49-F238E27FC236}">
              <a16:creationId xmlns:a16="http://schemas.microsoft.com/office/drawing/2014/main" id="{C8985EFD-B9EE-4693-BFC2-D2D91F2A99D2}"/>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6" name="ZoneTexte 25">
          <a:extLst>
            <a:ext uri="{FF2B5EF4-FFF2-40B4-BE49-F238E27FC236}">
              <a16:creationId xmlns:a16="http://schemas.microsoft.com/office/drawing/2014/main" id="{6D0C7C9C-7CBD-44FD-B8B9-17F474F391E3}"/>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7" name="ZoneTexte 26">
          <a:extLst>
            <a:ext uri="{FF2B5EF4-FFF2-40B4-BE49-F238E27FC236}">
              <a16:creationId xmlns:a16="http://schemas.microsoft.com/office/drawing/2014/main" id="{92393CE6-A83F-4C06-AA90-784F4FF3CDA0}"/>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8" name="ZoneTexte 27">
          <a:extLst>
            <a:ext uri="{FF2B5EF4-FFF2-40B4-BE49-F238E27FC236}">
              <a16:creationId xmlns:a16="http://schemas.microsoft.com/office/drawing/2014/main" id="{FBD167B9-564F-40C5-B707-EAC2F227570A}"/>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29" name="ZoneTexte 28">
          <a:extLst>
            <a:ext uri="{FF2B5EF4-FFF2-40B4-BE49-F238E27FC236}">
              <a16:creationId xmlns:a16="http://schemas.microsoft.com/office/drawing/2014/main" id="{64692DBB-0EB1-473D-B0C4-CB840EF30482}"/>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0" name="ZoneTexte 29">
          <a:extLst>
            <a:ext uri="{FF2B5EF4-FFF2-40B4-BE49-F238E27FC236}">
              <a16:creationId xmlns:a16="http://schemas.microsoft.com/office/drawing/2014/main" id="{8485A722-9572-4765-9DD8-2AA08F928835}"/>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1" name="ZoneTexte 30">
          <a:extLst>
            <a:ext uri="{FF2B5EF4-FFF2-40B4-BE49-F238E27FC236}">
              <a16:creationId xmlns:a16="http://schemas.microsoft.com/office/drawing/2014/main" id="{9DD1306B-7088-4DCB-A446-5C9D84613BFA}"/>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2" name="ZoneTexte 31">
          <a:extLst>
            <a:ext uri="{FF2B5EF4-FFF2-40B4-BE49-F238E27FC236}">
              <a16:creationId xmlns:a16="http://schemas.microsoft.com/office/drawing/2014/main" id="{86AB5985-804A-409F-8B6E-CDBB72C6F80D}"/>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3" name="ZoneTexte 32">
          <a:extLst>
            <a:ext uri="{FF2B5EF4-FFF2-40B4-BE49-F238E27FC236}">
              <a16:creationId xmlns:a16="http://schemas.microsoft.com/office/drawing/2014/main" id="{69AC0996-F9E5-4E6C-92DC-F863D6ABBDB4}"/>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4" name="ZoneTexte 33">
          <a:extLst>
            <a:ext uri="{FF2B5EF4-FFF2-40B4-BE49-F238E27FC236}">
              <a16:creationId xmlns:a16="http://schemas.microsoft.com/office/drawing/2014/main" id="{542E017B-0B40-41B5-A761-7722A5640A46}"/>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5" name="ZoneTexte 34">
          <a:extLst>
            <a:ext uri="{FF2B5EF4-FFF2-40B4-BE49-F238E27FC236}">
              <a16:creationId xmlns:a16="http://schemas.microsoft.com/office/drawing/2014/main" id="{B4FFBD70-9530-4801-A8AD-B6EDFEDC059F}"/>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6" name="ZoneTexte 35">
          <a:extLst>
            <a:ext uri="{FF2B5EF4-FFF2-40B4-BE49-F238E27FC236}">
              <a16:creationId xmlns:a16="http://schemas.microsoft.com/office/drawing/2014/main" id="{B8022F99-E1C7-4E05-ADE8-161CD4EBA2E2}"/>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7" name="ZoneTexte 36">
          <a:extLst>
            <a:ext uri="{FF2B5EF4-FFF2-40B4-BE49-F238E27FC236}">
              <a16:creationId xmlns:a16="http://schemas.microsoft.com/office/drawing/2014/main" id="{C8FCE5BE-02ED-4756-BB07-CE9BE6E3298D}"/>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8" name="ZoneTexte 37">
          <a:extLst>
            <a:ext uri="{FF2B5EF4-FFF2-40B4-BE49-F238E27FC236}">
              <a16:creationId xmlns:a16="http://schemas.microsoft.com/office/drawing/2014/main" id="{D002F992-8637-49BE-BFF1-E54D9610440A}"/>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39" name="ZoneTexte 38">
          <a:extLst>
            <a:ext uri="{FF2B5EF4-FFF2-40B4-BE49-F238E27FC236}">
              <a16:creationId xmlns:a16="http://schemas.microsoft.com/office/drawing/2014/main" id="{E2DC32DD-7380-4634-A343-BAD6B9AB7669}"/>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0" name="ZoneTexte 39">
          <a:extLst>
            <a:ext uri="{FF2B5EF4-FFF2-40B4-BE49-F238E27FC236}">
              <a16:creationId xmlns:a16="http://schemas.microsoft.com/office/drawing/2014/main" id="{FB0427F3-034D-4304-B3E4-1D2E11964070}"/>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1" name="ZoneTexte 40">
          <a:extLst>
            <a:ext uri="{FF2B5EF4-FFF2-40B4-BE49-F238E27FC236}">
              <a16:creationId xmlns:a16="http://schemas.microsoft.com/office/drawing/2014/main" id="{B2FDF558-E5F6-44B8-A233-C2448F566A95}"/>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2" name="ZoneTexte 41">
          <a:extLst>
            <a:ext uri="{FF2B5EF4-FFF2-40B4-BE49-F238E27FC236}">
              <a16:creationId xmlns:a16="http://schemas.microsoft.com/office/drawing/2014/main" id="{BE80D1A9-8562-4949-9630-0BA5C8280BCC}"/>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3" name="ZoneTexte 42">
          <a:extLst>
            <a:ext uri="{FF2B5EF4-FFF2-40B4-BE49-F238E27FC236}">
              <a16:creationId xmlns:a16="http://schemas.microsoft.com/office/drawing/2014/main" id="{4F006F24-A639-4672-8693-3DDAD9A2F440}"/>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4" name="ZoneTexte 43">
          <a:extLst>
            <a:ext uri="{FF2B5EF4-FFF2-40B4-BE49-F238E27FC236}">
              <a16:creationId xmlns:a16="http://schemas.microsoft.com/office/drawing/2014/main" id="{C12D9685-6D30-44A5-8E99-CAE021BAC178}"/>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5" name="ZoneTexte 44">
          <a:extLst>
            <a:ext uri="{FF2B5EF4-FFF2-40B4-BE49-F238E27FC236}">
              <a16:creationId xmlns:a16="http://schemas.microsoft.com/office/drawing/2014/main" id="{EE7DB095-3E7F-456C-94FD-E4C2296F75CD}"/>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6" name="ZoneTexte 45">
          <a:extLst>
            <a:ext uri="{FF2B5EF4-FFF2-40B4-BE49-F238E27FC236}">
              <a16:creationId xmlns:a16="http://schemas.microsoft.com/office/drawing/2014/main" id="{0EFD9C89-B38D-413D-9221-7778DF0C580F}"/>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7" name="ZoneTexte 46">
          <a:extLst>
            <a:ext uri="{FF2B5EF4-FFF2-40B4-BE49-F238E27FC236}">
              <a16:creationId xmlns:a16="http://schemas.microsoft.com/office/drawing/2014/main" id="{E08F617D-8BE2-446D-8857-733879C14CCB}"/>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8" name="ZoneTexte 47">
          <a:extLst>
            <a:ext uri="{FF2B5EF4-FFF2-40B4-BE49-F238E27FC236}">
              <a16:creationId xmlns:a16="http://schemas.microsoft.com/office/drawing/2014/main" id="{BE8BB728-E02B-4642-B951-616040B949A5}"/>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49" name="ZoneTexte 48">
          <a:extLst>
            <a:ext uri="{FF2B5EF4-FFF2-40B4-BE49-F238E27FC236}">
              <a16:creationId xmlns:a16="http://schemas.microsoft.com/office/drawing/2014/main" id="{D14BD73E-A3A5-4801-B83B-F108BF20CAA1}"/>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0" name="ZoneTexte 49">
          <a:extLst>
            <a:ext uri="{FF2B5EF4-FFF2-40B4-BE49-F238E27FC236}">
              <a16:creationId xmlns:a16="http://schemas.microsoft.com/office/drawing/2014/main" id="{48A15E10-4270-4A68-B58D-52218DB9AAE9}"/>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1" name="ZoneTexte 50">
          <a:extLst>
            <a:ext uri="{FF2B5EF4-FFF2-40B4-BE49-F238E27FC236}">
              <a16:creationId xmlns:a16="http://schemas.microsoft.com/office/drawing/2014/main" id="{5750A73B-C80C-45CA-A9D5-95C3E9433165}"/>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2" name="ZoneTexte 51">
          <a:extLst>
            <a:ext uri="{FF2B5EF4-FFF2-40B4-BE49-F238E27FC236}">
              <a16:creationId xmlns:a16="http://schemas.microsoft.com/office/drawing/2014/main" id="{0D326125-86CA-47F8-AF27-791523796265}"/>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3" name="ZoneTexte 52">
          <a:extLst>
            <a:ext uri="{FF2B5EF4-FFF2-40B4-BE49-F238E27FC236}">
              <a16:creationId xmlns:a16="http://schemas.microsoft.com/office/drawing/2014/main" id="{BD34065B-9C06-4C7A-BC81-05F5169DD682}"/>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4" name="ZoneTexte 53">
          <a:extLst>
            <a:ext uri="{FF2B5EF4-FFF2-40B4-BE49-F238E27FC236}">
              <a16:creationId xmlns:a16="http://schemas.microsoft.com/office/drawing/2014/main" id="{0D2CD63F-B102-4079-8671-C44991EF2FCD}"/>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5" name="ZoneTexte 54">
          <a:extLst>
            <a:ext uri="{FF2B5EF4-FFF2-40B4-BE49-F238E27FC236}">
              <a16:creationId xmlns:a16="http://schemas.microsoft.com/office/drawing/2014/main" id="{75C50B1C-A2E3-4D84-82DC-3A54EFFF3084}"/>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6" name="ZoneTexte 55">
          <a:extLst>
            <a:ext uri="{FF2B5EF4-FFF2-40B4-BE49-F238E27FC236}">
              <a16:creationId xmlns:a16="http://schemas.microsoft.com/office/drawing/2014/main" id="{163C2527-E43D-4998-A5A0-B86CFFBB6E79}"/>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7" name="ZoneTexte 56">
          <a:extLst>
            <a:ext uri="{FF2B5EF4-FFF2-40B4-BE49-F238E27FC236}">
              <a16:creationId xmlns:a16="http://schemas.microsoft.com/office/drawing/2014/main" id="{DA767A00-65C6-42E3-8A4C-056847D5BD20}"/>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8" name="ZoneTexte 57">
          <a:extLst>
            <a:ext uri="{FF2B5EF4-FFF2-40B4-BE49-F238E27FC236}">
              <a16:creationId xmlns:a16="http://schemas.microsoft.com/office/drawing/2014/main" id="{94B73893-17FB-4368-A19E-DEBD0D06BABB}"/>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59" name="ZoneTexte 58">
          <a:extLst>
            <a:ext uri="{FF2B5EF4-FFF2-40B4-BE49-F238E27FC236}">
              <a16:creationId xmlns:a16="http://schemas.microsoft.com/office/drawing/2014/main" id="{8B2DB4CB-E9A2-442A-A4C6-690AAED30A50}"/>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60" name="ZoneTexte 59">
          <a:extLst>
            <a:ext uri="{FF2B5EF4-FFF2-40B4-BE49-F238E27FC236}">
              <a16:creationId xmlns:a16="http://schemas.microsoft.com/office/drawing/2014/main" id="{7CD9124C-615B-41E7-9058-3B090BFC9707}"/>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61" name="ZoneTexte 60">
          <a:extLst>
            <a:ext uri="{FF2B5EF4-FFF2-40B4-BE49-F238E27FC236}">
              <a16:creationId xmlns:a16="http://schemas.microsoft.com/office/drawing/2014/main" id="{AEE01195-C877-40FB-950F-077D30ED255E}"/>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62" name="ZoneTexte 61">
          <a:extLst>
            <a:ext uri="{FF2B5EF4-FFF2-40B4-BE49-F238E27FC236}">
              <a16:creationId xmlns:a16="http://schemas.microsoft.com/office/drawing/2014/main" id="{E16225AC-2551-496F-9398-4CA960BC7C04}"/>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96</xdr:row>
      <xdr:rowOff>0</xdr:rowOff>
    </xdr:from>
    <xdr:ext cx="0" cy="172227"/>
    <xdr:sp macro="" textlink="">
      <xdr:nvSpPr>
        <xdr:cNvPr id="63" name="ZoneTexte 62">
          <a:extLst>
            <a:ext uri="{FF2B5EF4-FFF2-40B4-BE49-F238E27FC236}">
              <a16:creationId xmlns:a16="http://schemas.microsoft.com/office/drawing/2014/main" id="{E0F56B6C-F1A3-44BD-A072-0752FA18A08E}"/>
            </a:ext>
          </a:extLst>
        </xdr:cNvPr>
        <xdr:cNvSpPr txBox="1"/>
      </xdr:nvSpPr>
      <xdr:spPr>
        <a:xfrm>
          <a:off x="2324100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95</xdr:row>
      <xdr:rowOff>128587</xdr:rowOff>
    </xdr:from>
    <xdr:ext cx="0" cy="172227"/>
    <xdr:sp macro="" textlink="">
      <xdr:nvSpPr>
        <xdr:cNvPr id="64" name="ZoneTexte 63">
          <a:extLst>
            <a:ext uri="{FF2B5EF4-FFF2-40B4-BE49-F238E27FC236}">
              <a16:creationId xmlns:a16="http://schemas.microsoft.com/office/drawing/2014/main" id="{F80B5AFD-18AC-4E31-9F6D-FF3554D9C4DD}"/>
            </a:ext>
          </a:extLst>
        </xdr:cNvPr>
        <xdr:cNvSpPr txBox="1"/>
      </xdr:nvSpPr>
      <xdr:spPr>
        <a:xfrm>
          <a:off x="24022050" y="210835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95</xdr:row>
      <xdr:rowOff>128587</xdr:rowOff>
    </xdr:from>
    <xdr:ext cx="0" cy="172227"/>
    <xdr:sp macro="" textlink="">
      <xdr:nvSpPr>
        <xdr:cNvPr id="65" name="ZoneTexte 64">
          <a:extLst>
            <a:ext uri="{FF2B5EF4-FFF2-40B4-BE49-F238E27FC236}">
              <a16:creationId xmlns:a16="http://schemas.microsoft.com/office/drawing/2014/main" id="{38DCA352-DA6E-4FDA-B10F-8243C4D89FAF}"/>
            </a:ext>
          </a:extLst>
        </xdr:cNvPr>
        <xdr:cNvSpPr txBox="1"/>
      </xdr:nvSpPr>
      <xdr:spPr>
        <a:xfrm>
          <a:off x="24022050" y="210835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66" name="ZoneTexte 65">
          <a:extLst>
            <a:ext uri="{FF2B5EF4-FFF2-40B4-BE49-F238E27FC236}">
              <a16:creationId xmlns:a16="http://schemas.microsoft.com/office/drawing/2014/main" id="{309B896D-8F51-40C7-9031-ADA45CCAD49A}"/>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67" name="ZoneTexte 66">
          <a:extLst>
            <a:ext uri="{FF2B5EF4-FFF2-40B4-BE49-F238E27FC236}">
              <a16:creationId xmlns:a16="http://schemas.microsoft.com/office/drawing/2014/main" id="{6D9E4392-7288-4D86-B849-69113EC052DF}"/>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68" name="ZoneTexte 67">
          <a:extLst>
            <a:ext uri="{FF2B5EF4-FFF2-40B4-BE49-F238E27FC236}">
              <a16:creationId xmlns:a16="http://schemas.microsoft.com/office/drawing/2014/main" id="{4FF90C8D-92C7-45E2-BB42-31B4858CEC9C}"/>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69" name="ZoneTexte 68">
          <a:extLst>
            <a:ext uri="{FF2B5EF4-FFF2-40B4-BE49-F238E27FC236}">
              <a16:creationId xmlns:a16="http://schemas.microsoft.com/office/drawing/2014/main" id="{3E5D8908-581C-47F0-9EFF-E02395AE69A6}"/>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0" name="ZoneTexte 69">
          <a:extLst>
            <a:ext uri="{FF2B5EF4-FFF2-40B4-BE49-F238E27FC236}">
              <a16:creationId xmlns:a16="http://schemas.microsoft.com/office/drawing/2014/main" id="{8641E1EA-9857-4E75-B198-4AB455947332}"/>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1" name="ZoneTexte 70">
          <a:extLst>
            <a:ext uri="{FF2B5EF4-FFF2-40B4-BE49-F238E27FC236}">
              <a16:creationId xmlns:a16="http://schemas.microsoft.com/office/drawing/2014/main" id="{50EAA6F1-CC1A-4E9B-ACE5-9FC07C309FAF}"/>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2" name="ZoneTexte 71">
          <a:extLst>
            <a:ext uri="{FF2B5EF4-FFF2-40B4-BE49-F238E27FC236}">
              <a16:creationId xmlns:a16="http://schemas.microsoft.com/office/drawing/2014/main" id="{D32F1720-B26D-47AB-B191-63430C0C9397}"/>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3" name="ZoneTexte 72">
          <a:extLst>
            <a:ext uri="{FF2B5EF4-FFF2-40B4-BE49-F238E27FC236}">
              <a16:creationId xmlns:a16="http://schemas.microsoft.com/office/drawing/2014/main" id="{90584D6F-128E-46B8-8452-2869ADB91FF8}"/>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4" name="ZoneTexte 73">
          <a:extLst>
            <a:ext uri="{FF2B5EF4-FFF2-40B4-BE49-F238E27FC236}">
              <a16:creationId xmlns:a16="http://schemas.microsoft.com/office/drawing/2014/main" id="{36AEE810-EF88-4C67-B400-A980C9365739}"/>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5" name="ZoneTexte 74">
          <a:extLst>
            <a:ext uri="{FF2B5EF4-FFF2-40B4-BE49-F238E27FC236}">
              <a16:creationId xmlns:a16="http://schemas.microsoft.com/office/drawing/2014/main" id="{A934D1A9-DC7A-4152-BDA0-87C82A74BB0F}"/>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6" name="ZoneTexte 75">
          <a:extLst>
            <a:ext uri="{FF2B5EF4-FFF2-40B4-BE49-F238E27FC236}">
              <a16:creationId xmlns:a16="http://schemas.microsoft.com/office/drawing/2014/main" id="{A4829577-86A0-4B2B-A3E7-DB51EA57C132}"/>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7" name="ZoneTexte 76">
          <a:extLst>
            <a:ext uri="{FF2B5EF4-FFF2-40B4-BE49-F238E27FC236}">
              <a16:creationId xmlns:a16="http://schemas.microsoft.com/office/drawing/2014/main" id="{729F06E0-AC38-430A-9CF2-42CB8656F61D}"/>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8" name="ZoneTexte 77">
          <a:extLst>
            <a:ext uri="{FF2B5EF4-FFF2-40B4-BE49-F238E27FC236}">
              <a16:creationId xmlns:a16="http://schemas.microsoft.com/office/drawing/2014/main" id="{B4B93739-C045-4149-A07E-755D6987587B}"/>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79" name="ZoneTexte 78">
          <a:extLst>
            <a:ext uri="{FF2B5EF4-FFF2-40B4-BE49-F238E27FC236}">
              <a16:creationId xmlns:a16="http://schemas.microsoft.com/office/drawing/2014/main" id="{708C8D87-32B7-4751-A21B-A79DC684A6E5}"/>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0" name="ZoneTexte 79">
          <a:extLst>
            <a:ext uri="{FF2B5EF4-FFF2-40B4-BE49-F238E27FC236}">
              <a16:creationId xmlns:a16="http://schemas.microsoft.com/office/drawing/2014/main" id="{C1E33D8C-230F-4DFC-B6E6-B9C0DD7FD946}"/>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1" name="ZoneTexte 80">
          <a:extLst>
            <a:ext uri="{FF2B5EF4-FFF2-40B4-BE49-F238E27FC236}">
              <a16:creationId xmlns:a16="http://schemas.microsoft.com/office/drawing/2014/main" id="{FB2DC945-A887-47D6-8817-1243B7749748}"/>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2" name="ZoneTexte 81">
          <a:extLst>
            <a:ext uri="{FF2B5EF4-FFF2-40B4-BE49-F238E27FC236}">
              <a16:creationId xmlns:a16="http://schemas.microsoft.com/office/drawing/2014/main" id="{40FDA981-64D6-42AC-A31E-C44C1813378B}"/>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3" name="ZoneTexte 82">
          <a:extLst>
            <a:ext uri="{FF2B5EF4-FFF2-40B4-BE49-F238E27FC236}">
              <a16:creationId xmlns:a16="http://schemas.microsoft.com/office/drawing/2014/main" id="{E30CDE7F-5637-4CC0-B9B8-BE691404D4F1}"/>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4" name="ZoneTexte 83">
          <a:extLst>
            <a:ext uri="{FF2B5EF4-FFF2-40B4-BE49-F238E27FC236}">
              <a16:creationId xmlns:a16="http://schemas.microsoft.com/office/drawing/2014/main" id="{9D5E6C3E-52C5-44CE-A5D3-26882D14AA91}"/>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5" name="ZoneTexte 84">
          <a:extLst>
            <a:ext uri="{FF2B5EF4-FFF2-40B4-BE49-F238E27FC236}">
              <a16:creationId xmlns:a16="http://schemas.microsoft.com/office/drawing/2014/main" id="{63ADEBDE-4C6B-4815-8661-2C92F6FCA754}"/>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6" name="ZoneTexte 85">
          <a:extLst>
            <a:ext uri="{FF2B5EF4-FFF2-40B4-BE49-F238E27FC236}">
              <a16:creationId xmlns:a16="http://schemas.microsoft.com/office/drawing/2014/main" id="{C17DA8B2-84E3-4B42-B651-C9894D6B37C7}"/>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7" name="ZoneTexte 86">
          <a:extLst>
            <a:ext uri="{FF2B5EF4-FFF2-40B4-BE49-F238E27FC236}">
              <a16:creationId xmlns:a16="http://schemas.microsoft.com/office/drawing/2014/main" id="{F93109E4-35F1-4144-8168-9555130243AE}"/>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8" name="ZoneTexte 87">
          <a:extLst>
            <a:ext uri="{FF2B5EF4-FFF2-40B4-BE49-F238E27FC236}">
              <a16:creationId xmlns:a16="http://schemas.microsoft.com/office/drawing/2014/main" id="{6687F25B-E47E-4995-AD09-F45A4DFC3977}"/>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89" name="ZoneTexte 88">
          <a:extLst>
            <a:ext uri="{FF2B5EF4-FFF2-40B4-BE49-F238E27FC236}">
              <a16:creationId xmlns:a16="http://schemas.microsoft.com/office/drawing/2014/main" id="{92FF2929-736F-4F86-BE7D-FABC9156D692}"/>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0" name="ZoneTexte 89">
          <a:extLst>
            <a:ext uri="{FF2B5EF4-FFF2-40B4-BE49-F238E27FC236}">
              <a16:creationId xmlns:a16="http://schemas.microsoft.com/office/drawing/2014/main" id="{F947CC28-E8AA-435F-B733-2E879FB304AA}"/>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1" name="ZoneTexte 90">
          <a:extLst>
            <a:ext uri="{FF2B5EF4-FFF2-40B4-BE49-F238E27FC236}">
              <a16:creationId xmlns:a16="http://schemas.microsoft.com/office/drawing/2014/main" id="{25693062-CF6E-4986-933B-8F9C590386EE}"/>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2" name="ZoneTexte 91">
          <a:extLst>
            <a:ext uri="{FF2B5EF4-FFF2-40B4-BE49-F238E27FC236}">
              <a16:creationId xmlns:a16="http://schemas.microsoft.com/office/drawing/2014/main" id="{31625381-8CA8-46CF-899C-1438DEC83238}"/>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3" name="ZoneTexte 92">
          <a:extLst>
            <a:ext uri="{FF2B5EF4-FFF2-40B4-BE49-F238E27FC236}">
              <a16:creationId xmlns:a16="http://schemas.microsoft.com/office/drawing/2014/main" id="{E1689255-6C85-4CFC-B225-839EE2048A21}"/>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4" name="ZoneTexte 93">
          <a:extLst>
            <a:ext uri="{FF2B5EF4-FFF2-40B4-BE49-F238E27FC236}">
              <a16:creationId xmlns:a16="http://schemas.microsoft.com/office/drawing/2014/main" id="{3939BD56-1A09-4E8F-8B67-21E68F1F4993}"/>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5" name="ZoneTexte 94">
          <a:extLst>
            <a:ext uri="{FF2B5EF4-FFF2-40B4-BE49-F238E27FC236}">
              <a16:creationId xmlns:a16="http://schemas.microsoft.com/office/drawing/2014/main" id="{E872D4B2-5001-4B7A-9FCA-DD95E1ECC82C}"/>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6" name="ZoneTexte 95">
          <a:extLst>
            <a:ext uri="{FF2B5EF4-FFF2-40B4-BE49-F238E27FC236}">
              <a16:creationId xmlns:a16="http://schemas.microsoft.com/office/drawing/2014/main" id="{2EC88E3B-7E18-4C7E-B386-13304CE77FEB}"/>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7" name="ZoneTexte 96">
          <a:extLst>
            <a:ext uri="{FF2B5EF4-FFF2-40B4-BE49-F238E27FC236}">
              <a16:creationId xmlns:a16="http://schemas.microsoft.com/office/drawing/2014/main" id="{075F2E9A-4EAF-4078-AF7B-B33F05863E79}"/>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8" name="ZoneTexte 97">
          <a:extLst>
            <a:ext uri="{FF2B5EF4-FFF2-40B4-BE49-F238E27FC236}">
              <a16:creationId xmlns:a16="http://schemas.microsoft.com/office/drawing/2014/main" id="{0FCE40FD-1EEC-4FF4-9044-B2638F7E5C5D}"/>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99" name="ZoneTexte 98">
          <a:extLst>
            <a:ext uri="{FF2B5EF4-FFF2-40B4-BE49-F238E27FC236}">
              <a16:creationId xmlns:a16="http://schemas.microsoft.com/office/drawing/2014/main" id="{437491DA-E4A8-4A56-83B4-F537306D8BC5}"/>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0" name="ZoneTexte 99">
          <a:extLst>
            <a:ext uri="{FF2B5EF4-FFF2-40B4-BE49-F238E27FC236}">
              <a16:creationId xmlns:a16="http://schemas.microsoft.com/office/drawing/2014/main" id="{74544DD0-6E46-4268-B11C-9E6B15353A20}"/>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1" name="ZoneTexte 100">
          <a:extLst>
            <a:ext uri="{FF2B5EF4-FFF2-40B4-BE49-F238E27FC236}">
              <a16:creationId xmlns:a16="http://schemas.microsoft.com/office/drawing/2014/main" id="{9322310B-62E5-45E2-9C91-20771EC1B283}"/>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2" name="ZoneTexte 101">
          <a:extLst>
            <a:ext uri="{FF2B5EF4-FFF2-40B4-BE49-F238E27FC236}">
              <a16:creationId xmlns:a16="http://schemas.microsoft.com/office/drawing/2014/main" id="{1A2A80B3-E074-4760-BA8B-15601D3F17D3}"/>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3" name="ZoneTexte 102">
          <a:extLst>
            <a:ext uri="{FF2B5EF4-FFF2-40B4-BE49-F238E27FC236}">
              <a16:creationId xmlns:a16="http://schemas.microsoft.com/office/drawing/2014/main" id="{450936D1-655E-41AC-A900-E3456A8ED45A}"/>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4" name="ZoneTexte 103">
          <a:extLst>
            <a:ext uri="{FF2B5EF4-FFF2-40B4-BE49-F238E27FC236}">
              <a16:creationId xmlns:a16="http://schemas.microsoft.com/office/drawing/2014/main" id="{27705CF0-7721-4A83-B223-AC2C4F2A416C}"/>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5" name="ZoneTexte 104">
          <a:extLst>
            <a:ext uri="{FF2B5EF4-FFF2-40B4-BE49-F238E27FC236}">
              <a16:creationId xmlns:a16="http://schemas.microsoft.com/office/drawing/2014/main" id="{DB37BBB3-649F-40EE-B2DA-C05D17FC5233}"/>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6" name="ZoneTexte 105">
          <a:extLst>
            <a:ext uri="{FF2B5EF4-FFF2-40B4-BE49-F238E27FC236}">
              <a16:creationId xmlns:a16="http://schemas.microsoft.com/office/drawing/2014/main" id="{7103E62E-19BB-4CCF-ABB0-A808F4543F9C}"/>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7" name="ZoneTexte 106">
          <a:extLst>
            <a:ext uri="{FF2B5EF4-FFF2-40B4-BE49-F238E27FC236}">
              <a16:creationId xmlns:a16="http://schemas.microsoft.com/office/drawing/2014/main" id="{76E8FA99-BBBE-479B-B046-2467484DA766}"/>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8" name="ZoneTexte 107">
          <a:extLst>
            <a:ext uri="{FF2B5EF4-FFF2-40B4-BE49-F238E27FC236}">
              <a16:creationId xmlns:a16="http://schemas.microsoft.com/office/drawing/2014/main" id="{ED5C3713-4C00-4566-905C-EECA334EF9D6}"/>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09" name="ZoneTexte 108">
          <a:extLst>
            <a:ext uri="{FF2B5EF4-FFF2-40B4-BE49-F238E27FC236}">
              <a16:creationId xmlns:a16="http://schemas.microsoft.com/office/drawing/2014/main" id="{B8792826-12BE-4B8B-95CE-09BDA5912865}"/>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0" name="ZoneTexte 109">
          <a:extLst>
            <a:ext uri="{FF2B5EF4-FFF2-40B4-BE49-F238E27FC236}">
              <a16:creationId xmlns:a16="http://schemas.microsoft.com/office/drawing/2014/main" id="{9A09BE65-9A49-4A4E-BB71-45E49F252C59}"/>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1" name="ZoneTexte 110">
          <a:extLst>
            <a:ext uri="{FF2B5EF4-FFF2-40B4-BE49-F238E27FC236}">
              <a16:creationId xmlns:a16="http://schemas.microsoft.com/office/drawing/2014/main" id="{1055BDB1-4ADE-4BE4-AFBA-2A0269EF6CAC}"/>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2" name="ZoneTexte 111">
          <a:extLst>
            <a:ext uri="{FF2B5EF4-FFF2-40B4-BE49-F238E27FC236}">
              <a16:creationId xmlns:a16="http://schemas.microsoft.com/office/drawing/2014/main" id="{E7616B9D-8B0E-4E0C-84F9-A4140E5E276F}"/>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3" name="ZoneTexte 112">
          <a:extLst>
            <a:ext uri="{FF2B5EF4-FFF2-40B4-BE49-F238E27FC236}">
              <a16:creationId xmlns:a16="http://schemas.microsoft.com/office/drawing/2014/main" id="{3A404697-6DC6-4452-B9D4-83AEC0768273}"/>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4" name="ZoneTexte 113">
          <a:extLst>
            <a:ext uri="{FF2B5EF4-FFF2-40B4-BE49-F238E27FC236}">
              <a16:creationId xmlns:a16="http://schemas.microsoft.com/office/drawing/2014/main" id="{F05A545E-3D10-4044-AFC5-DE36B0E60130}"/>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5" name="ZoneTexte 114">
          <a:extLst>
            <a:ext uri="{FF2B5EF4-FFF2-40B4-BE49-F238E27FC236}">
              <a16:creationId xmlns:a16="http://schemas.microsoft.com/office/drawing/2014/main" id="{E68B7427-E57A-48E5-8B1F-2D3EF2EF735B}"/>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6" name="ZoneTexte 115">
          <a:extLst>
            <a:ext uri="{FF2B5EF4-FFF2-40B4-BE49-F238E27FC236}">
              <a16:creationId xmlns:a16="http://schemas.microsoft.com/office/drawing/2014/main" id="{17C235A4-3AE5-4631-B16A-AB4F22CEF0E2}"/>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7" name="ZoneTexte 116">
          <a:extLst>
            <a:ext uri="{FF2B5EF4-FFF2-40B4-BE49-F238E27FC236}">
              <a16:creationId xmlns:a16="http://schemas.microsoft.com/office/drawing/2014/main" id="{4BA921D3-57D6-4CC9-96AE-8936DF5A61D4}"/>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8" name="ZoneTexte 117">
          <a:extLst>
            <a:ext uri="{FF2B5EF4-FFF2-40B4-BE49-F238E27FC236}">
              <a16:creationId xmlns:a16="http://schemas.microsoft.com/office/drawing/2014/main" id="{6D8669BE-EFB0-4C94-A5B0-C37305DA36E5}"/>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19" name="ZoneTexte 118">
          <a:extLst>
            <a:ext uri="{FF2B5EF4-FFF2-40B4-BE49-F238E27FC236}">
              <a16:creationId xmlns:a16="http://schemas.microsoft.com/office/drawing/2014/main" id="{B60C826C-B486-441E-9614-F4B05095CF29}"/>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20" name="ZoneTexte 119">
          <a:extLst>
            <a:ext uri="{FF2B5EF4-FFF2-40B4-BE49-F238E27FC236}">
              <a16:creationId xmlns:a16="http://schemas.microsoft.com/office/drawing/2014/main" id="{ED0371CF-0AEB-4DE2-970F-EF8F7C076459}"/>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21" name="ZoneTexte 120">
          <a:extLst>
            <a:ext uri="{FF2B5EF4-FFF2-40B4-BE49-F238E27FC236}">
              <a16:creationId xmlns:a16="http://schemas.microsoft.com/office/drawing/2014/main" id="{078B4163-8FC5-4C74-A332-EEC28653C0E7}"/>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22" name="ZoneTexte 121">
          <a:extLst>
            <a:ext uri="{FF2B5EF4-FFF2-40B4-BE49-F238E27FC236}">
              <a16:creationId xmlns:a16="http://schemas.microsoft.com/office/drawing/2014/main" id="{E4E76FC5-2837-4EF4-8464-807E1C40F677}"/>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23" name="ZoneTexte 122">
          <a:extLst>
            <a:ext uri="{FF2B5EF4-FFF2-40B4-BE49-F238E27FC236}">
              <a16:creationId xmlns:a16="http://schemas.microsoft.com/office/drawing/2014/main" id="{225E45FA-3139-44AE-B92B-1B5DA0F275C3}"/>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0</xdr:colOff>
      <xdr:row>96</xdr:row>
      <xdr:rowOff>0</xdr:rowOff>
    </xdr:from>
    <xdr:ext cx="0" cy="172227"/>
    <xdr:sp macro="" textlink="">
      <xdr:nvSpPr>
        <xdr:cNvPr id="124" name="ZoneTexte 123">
          <a:extLst>
            <a:ext uri="{FF2B5EF4-FFF2-40B4-BE49-F238E27FC236}">
              <a16:creationId xmlns:a16="http://schemas.microsoft.com/office/drawing/2014/main" id="{85A7618E-A1DB-42A6-A73B-648D3CC0DB4A}"/>
            </a:ext>
          </a:extLst>
        </xdr:cNvPr>
        <xdr:cNvSpPr txBox="1"/>
      </xdr:nvSpPr>
      <xdr:spPr>
        <a:xfrm>
          <a:off x="24022050" y="211550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438150</xdr:colOff>
      <xdr:row>96</xdr:row>
      <xdr:rowOff>0</xdr:rowOff>
    </xdr:from>
    <xdr:ext cx="65" cy="172227"/>
    <xdr:sp macro="" textlink="">
      <xdr:nvSpPr>
        <xdr:cNvPr id="125" name="ZoneTexte 124">
          <a:extLst>
            <a:ext uri="{FF2B5EF4-FFF2-40B4-BE49-F238E27FC236}">
              <a16:creationId xmlns:a16="http://schemas.microsoft.com/office/drawing/2014/main" id="{F389D29F-DEB5-4513-AF73-D72AFBD2D93E}"/>
            </a:ext>
          </a:extLst>
        </xdr:cNvPr>
        <xdr:cNvSpPr txBox="1"/>
      </xdr:nvSpPr>
      <xdr:spPr>
        <a:xfrm>
          <a:off x="24460200" y="21155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29</xdr:col>
      <xdr:colOff>438150</xdr:colOff>
      <xdr:row>96</xdr:row>
      <xdr:rowOff>0</xdr:rowOff>
    </xdr:from>
    <xdr:ext cx="65" cy="172227"/>
    <xdr:sp macro="" textlink="">
      <xdr:nvSpPr>
        <xdr:cNvPr id="126" name="ZoneTexte 125">
          <a:extLst>
            <a:ext uri="{FF2B5EF4-FFF2-40B4-BE49-F238E27FC236}">
              <a16:creationId xmlns:a16="http://schemas.microsoft.com/office/drawing/2014/main" id="{636977AE-4316-4B60-9F8A-F7A06149246F}"/>
            </a:ext>
          </a:extLst>
        </xdr:cNvPr>
        <xdr:cNvSpPr txBox="1"/>
      </xdr:nvSpPr>
      <xdr:spPr>
        <a:xfrm>
          <a:off x="24460200" y="21155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133</xdr:row>
      <xdr:rowOff>128587</xdr:rowOff>
    </xdr:from>
    <xdr:ext cx="65" cy="172227"/>
    <xdr:sp macro="" textlink="">
      <xdr:nvSpPr>
        <xdr:cNvPr id="127" name="ZoneTexte 126">
          <a:extLst>
            <a:ext uri="{FF2B5EF4-FFF2-40B4-BE49-F238E27FC236}">
              <a16:creationId xmlns:a16="http://schemas.microsoft.com/office/drawing/2014/main" id="{7A7087D7-CE2C-4E9D-AF08-376DE54733E6}"/>
            </a:ext>
          </a:extLst>
        </xdr:cNvPr>
        <xdr:cNvSpPr txBox="1"/>
      </xdr:nvSpPr>
      <xdr:spPr>
        <a:xfrm>
          <a:off x="21336000" y="2846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133</xdr:row>
      <xdr:rowOff>128587</xdr:rowOff>
    </xdr:from>
    <xdr:ext cx="65" cy="172227"/>
    <xdr:sp macro="" textlink="">
      <xdr:nvSpPr>
        <xdr:cNvPr id="128" name="ZoneTexte 127">
          <a:extLst>
            <a:ext uri="{FF2B5EF4-FFF2-40B4-BE49-F238E27FC236}">
              <a16:creationId xmlns:a16="http://schemas.microsoft.com/office/drawing/2014/main" id="{1CD491B1-9E6F-4C93-809C-9EF0996F4CFB}"/>
            </a:ext>
          </a:extLst>
        </xdr:cNvPr>
        <xdr:cNvSpPr txBox="1"/>
      </xdr:nvSpPr>
      <xdr:spPr>
        <a:xfrm>
          <a:off x="21336000" y="2846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133</xdr:row>
      <xdr:rowOff>128587</xdr:rowOff>
    </xdr:from>
    <xdr:ext cx="65" cy="172227"/>
    <xdr:sp macro="" textlink="">
      <xdr:nvSpPr>
        <xdr:cNvPr id="129" name="ZoneTexte 128">
          <a:extLst>
            <a:ext uri="{FF2B5EF4-FFF2-40B4-BE49-F238E27FC236}">
              <a16:creationId xmlns:a16="http://schemas.microsoft.com/office/drawing/2014/main" id="{96FEDEA9-94E9-4AD4-95A5-4C880708DF59}"/>
            </a:ext>
          </a:extLst>
        </xdr:cNvPr>
        <xdr:cNvSpPr txBox="1"/>
      </xdr:nvSpPr>
      <xdr:spPr>
        <a:xfrm>
          <a:off x="21336000" y="2846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134</xdr:row>
      <xdr:rowOff>128587</xdr:rowOff>
    </xdr:from>
    <xdr:ext cx="65" cy="172227"/>
    <xdr:sp macro="" textlink="">
      <xdr:nvSpPr>
        <xdr:cNvPr id="130" name="ZoneTexte 129">
          <a:extLst>
            <a:ext uri="{FF2B5EF4-FFF2-40B4-BE49-F238E27FC236}">
              <a16:creationId xmlns:a16="http://schemas.microsoft.com/office/drawing/2014/main" id="{091E0AF5-EDF6-46AB-8522-0E45F357960F}"/>
            </a:ext>
          </a:extLst>
        </xdr:cNvPr>
        <xdr:cNvSpPr txBox="1"/>
      </xdr:nvSpPr>
      <xdr:spPr>
        <a:xfrm>
          <a:off x="21336000" y="28655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134</xdr:row>
      <xdr:rowOff>128587</xdr:rowOff>
    </xdr:from>
    <xdr:ext cx="65" cy="172227"/>
    <xdr:sp macro="" textlink="">
      <xdr:nvSpPr>
        <xdr:cNvPr id="131" name="ZoneTexte 130">
          <a:extLst>
            <a:ext uri="{FF2B5EF4-FFF2-40B4-BE49-F238E27FC236}">
              <a16:creationId xmlns:a16="http://schemas.microsoft.com/office/drawing/2014/main" id="{EF8F0B2D-4730-4D30-B185-F7893F111BD3}"/>
            </a:ext>
          </a:extLst>
        </xdr:cNvPr>
        <xdr:cNvSpPr txBox="1"/>
      </xdr:nvSpPr>
      <xdr:spPr>
        <a:xfrm>
          <a:off x="21336000" y="28655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25</xdr:col>
      <xdr:colOff>438150</xdr:colOff>
      <xdr:row>134</xdr:row>
      <xdr:rowOff>128587</xdr:rowOff>
    </xdr:from>
    <xdr:ext cx="65" cy="172227"/>
    <xdr:sp macro="" textlink="">
      <xdr:nvSpPr>
        <xdr:cNvPr id="132" name="ZoneTexte 131">
          <a:extLst>
            <a:ext uri="{FF2B5EF4-FFF2-40B4-BE49-F238E27FC236}">
              <a16:creationId xmlns:a16="http://schemas.microsoft.com/office/drawing/2014/main" id="{23EAD465-D95A-44B8-8BFC-22F7F982FE12}"/>
            </a:ext>
          </a:extLst>
        </xdr:cNvPr>
        <xdr:cNvSpPr txBox="1"/>
      </xdr:nvSpPr>
      <xdr:spPr>
        <a:xfrm>
          <a:off x="21336000" y="28655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3" name="ZoneTexte 132">
          <a:extLst>
            <a:ext uri="{FF2B5EF4-FFF2-40B4-BE49-F238E27FC236}">
              <a16:creationId xmlns:a16="http://schemas.microsoft.com/office/drawing/2014/main" id="{2DE36F62-FF31-4E21-A7F0-572B04B5DE97}"/>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4" name="ZoneTexte 133">
          <a:extLst>
            <a:ext uri="{FF2B5EF4-FFF2-40B4-BE49-F238E27FC236}">
              <a16:creationId xmlns:a16="http://schemas.microsoft.com/office/drawing/2014/main" id="{3E4C8BF4-74D4-4920-B6B0-424B7EB183BB}"/>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5" name="ZoneTexte 134">
          <a:extLst>
            <a:ext uri="{FF2B5EF4-FFF2-40B4-BE49-F238E27FC236}">
              <a16:creationId xmlns:a16="http://schemas.microsoft.com/office/drawing/2014/main" id="{CB9623B3-915B-4591-ABD5-F00A7C391C3C}"/>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6" name="ZoneTexte 135">
          <a:extLst>
            <a:ext uri="{FF2B5EF4-FFF2-40B4-BE49-F238E27FC236}">
              <a16:creationId xmlns:a16="http://schemas.microsoft.com/office/drawing/2014/main" id="{319482D2-5A59-4077-89D3-E90FFE009BE7}"/>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7" name="ZoneTexte 136">
          <a:extLst>
            <a:ext uri="{FF2B5EF4-FFF2-40B4-BE49-F238E27FC236}">
              <a16:creationId xmlns:a16="http://schemas.microsoft.com/office/drawing/2014/main" id="{B9EBFD1D-A450-4C8B-9B5E-CA989855E054}"/>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8" name="ZoneTexte 137">
          <a:extLst>
            <a:ext uri="{FF2B5EF4-FFF2-40B4-BE49-F238E27FC236}">
              <a16:creationId xmlns:a16="http://schemas.microsoft.com/office/drawing/2014/main" id="{0AD0A8C9-F858-405D-B484-9C4628C4C8F7}"/>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39" name="ZoneTexte 138">
          <a:extLst>
            <a:ext uri="{FF2B5EF4-FFF2-40B4-BE49-F238E27FC236}">
              <a16:creationId xmlns:a16="http://schemas.microsoft.com/office/drawing/2014/main" id="{ABAB63BB-A3D2-4699-B219-1E235B88F4C0}"/>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40" name="ZoneTexte 139">
          <a:extLst>
            <a:ext uri="{FF2B5EF4-FFF2-40B4-BE49-F238E27FC236}">
              <a16:creationId xmlns:a16="http://schemas.microsoft.com/office/drawing/2014/main" id="{969395A1-778F-4737-8819-A52A5F670C62}"/>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41" name="ZoneTexte 140">
          <a:extLst>
            <a:ext uri="{FF2B5EF4-FFF2-40B4-BE49-F238E27FC236}">
              <a16:creationId xmlns:a16="http://schemas.microsoft.com/office/drawing/2014/main" id="{EC2460C2-3AB1-4581-956B-29FD9FF0B7AC}"/>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42" name="ZoneTexte 141">
          <a:extLst>
            <a:ext uri="{FF2B5EF4-FFF2-40B4-BE49-F238E27FC236}">
              <a16:creationId xmlns:a16="http://schemas.microsoft.com/office/drawing/2014/main" id="{7A0EC7A7-A039-440F-9B95-4AA873873714}"/>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43" name="ZoneTexte 142">
          <a:extLst>
            <a:ext uri="{FF2B5EF4-FFF2-40B4-BE49-F238E27FC236}">
              <a16:creationId xmlns:a16="http://schemas.microsoft.com/office/drawing/2014/main" id="{5789E3C6-694E-4995-B093-EFDFEEEB2B5B}"/>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44" name="ZoneTexte 143">
          <a:extLst>
            <a:ext uri="{FF2B5EF4-FFF2-40B4-BE49-F238E27FC236}">
              <a16:creationId xmlns:a16="http://schemas.microsoft.com/office/drawing/2014/main" id="{0447BDF6-AAB6-49B0-BDA3-DFA804EEA821}"/>
            </a:ext>
          </a:extLst>
        </xdr:cNvPr>
        <xdr:cNvSpPr txBox="1"/>
      </xdr:nvSpPr>
      <xdr:spPr>
        <a:xfrm>
          <a:off x="18068925" y="2846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45" name="ZoneTexte 144">
          <a:extLst>
            <a:ext uri="{FF2B5EF4-FFF2-40B4-BE49-F238E27FC236}">
              <a16:creationId xmlns:a16="http://schemas.microsoft.com/office/drawing/2014/main" id="{8F9181AF-FF84-49AF-A7A5-ED970F745390}"/>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46" name="ZoneTexte 145">
          <a:extLst>
            <a:ext uri="{FF2B5EF4-FFF2-40B4-BE49-F238E27FC236}">
              <a16:creationId xmlns:a16="http://schemas.microsoft.com/office/drawing/2014/main" id="{18E26124-B4D9-4BC1-BD21-53C251EEC2E4}"/>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47" name="ZoneTexte 146">
          <a:extLst>
            <a:ext uri="{FF2B5EF4-FFF2-40B4-BE49-F238E27FC236}">
              <a16:creationId xmlns:a16="http://schemas.microsoft.com/office/drawing/2014/main" id="{F3CE7EF9-22D0-4CB5-863C-10DE7D297151}"/>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48" name="ZoneTexte 147">
          <a:extLst>
            <a:ext uri="{FF2B5EF4-FFF2-40B4-BE49-F238E27FC236}">
              <a16:creationId xmlns:a16="http://schemas.microsoft.com/office/drawing/2014/main" id="{E44F6E58-CEB2-4E5B-8704-BDF59D872265}"/>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49" name="ZoneTexte 148">
          <a:extLst>
            <a:ext uri="{FF2B5EF4-FFF2-40B4-BE49-F238E27FC236}">
              <a16:creationId xmlns:a16="http://schemas.microsoft.com/office/drawing/2014/main" id="{3DF81068-6D0E-4AF3-8F4F-9E5E6491C406}"/>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50" name="ZoneTexte 149">
          <a:extLst>
            <a:ext uri="{FF2B5EF4-FFF2-40B4-BE49-F238E27FC236}">
              <a16:creationId xmlns:a16="http://schemas.microsoft.com/office/drawing/2014/main" id="{0E12577A-B546-48C1-81C8-07DE2C1F650E}"/>
            </a:ext>
          </a:extLst>
        </xdr:cNvPr>
        <xdr:cNvSpPr txBox="1"/>
      </xdr:nvSpPr>
      <xdr:spPr>
        <a:xfrm>
          <a:off x="18068925" y="2846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51" name="ZoneTexte 150">
          <a:extLst>
            <a:ext uri="{FF2B5EF4-FFF2-40B4-BE49-F238E27FC236}">
              <a16:creationId xmlns:a16="http://schemas.microsoft.com/office/drawing/2014/main" id="{9EE1A3BD-42DF-482A-AC84-6BE8A5AD13A1}"/>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52" name="ZoneTexte 151">
          <a:extLst>
            <a:ext uri="{FF2B5EF4-FFF2-40B4-BE49-F238E27FC236}">
              <a16:creationId xmlns:a16="http://schemas.microsoft.com/office/drawing/2014/main" id="{F4294814-6E47-4542-8780-C140E6099375}"/>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53" name="ZoneTexte 152">
          <a:extLst>
            <a:ext uri="{FF2B5EF4-FFF2-40B4-BE49-F238E27FC236}">
              <a16:creationId xmlns:a16="http://schemas.microsoft.com/office/drawing/2014/main" id="{89EAD3FF-8673-43DB-B770-9185632EC230}"/>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54" name="ZoneTexte 153">
          <a:extLst>
            <a:ext uri="{FF2B5EF4-FFF2-40B4-BE49-F238E27FC236}">
              <a16:creationId xmlns:a16="http://schemas.microsoft.com/office/drawing/2014/main" id="{00B12C37-CACE-4A06-BCEE-140A1DF4D065}"/>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55" name="ZoneTexte 154">
          <a:extLst>
            <a:ext uri="{FF2B5EF4-FFF2-40B4-BE49-F238E27FC236}">
              <a16:creationId xmlns:a16="http://schemas.microsoft.com/office/drawing/2014/main" id="{1CAB4F9B-679F-4087-841A-C4744F827A59}"/>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56" name="ZoneTexte 155">
          <a:extLst>
            <a:ext uri="{FF2B5EF4-FFF2-40B4-BE49-F238E27FC236}">
              <a16:creationId xmlns:a16="http://schemas.microsoft.com/office/drawing/2014/main" id="{B8FD0C81-E385-4448-B175-EFD38374B8AA}"/>
            </a:ext>
          </a:extLst>
        </xdr:cNvPr>
        <xdr:cNvSpPr txBox="1"/>
      </xdr:nvSpPr>
      <xdr:spPr>
        <a:xfrm>
          <a:off x="18068925" y="2846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57" name="ZoneTexte 156">
          <a:extLst>
            <a:ext uri="{FF2B5EF4-FFF2-40B4-BE49-F238E27FC236}">
              <a16:creationId xmlns:a16="http://schemas.microsoft.com/office/drawing/2014/main" id="{ED97DD8A-B5A3-453D-8A80-FA4BFE4D2863}"/>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58" name="ZoneTexte 157">
          <a:extLst>
            <a:ext uri="{FF2B5EF4-FFF2-40B4-BE49-F238E27FC236}">
              <a16:creationId xmlns:a16="http://schemas.microsoft.com/office/drawing/2014/main" id="{FF2CB8B4-A666-401B-84A1-DC2FEB432015}"/>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159" name="ZoneTexte 158">
          <a:extLst>
            <a:ext uri="{FF2B5EF4-FFF2-40B4-BE49-F238E27FC236}">
              <a16:creationId xmlns:a16="http://schemas.microsoft.com/office/drawing/2014/main" id="{FA9B46DA-E6F8-4F6E-A59E-EE89E482558E}"/>
            </a:ext>
          </a:extLst>
        </xdr:cNvPr>
        <xdr:cNvSpPr txBox="1"/>
      </xdr:nvSpPr>
      <xdr:spPr>
        <a:xfrm>
          <a:off x="22459950" y="21155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160" name="ZoneTexte 159">
          <a:extLst>
            <a:ext uri="{FF2B5EF4-FFF2-40B4-BE49-F238E27FC236}">
              <a16:creationId xmlns:a16="http://schemas.microsoft.com/office/drawing/2014/main" id="{D9329FB3-0547-482C-A7E6-A062C6604DE3}"/>
            </a:ext>
          </a:extLst>
        </xdr:cNvPr>
        <xdr:cNvSpPr txBox="1"/>
      </xdr:nvSpPr>
      <xdr:spPr>
        <a:xfrm>
          <a:off x="22459950" y="21155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161" name="ZoneTexte 160">
          <a:extLst>
            <a:ext uri="{FF2B5EF4-FFF2-40B4-BE49-F238E27FC236}">
              <a16:creationId xmlns:a16="http://schemas.microsoft.com/office/drawing/2014/main" id="{3C0E817F-74BF-48AE-9590-03FC391F5BD1}"/>
            </a:ext>
          </a:extLst>
        </xdr:cNvPr>
        <xdr:cNvSpPr txBox="1"/>
      </xdr:nvSpPr>
      <xdr:spPr>
        <a:xfrm>
          <a:off x="22459950" y="21155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62" name="ZoneTexte 161">
          <a:extLst>
            <a:ext uri="{FF2B5EF4-FFF2-40B4-BE49-F238E27FC236}">
              <a16:creationId xmlns:a16="http://schemas.microsoft.com/office/drawing/2014/main" id="{A38E16E2-E2BA-4546-BBE1-6D7747E34C40}"/>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96</xdr:row>
      <xdr:rowOff>0</xdr:rowOff>
    </xdr:from>
    <xdr:ext cx="65" cy="172227"/>
    <xdr:sp macro="" textlink="">
      <xdr:nvSpPr>
        <xdr:cNvPr id="163" name="ZoneTexte 162">
          <a:extLst>
            <a:ext uri="{FF2B5EF4-FFF2-40B4-BE49-F238E27FC236}">
              <a16:creationId xmlns:a16="http://schemas.microsoft.com/office/drawing/2014/main" id="{4F7B3587-E5DA-45B9-8639-388C0156F496}"/>
            </a:ext>
          </a:extLst>
        </xdr:cNvPr>
        <xdr:cNvSpPr txBox="1"/>
      </xdr:nvSpPr>
      <xdr:spPr>
        <a:xfrm>
          <a:off x="22459950" y="21155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64" name="ZoneTexte 163">
          <a:extLst>
            <a:ext uri="{FF2B5EF4-FFF2-40B4-BE49-F238E27FC236}">
              <a16:creationId xmlns:a16="http://schemas.microsoft.com/office/drawing/2014/main" id="{124E5B2D-A69A-4B61-833D-48C085844946}"/>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65" name="ZoneTexte 164">
          <a:extLst>
            <a:ext uri="{FF2B5EF4-FFF2-40B4-BE49-F238E27FC236}">
              <a16:creationId xmlns:a16="http://schemas.microsoft.com/office/drawing/2014/main" id="{BDE4EEE0-846B-4F89-8B9A-52FA17E489A9}"/>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66" name="ZoneTexte 165">
          <a:extLst>
            <a:ext uri="{FF2B5EF4-FFF2-40B4-BE49-F238E27FC236}">
              <a16:creationId xmlns:a16="http://schemas.microsoft.com/office/drawing/2014/main" id="{783CE32F-01F1-457B-A14A-F689F81F3B33}"/>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67" name="ZoneTexte 166">
          <a:extLst>
            <a:ext uri="{FF2B5EF4-FFF2-40B4-BE49-F238E27FC236}">
              <a16:creationId xmlns:a16="http://schemas.microsoft.com/office/drawing/2014/main" id="{0C48FD9C-E5FF-4D14-A71B-8768712218D1}"/>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68" name="ZoneTexte 167">
          <a:extLst>
            <a:ext uri="{FF2B5EF4-FFF2-40B4-BE49-F238E27FC236}">
              <a16:creationId xmlns:a16="http://schemas.microsoft.com/office/drawing/2014/main" id="{C0B452CF-FE65-4E39-8300-910F29625CAC}"/>
            </a:ext>
          </a:extLst>
        </xdr:cNvPr>
        <xdr:cNvSpPr txBox="1"/>
      </xdr:nvSpPr>
      <xdr:spPr>
        <a:xfrm>
          <a:off x="18068925" y="2846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69" name="ZoneTexte 168">
          <a:extLst>
            <a:ext uri="{FF2B5EF4-FFF2-40B4-BE49-F238E27FC236}">
              <a16:creationId xmlns:a16="http://schemas.microsoft.com/office/drawing/2014/main" id="{F99EC5C9-A866-4EB9-AA83-D595917C1902}"/>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70" name="ZoneTexte 169">
          <a:extLst>
            <a:ext uri="{FF2B5EF4-FFF2-40B4-BE49-F238E27FC236}">
              <a16:creationId xmlns:a16="http://schemas.microsoft.com/office/drawing/2014/main" id="{D724E47B-C60B-49FC-8B2C-1C3EAB5F0E9B}"/>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71" name="ZoneTexte 170">
          <a:extLst>
            <a:ext uri="{FF2B5EF4-FFF2-40B4-BE49-F238E27FC236}">
              <a16:creationId xmlns:a16="http://schemas.microsoft.com/office/drawing/2014/main" id="{3FBE89C4-4883-4875-B21D-E07EAF5043D6}"/>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72" name="ZoneTexte 171">
          <a:extLst>
            <a:ext uri="{FF2B5EF4-FFF2-40B4-BE49-F238E27FC236}">
              <a16:creationId xmlns:a16="http://schemas.microsoft.com/office/drawing/2014/main" id="{63A210F4-3521-41A2-96F6-3A63FE041B1F}"/>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73" name="ZoneTexte 172">
          <a:extLst>
            <a:ext uri="{FF2B5EF4-FFF2-40B4-BE49-F238E27FC236}">
              <a16:creationId xmlns:a16="http://schemas.microsoft.com/office/drawing/2014/main" id="{17F32E17-B52C-43F1-9D28-49AFC33CBFCF}"/>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74" name="ZoneTexte 173">
          <a:extLst>
            <a:ext uri="{FF2B5EF4-FFF2-40B4-BE49-F238E27FC236}">
              <a16:creationId xmlns:a16="http://schemas.microsoft.com/office/drawing/2014/main" id="{201ABF09-A4A6-4CAC-95BE-0FD1B6EE3E68}"/>
            </a:ext>
          </a:extLst>
        </xdr:cNvPr>
        <xdr:cNvSpPr txBox="1"/>
      </xdr:nvSpPr>
      <xdr:spPr>
        <a:xfrm>
          <a:off x="18068925" y="2846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75" name="ZoneTexte 174">
          <a:extLst>
            <a:ext uri="{FF2B5EF4-FFF2-40B4-BE49-F238E27FC236}">
              <a16:creationId xmlns:a16="http://schemas.microsoft.com/office/drawing/2014/main" id="{8FA9582E-A8C1-4E8A-B623-D85ADA437091}"/>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76" name="ZoneTexte 175">
          <a:extLst>
            <a:ext uri="{FF2B5EF4-FFF2-40B4-BE49-F238E27FC236}">
              <a16:creationId xmlns:a16="http://schemas.microsoft.com/office/drawing/2014/main" id="{40113B8C-9990-4379-A9EE-6E69383C6381}"/>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77" name="ZoneTexte 176">
          <a:extLst>
            <a:ext uri="{FF2B5EF4-FFF2-40B4-BE49-F238E27FC236}">
              <a16:creationId xmlns:a16="http://schemas.microsoft.com/office/drawing/2014/main" id="{8BDA4360-925F-49DC-93A2-2E3AC59EFCFD}"/>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78" name="ZoneTexte 177">
          <a:extLst>
            <a:ext uri="{FF2B5EF4-FFF2-40B4-BE49-F238E27FC236}">
              <a16:creationId xmlns:a16="http://schemas.microsoft.com/office/drawing/2014/main" id="{BC734034-A0D0-4B58-94A0-1CAD73B4FEE3}"/>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0</xdr:rowOff>
    </xdr:from>
    <xdr:ext cx="65" cy="172227"/>
    <xdr:sp macro="" textlink="">
      <xdr:nvSpPr>
        <xdr:cNvPr id="179" name="ZoneTexte 178">
          <a:extLst>
            <a:ext uri="{FF2B5EF4-FFF2-40B4-BE49-F238E27FC236}">
              <a16:creationId xmlns:a16="http://schemas.microsoft.com/office/drawing/2014/main" id="{3822E960-C831-4132-8C97-4E3286FB15AC}"/>
            </a:ext>
          </a:extLst>
        </xdr:cNvPr>
        <xdr:cNvSpPr txBox="1"/>
      </xdr:nvSpPr>
      <xdr:spPr>
        <a:xfrm>
          <a:off x="22459950" y="2095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133</xdr:row>
      <xdr:rowOff>128587</xdr:rowOff>
    </xdr:from>
    <xdr:ext cx="65" cy="172227"/>
    <xdr:sp macro="" textlink="">
      <xdr:nvSpPr>
        <xdr:cNvPr id="180" name="ZoneTexte 179">
          <a:extLst>
            <a:ext uri="{FF2B5EF4-FFF2-40B4-BE49-F238E27FC236}">
              <a16:creationId xmlns:a16="http://schemas.microsoft.com/office/drawing/2014/main" id="{BCDE06D7-CE29-4E3A-9359-4E0FFA9B622E}"/>
            </a:ext>
          </a:extLst>
        </xdr:cNvPr>
        <xdr:cNvSpPr txBox="1"/>
      </xdr:nvSpPr>
      <xdr:spPr>
        <a:xfrm>
          <a:off x="18068925" y="2846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81" name="ZoneTexte 180">
          <a:extLst>
            <a:ext uri="{FF2B5EF4-FFF2-40B4-BE49-F238E27FC236}">
              <a16:creationId xmlns:a16="http://schemas.microsoft.com/office/drawing/2014/main" id="{DEB16B56-985F-4063-B7B3-807627E56189}"/>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95</xdr:row>
      <xdr:rowOff>128587</xdr:rowOff>
    </xdr:from>
    <xdr:ext cx="65" cy="172227"/>
    <xdr:sp macro="" textlink="">
      <xdr:nvSpPr>
        <xdr:cNvPr id="182" name="ZoneTexte 181">
          <a:extLst>
            <a:ext uri="{FF2B5EF4-FFF2-40B4-BE49-F238E27FC236}">
              <a16:creationId xmlns:a16="http://schemas.microsoft.com/office/drawing/2014/main" id="{7E7AB99A-7010-4ACC-8E83-90BC16B889AC}"/>
            </a:ext>
          </a:extLst>
        </xdr:cNvPr>
        <xdr:cNvSpPr txBox="1"/>
      </xdr:nvSpPr>
      <xdr:spPr>
        <a:xfrm>
          <a:off x="22459950" y="2108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3" name="ZoneTexte 182">
          <a:extLst>
            <a:ext uri="{FF2B5EF4-FFF2-40B4-BE49-F238E27FC236}">
              <a16:creationId xmlns:a16="http://schemas.microsoft.com/office/drawing/2014/main" id="{F97F52E9-F617-4630-A4E9-166170EE44DB}"/>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4" name="ZoneTexte 183">
          <a:extLst>
            <a:ext uri="{FF2B5EF4-FFF2-40B4-BE49-F238E27FC236}">
              <a16:creationId xmlns:a16="http://schemas.microsoft.com/office/drawing/2014/main" id="{DECD1406-070D-4DBF-937C-4BF758FB9AA6}"/>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5" name="ZoneTexte 184">
          <a:extLst>
            <a:ext uri="{FF2B5EF4-FFF2-40B4-BE49-F238E27FC236}">
              <a16:creationId xmlns:a16="http://schemas.microsoft.com/office/drawing/2014/main" id="{42B7230E-F2F3-405F-BBDE-A8F6C70D261A}"/>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6" name="ZoneTexte 185">
          <a:extLst>
            <a:ext uri="{FF2B5EF4-FFF2-40B4-BE49-F238E27FC236}">
              <a16:creationId xmlns:a16="http://schemas.microsoft.com/office/drawing/2014/main" id="{3F86A668-9A23-45F3-A5E8-C0C3DD3844F5}"/>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7" name="ZoneTexte 186">
          <a:extLst>
            <a:ext uri="{FF2B5EF4-FFF2-40B4-BE49-F238E27FC236}">
              <a16:creationId xmlns:a16="http://schemas.microsoft.com/office/drawing/2014/main" id="{EB6C4773-AD5C-4259-AA54-94C034D40E22}"/>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8" name="ZoneTexte 187">
          <a:extLst>
            <a:ext uri="{FF2B5EF4-FFF2-40B4-BE49-F238E27FC236}">
              <a16:creationId xmlns:a16="http://schemas.microsoft.com/office/drawing/2014/main" id="{C318F505-59C1-4C12-A682-E26B31C70709}"/>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89" name="ZoneTexte 188">
          <a:extLst>
            <a:ext uri="{FF2B5EF4-FFF2-40B4-BE49-F238E27FC236}">
              <a16:creationId xmlns:a16="http://schemas.microsoft.com/office/drawing/2014/main" id="{1DEDFFB9-80EF-4B77-863E-04593187B452}"/>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0" name="ZoneTexte 189">
          <a:extLst>
            <a:ext uri="{FF2B5EF4-FFF2-40B4-BE49-F238E27FC236}">
              <a16:creationId xmlns:a16="http://schemas.microsoft.com/office/drawing/2014/main" id="{465B6480-44ED-4B7D-BD18-10891436C023}"/>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1" name="ZoneTexte 190">
          <a:extLst>
            <a:ext uri="{FF2B5EF4-FFF2-40B4-BE49-F238E27FC236}">
              <a16:creationId xmlns:a16="http://schemas.microsoft.com/office/drawing/2014/main" id="{E3805B28-FE4F-4E68-B3FA-4D98A2972EE7}"/>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192" name="ZoneTexte 191">
          <a:extLst>
            <a:ext uri="{FF2B5EF4-FFF2-40B4-BE49-F238E27FC236}">
              <a16:creationId xmlns:a16="http://schemas.microsoft.com/office/drawing/2014/main" id="{A0948143-F62E-4727-A76F-05775EC77A13}"/>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193" name="ZoneTexte 192">
          <a:extLst>
            <a:ext uri="{FF2B5EF4-FFF2-40B4-BE49-F238E27FC236}">
              <a16:creationId xmlns:a16="http://schemas.microsoft.com/office/drawing/2014/main" id="{D5C9E825-8D99-4EEB-A183-6A8266C42068}"/>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4" name="ZoneTexte 193">
          <a:extLst>
            <a:ext uri="{FF2B5EF4-FFF2-40B4-BE49-F238E27FC236}">
              <a16:creationId xmlns:a16="http://schemas.microsoft.com/office/drawing/2014/main" id="{95ACBC3C-F23D-4BF2-A9E3-B1EBEAD48E98}"/>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5" name="ZoneTexte 194">
          <a:extLst>
            <a:ext uri="{FF2B5EF4-FFF2-40B4-BE49-F238E27FC236}">
              <a16:creationId xmlns:a16="http://schemas.microsoft.com/office/drawing/2014/main" id="{E2EAA369-F3F9-4F61-AA39-D3F92BF69A17}"/>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6" name="ZoneTexte 195">
          <a:extLst>
            <a:ext uri="{FF2B5EF4-FFF2-40B4-BE49-F238E27FC236}">
              <a16:creationId xmlns:a16="http://schemas.microsoft.com/office/drawing/2014/main" id="{184758F2-17D7-4B6B-908F-94D9CA293BA1}"/>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197" name="ZoneTexte 196">
          <a:extLst>
            <a:ext uri="{FF2B5EF4-FFF2-40B4-BE49-F238E27FC236}">
              <a16:creationId xmlns:a16="http://schemas.microsoft.com/office/drawing/2014/main" id="{012797AD-1003-49DC-AB92-9545597E5436}"/>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198" name="ZoneTexte 197">
          <a:extLst>
            <a:ext uri="{FF2B5EF4-FFF2-40B4-BE49-F238E27FC236}">
              <a16:creationId xmlns:a16="http://schemas.microsoft.com/office/drawing/2014/main" id="{C391AA6D-739D-495F-BE93-F6B2F89D173A}"/>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199" name="ZoneTexte 198">
          <a:extLst>
            <a:ext uri="{FF2B5EF4-FFF2-40B4-BE49-F238E27FC236}">
              <a16:creationId xmlns:a16="http://schemas.microsoft.com/office/drawing/2014/main" id="{5544D7B7-95A5-4130-8EA0-CA64A619B5EC}"/>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0" name="ZoneTexte 199">
          <a:extLst>
            <a:ext uri="{FF2B5EF4-FFF2-40B4-BE49-F238E27FC236}">
              <a16:creationId xmlns:a16="http://schemas.microsoft.com/office/drawing/2014/main" id="{A2D61483-6316-4920-B117-9F26B97DFFA3}"/>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1" name="ZoneTexte 200">
          <a:extLst>
            <a:ext uri="{FF2B5EF4-FFF2-40B4-BE49-F238E27FC236}">
              <a16:creationId xmlns:a16="http://schemas.microsoft.com/office/drawing/2014/main" id="{BCCA0BBB-69BC-4EF4-A5D2-06977D87A069}"/>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02" name="ZoneTexte 201">
          <a:extLst>
            <a:ext uri="{FF2B5EF4-FFF2-40B4-BE49-F238E27FC236}">
              <a16:creationId xmlns:a16="http://schemas.microsoft.com/office/drawing/2014/main" id="{31ECBF99-3A40-4E8C-BD5B-AADFFF1748F7}"/>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03" name="ZoneTexte 202">
          <a:extLst>
            <a:ext uri="{FF2B5EF4-FFF2-40B4-BE49-F238E27FC236}">
              <a16:creationId xmlns:a16="http://schemas.microsoft.com/office/drawing/2014/main" id="{0EB5266F-8BAC-4F65-8643-1F5851A47135}"/>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4" name="ZoneTexte 203">
          <a:extLst>
            <a:ext uri="{FF2B5EF4-FFF2-40B4-BE49-F238E27FC236}">
              <a16:creationId xmlns:a16="http://schemas.microsoft.com/office/drawing/2014/main" id="{5295DEDF-3811-4CAB-AAD6-18D3B5AFF41F}"/>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5" name="ZoneTexte 204">
          <a:extLst>
            <a:ext uri="{FF2B5EF4-FFF2-40B4-BE49-F238E27FC236}">
              <a16:creationId xmlns:a16="http://schemas.microsoft.com/office/drawing/2014/main" id="{5576E342-9E6A-4A1C-B527-CAAFF4E36C11}"/>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6" name="ZoneTexte 205">
          <a:extLst>
            <a:ext uri="{FF2B5EF4-FFF2-40B4-BE49-F238E27FC236}">
              <a16:creationId xmlns:a16="http://schemas.microsoft.com/office/drawing/2014/main" id="{147DBF77-85BC-4F44-835C-C254A8BEDB6A}"/>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7" name="ZoneTexte 206">
          <a:extLst>
            <a:ext uri="{FF2B5EF4-FFF2-40B4-BE49-F238E27FC236}">
              <a16:creationId xmlns:a16="http://schemas.microsoft.com/office/drawing/2014/main" id="{28966A3F-F4E6-4001-8E9F-3EB6824A1F94}"/>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08" name="ZoneTexte 207">
          <a:extLst>
            <a:ext uri="{FF2B5EF4-FFF2-40B4-BE49-F238E27FC236}">
              <a16:creationId xmlns:a16="http://schemas.microsoft.com/office/drawing/2014/main" id="{D54CEAB8-DFC1-4916-80F5-2AC727C59B22}"/>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09" name="ZoneTexte 208">
          <a:extLst>
            <a:ext uri="{FF2B5EF4-FFF2-40B4-BE49-F238E27FC236}">
              <a16:creationId xmlns:a16="http://schemas.microsoft.com/office/drawing/2014/main" id="{C6B094EC-5222-4947-8B73-67461AA12207}"/>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10" name="ZoneTexte 209">
          <a:extLst>
            <a:ext uri="{FF2B5EF4-FFF2-40B4-BE49-F238E27FC236}">
              <a16:creationId xmlns:a16="http://schemas.microsoft.com/office/drawing/2014/main" id="{BF3213C0-F26B-4C3D-B84C-5263780042A9}"/>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1" name="ZoneTexte 210">
          <a:extLst>
            <a:ext uri="{FF2B5EF4-FFF2-40B4-BE49-F238E27FC236}">
              <a16:creationId xmlns:a16="http://schemas.microsoft.com/office/drawing/2014/main" id="{7712D63B-EBB5-4E43-B867-A21C801A3051}"/>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2" name="ZoneTexte 211">
          <a:extLst>
            <a:ext uri="{FF2B5EF4-FFF2-40B4-BE49-F238E27FC236}">
              <a16:creationId xmlns:a16="http://schemas.microsoft.com/office/drawing/2014/main" id="{1086DBA1-3D75-441C-93E2-7A117A78AF45}"/>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3" name="ZoneTexte 212">
          <a:extLst>
            <a:ext uri="{FF2B5EF4-FFF2-40B4-BE49-F238E27FC236}">
              <a16:creationId xmlns:a16="http://schemas.microsoft.com/office/drawing/2014/main" id="{E05BA20C-0E25-4927-89AD-3FA08FD1900E}"/>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14" name="ZoneTexte 213">
          <a:extLst>
            <a:ext uri="{FF2B5EF4-FFF2-40B4-BE49-F238E27FC236}">
              <a16:creationId xmlns:a16="http://schemas.microsoft.com/office/drawing/2014/main" id="{E1A3E405-458C-407F-AC1E-5853BAE03163}"/>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15" name="ZoneTexte 214">
          <a:extLst>
            <a:ext uri="{FF2B5EF4-FFF2-40B4-BE49-F238E27FC236}">
              <a16:creationId xmlns:a16="http://schemas.microsoft.com/office/drawing/2014/main" id="{A4A57E06-70F1-4238-98B4-094EEFE723BE}"/>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6" name="ZoneTexte 215">
          <a:extLst>
            <a:ext uri="{FF2B5EF4-FFF2-40B4-BE49-F238E27FC236}">
              <a16:creationId xmlns:a16="http://schemas.microsoft.com/office/drawing/2014/main" id="{46E3F806-5312-40D9-B01E-D815A260C224}"/>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7" name="ZoneTexte 216">
          <a:extLst>
            <a:ext uri="{FF2B5EF4-FFF2-40B4-BE49-F238E27FC236}">
              <a16:creationId xmlns:a16="http://schemas.microsoft.com/office/drawing/2014/main" id="{93BBF8EB-4786-4044-81F7-D67FA68D28BC}"/>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18" name="ZoneTexte 217">
          <a:extLst>
            <a:ext uri="{FF2B5EF4-FFF2-40B4-BE49-F238E27FC236}">
              <a16:creationId xmlns:a16="http://schemas.microsoft.com/office/drawing/2014/main" id="{5C616F40-A405-47CD-9EF2-A1D20DA17998}"/>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19" name="ZoneTexte 218">
          <a:extLst>
            <a:ext uri="{FF2B5EF4-FFF2-40B4-BE49-F238E27FC236}">
              <a16:creationId xmlns:a16="http://schemas.microsoft.com/office/drawing/2014/main" id="{FE4DDE1E-E6F8-467E-8DC0-EF7AE9BD96D2}"/>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0</xdr:rowOff>
    </xdr:from>
    <xdr:ext cx="65" cy="172227"/>
    <xdr:sp macro="" textlink="">
      <xdr:nvSpPr>
        <xdr:cNvPr id="220" name="ZoneTexte 219">
          <a:extLst>
            <a:ext uri="{FF2B5EF4-FFF2-40B4-BE49-F238E27FC236}">
              <a16:creationId xmlns:a16="http://schemas.microsoft.com/office/drawing/2014/main" id="{79B5ABCE-642B-4556-A767-43CB423E3A0C}"/>
            </a:ext>
          </a:extLst>
        </xdr:cNvPr>
        <xdr:cNvSpPr txBox="1"/>
      </xdr:nvSpPr>
      <xdr:spPr>
        <a:xfrm>
          <a:off x="18068925" y="2523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21" name="ZoneTexte 220">
          <a:extLst>
            <a:ext uri="{FF2B5EF4-FFF2-40B4-BE49-F238E27FC236}">
              <a16:creationId xmlns:a16="http://schemas.microsoft.com/office/drawing/2014/main" id="{0A4E6FCC-6864-4413-8DF5-58576B749341}"/>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23</xdr:col>
      <xdr:colOff>0</xdr:colOff>
      <xdr:row>117</xdr:row>
      <xdr:rowOff>128587</xdr:rowOff>
    </xdr:from>
    <xdr:ext cx="65" cy="172227"/>
    <xdr:sp macro="" textlink="">
      <xdr:nvSpPr>
        <xdr:cNvPr id="222" name="ZoneTexte 221">
          <a:extLst>
            <a:ext uri="{FF2B5EF4-FFF2-40B4-BE49-F238E27FC236}">
              <a16:creationId xmlns:a16="http://schemas.microsoft.com/office/drawing/2014/main" id="{A816C085-9688-4798-AC17-99BDE13ECDCC}"/>
            </a:ext>
          </a:extLst>
        </xdr:cNvPr>
        <xdr:cNvSpPr txBox="1"/>
      </xdr:nvSpPr>
      <xdr:spPr>
        <a:xfrm>
          <a:off x="18068925" y="2536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47625</xdr:rowOff>
    </xdr:from>
    <xdr:to>
      <xdr:col>1</xdr:col>
      <xdr:colOff>1085850</xdr:colOff>
      <xdr:row>6</xdr:row>
      <xdr:rowOff>619125</xdr:rowOff>
    </xdr:to>
    <xdr:pic>
      <xdr:nvPicPr>
        <xdr:cNvPr id="17" name="Image 16" descr="Feuille de calcul avec des flèches d’audit">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066800"/>
          <a:ext cx="108585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247650</xdr:colOff>
      <xdr:row>17</xdr:row>
      <xdr:rowOff>57150</xdr:rowOff>
    </xdr:to>
    <xdr:pic>
      <xdr:nvPicPr>
        <xdr:cNvPr id="18" name="Image 17" descr="Image du bouton Office">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7277100"/>
          <a:ext cx="2476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200025</xdr:colOff>
      <xdr:row>32</xdr:row>
      <xdr:rowOff>0</xdr:rowOff>
    </xdr:to>
    <xdr:pic>
      <xdr:nvPicPr>
        <xdr:cNvPr id="19" name="Image 18" descr="Image du bouton">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985837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34</xdr:row>
      <xdr:rowOff>0</xdr:rowOff>
    </xdr:from>
    <xdr:to>
      <xdr:col>1</xdr:col>
      <xdr:colOff>152400</xdr:colOff>
      <xdr:row>34</xdr:row>
      <xdr:rowOff>152400</xdr:rowOff>
    </xdr:to>
    <xdr:pic>
      <xdr:nvPicPr>
        <xdr:cNvPr id="20" name="Image 19" descr="Icône de feuille de calcul">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040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37</xdr:row>
      <xdr:rowOff>0</xdr:rowOff>
    </xdr:from>
    <xdr:to>
      <xdr:col>1</xdr:col>
      <xdr:colOff>200025</xdr:colOff>
      <xdr:row>38</xdr:row>
      <xdr:rowOff>0</xdr:rowOff>
    </xdr:to>
    <xdr:pic>
      <xdr:nvPicPr>
        <xdr:cNvPr id="21" name="Image 20" descr="Image du bouton">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09442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200025</xdr:colOff>
      <xdr:row>41</xdr:row>
      <xdr:rowOff>0</xdr:rowOff>
    </xdr:to>
    <xdr:pic>
      <xdr:nvPicPr>
        <xdr:cNvPr id="22" name="Image 21" descr="Image du bouton">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1148715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200025</xdr:colOff>
      <xdr:row>50</xdr:row>
      <xdr:rowOff>0</xdr:rowOff>
    </xdr:to>
    <xdr:pic>
      <xdr:nvPicPr>
        <xdr:cNvPr id="23" name="Image 22" descr="Image du bouton">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30397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xdr:row>
      <xdr:rowOff>0</xdr:rowOff>
    </xdr:from>
    <xdr:to>
      <xdr:col>1</xdr:col>
      <xdr:colOff>152400</xdr:colOff>
      <xdr:row>52</xdr:row>
      <xdr:rowOff>152400</xdr:rowOff>
    </xdr:to>
    <xdr:pic>
      <xdr:nvPicPr>
        <xdr:cNvPr id="24" name="Image 23" descr="Icône de feuille de calcul">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358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1</xdr:col>
      <xdr:colOff>200025</xdr:colOff>
      <xdr:row>56</xdr:row>
      <xdr:rowOff>0</xdr:rowOff>
    </xdr:to>
    <xdr:pic>
      <xdr:nvPicPr>
        <xdr:cNvPr id="25" name="Image 24" descr="Image du bouton">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412557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58</xdr:row>
      <xdr:rowOff>0</xdr:rowOff>
    </xdr:from>
    <xdr:to>
      <xdr:col>1</xdr:col>
      <xdr:colOff>200025</xdr:colOff>
      <xdr:row>59</xdr:row>
      <xdr:rowOff>0</xdr:rowOff>
    </xdr:to>
    <xdr:pic>
      <xdr:nvPicPr>
        <xdr:cNvPr id="26" name="Image 25" descr="Image du bouton">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0" y="146685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67</xdr:row>
      <xdr:rowOff>123825</xdr:rowOff>
    </xdr:from>
    <xdr:to>
      <xdr:col>1</xdr:col>
      <xdr:colOff>1285875</xdr:colOff>
      <xdr:row>69</xdr:row>
      <xdr:rowOff>495300</xdr:rowOff>
    </xdr:to>
    <xdr:pic>
      <xdr:nvPicPr>
        <xdr:cNvPr id="27" name="Image 26" descr="Bouton Sélectionner tout">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0" y="12277725"/>
          <a:ext cx="11906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xdr:row>
      <xdr:rowOff>0</xdr:rowOff>
    </xdr:from>
    <xdr:to>
      <xdr:col>1</xdr:col>
      <xdr:colOff>200025</xdr:colOff>
      <xdr:row>72</xdr:row>
      <xdr:rowOff>0</xdr:rowOff>
    </xdr:to>
    <xdr:pic>
      <xdr:nvPicPr>
        <xdr:cNvPr id="28" name="Image 27" descr="Image du bouton">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69259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76</xdr:row>
      <xdr:rowOff>0</xdr:rowOff>
    </xdr:from>
    <xdr:to>
      <xdr:col>1</xdr:col>
      <xdr:colOff>200025</xdr:colOff>
      <xdr:row>77</xdr:row>
      <xdr:rowOff>0</xdr:rowOff>
    </xdr:to>
    <xdr:pic>
      <xdr:nvPicPr>
        <xdr:cNvPr id="29" name="Image 28" descr="Image du bouton">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781175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77</xdr:row>
      <xdr:rowOff>0</xdr:rowOff>
    </xdr:from>
    <xdr:to>
      <xdr:col>1</xdr:col>
      <xdr:colOff>200025</xdr:colOff>
      <xdr:row>78</xdr:row>
      <xdr:rowOff>0</xdr:rowOff>
    </xdr:to>
    <xdr:pic>
      <xdr:nvPicPr>
        <xdr:cNvPr id="30" name="Image 29" descr="Image du bouton">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79927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90</xdr:row>
      <xdr:rowOff>0</xdr:rowOff>
    </xdr:from>
    <xdr:to>
      <xdr:col>1</xdr:col>
      <xdr:colOff>200025</xdr:colOff>
      <xdr:row>91</xdr:row>
      <xdr:rowOff>28575</xdr:rowOff>
    </xdr:to>
    <xdr:pic>
      <xdr:nvPicPr>
        <xdr:cNvPr id="31" name="Image 30" descr="Image du bouton">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201930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0</xdr:rowOff>
    </xdr:from>
    <xdr:to>
      <xdr:col>1</xdr:col>
      <xdr:colOff>6753225</xdr:colOff>
      <xdr:row>117</xdr:row>
      <xdr:rowOff>28575</xdr:rowOff>
    </xdr:to>
    <xdr:pic>
      <xdr:nvPicPr>
        <xdr:cNvPr id="41" name="Image 40" descr="Div0">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18916650"/>
          <a:ext cx="67532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125</xdr:row>
      <xdr:rowOff>0</xdr:rowOff>
    </xdr:from>
    <xdr:to>
      <xdr:col>1</xdr:col>
      <xdr:colOff>6753225</xdr:colOff>
      <xdr:row>146</xdr:row>
      <xdr:rowOff>28575</xdr:rowOff>
    </xdr:to>
    <xdr:pic>
      <xdr:nvPicPr>
        <xdr:cNvPr id="43" name="Image 42" descr="Elements">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4860250"/>
          <a:ext cx="67532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152</xdr:row>
      <xdr:rowOff>0</xdr:rowOff>
    </xdr:from>
    <xdr:to>
      <xdr:col>1</xdr:col>
      <xdr:colOff>3305175</xdr:colOff>
      <xdr:row>173</xdr:row>
      <xdr:rowOff>28575</xdr:rowOff>
    </xdr:to>
    <xdr:pic>
      <xdr:nvPicPr>
        <xdr:cNvPr id="44" name="Image 43" descr="Antecedents">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30413325"/>
          <a:ext cx="33051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180</xdr:row>
      <xdr:rowOff>0</xdr:rowOff>
    </xdr:from>
    <xdr:to>
      <xdr:col>1</xdr:col>
      <xdr:colOff>5724525</xdr:colOff>
      <xdr:row>201</xdr:row>
      <xdr:rowOff>28575</xdr:rowOff>
    </xdr:to>
    <xdr:pic>
      <xdr:nvPicPr>
        <xdr:cNvPr id="45" name="Image 44" descr="Pasapa">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5966400"/>
          <a:ext cx="57245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220</xdr:row>
      <xdr:rowOff>0</xdr:rowOff>
    </xdr:from>
    <xdr:to>
      <xdr:col>1</xdr:col>
      <xdr:colOff>5400675</xdr:colOff>
      <xdr:row>236</xdr:row>
      <xdr:rowOff>66675</xdr:rowOff>
    </xdr:to>
    <xdr:pic>
      <xdr:nvPicPr>
        <xdr:cNvPr id="46" name="Image 45" descr="Audit classique d'une formule Excel">
          <a:extLst>
            <a:ext uri="{FF2B5EF4-FFF2-40B4-BE49-F238E27FC236}">
              <a16:creationId xmlns:a16="http://schemas.microsoft.com/office/drawing/2014/main" id="{00000000-0008-0000-0800-00002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45348525"/>
          <a:ext cx="5400675" cy="265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243</xdr:row>
      <xdr:rowOff>0</xdr:rowOff>
    </xdr:from>
    <xdr:to>
      <xdr:col>1</xdr:col>
      <xdr:colOff>5391150</xdr:colOff>
      <xdr:row>261</xdr:row>
      <xdr:rowOff>57150</xdr:rowOff>
    </xdr:to>
    <xdr:pic>
      <xdr:nvPicPr>
        <xdr:cNvPr id="47" name="Image 46" descr="Repérer les antécédents d'une formule excel ou ses dépendants">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49558575"/>
          <a:ext cx="5391150" cy="29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268</xdr:row>
      <xdr:rowOff>0</xdr:rowOff>
    </xdr:from>
    <xdr:to>
      <xdr:col>1</xdr:col>
      <xdr:colOff>5124450</xdr:colOff>
      <xdr:row>288</xdr:row>
      <xdr:rowOff>142875</xdr:rowOff>
    </xdr:to>
    <xdr:pic>
      <xdr:nvPicPr>
        <xdr:cNvPr id="49" name="Image 48" descr="Evaluer une formule Excel">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53949600"/>
          <a:ext cx="5124450"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295</xdr:row>
      <xdr:rowOff>0</xdr:rowOff>
    </xdr:from>
    <xdr:to>
      <xdr:col>1</xdr:col>
      <xdr:colOff>5486400</xdr:colOff>
      <xdr:row>319</xdr:row>
      <xdr:rowOff>142875</xdr:rowOff>
    </xdr:to>
    <xdr:pic>
      <xdr:nvPicPr>
        <xdr:cNvPr id="50" name="Image 49" descr="fenêtre espion d'excel">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58664475"/>
          <a:ext cx="5486400"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551DC57C-B9B1-4617-BE98-B955F7A7CD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493834EF-6182-45B9-B100-7266CA7EF2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708DE8CC-529F-4853-8AFA-43243675EA1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15ECADE3-D48F-453A-8E15-408B3AE1DB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144BAD18-5DC6-4DFA-8EF0-AF34EBEC61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3BFC25B8-492C-44ED-BD55-4DE5380E476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FAA8086C-88AA-4B54-93B0-7FF2D420DB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FC08BFFE-01DD-4143-A628-B8BBA7364BF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325A08F6-C240-43B5-819C-1CA75AA6C45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643F2980-601D-48A4-BF03-02D23512E73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DCA939A2-3A7F-44D1-9BDD-3E1FCBF65A5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6D1BF38A-FEFB-44BF-B38B-DF5C920B78C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1E64E134-BD69-4AC3-9629-A9F167C01FA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C339A36F-2947-465E-9935-B560EBE7BD6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6830A9D9-802B-4AB5-A543-87C6F39DC28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88A62F61-C701-4BAC-8454-55C7DDE921E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951F715E-A964-4BA0-95AD-2851A9DEE9E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128D3DD6-B405-46F8-9CD2-AE2400BB193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E0A19AA4-58D9-4666-8931-65B427FBC17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5B00A87A-B0B4-4A44-93AD-E01AD9C771B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72988AFB-5A7F-4234-B428-48EDA2197D0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47FFC43D-2D46-4533-8628-2D60CC0BAEA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BE0D12FC-A2A4-4F7B-97D5-5AC51E660771}"/>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491CA21D-ABA2-4F97-9CA9-FAB010271AC6}"/>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10155AE2-51FE-473A-AFC8-FF3FB16A6C7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B9CE710C-7183-4F29-A04F-5E66BC90118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1E8685C8-B515-41BE-9C4B-AE3838C4E39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4AD6BD19-2799-4425-8EEA-5A0C95B6E9A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853BB8A0-6444-4B40-9285-479B94BEFA2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2D689112-2E1D-4070-83FF-21DF1B74520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C5007A5E-CBAF-427F-A789-6667949851B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78CC9361-8596-430A-B671-36919FDA05D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BFF3181D-602D-4E47-9D1C-586716F79B2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E162C21D-C670-449F-BAF4-A96A6416AD7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492559BA-4A9F-4431-989F-5EF1A9A8766D}"/>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39601254-5B41-4E5B-B89D-B37A360B69F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4B0C140A-1C2C-4DF2-8433-98F1368C61FE}"/>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BE272579-06BE-47D4-9F1F-9EEDCEA75DF5}"/>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0C11C6AF-766E-4FFB-B917-484AC462F25F}"/>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F3A60B7B-36A8-4E99-A0BC-3C0094CE3AA5}"/>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FDE306B7-C40F-4527-AF0F-AB101F394413}"/>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B6D912E5-7938-4324-B4D0-99C8BF249B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A229A336-4110-450E-85D8-D5BFDA75DC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89F94419-04EE-4309-8EC3-D9DE4186481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5636BAF1-BE81-4CD4-9E4B-FEBB0414913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3AD9197A-9A3A-405D-84A3-CE77FA0DD9B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9508B3BF-4D32-45BE-9F7C-6FE8463252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498CF963-DB07-4CEF-B097-43894A0B2EB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892DF9F9-5090-41CD-832A-F268C4331BD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75033566-2804-422C-A26E-85E69AFCED4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1AAAF578-4C9B-4BDA-8246-C8B0A95D7A9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astucesinternet.com/modules/smartsection/item.php?itemid=85" TargetMode="External"/><Relationship Id="rId1" Type="http://schemas.openxmlformats.org/officeDocument/2006/relationships/hyperlink" Target="http://lecompagnon.info/excel/analyse.htm" TargetMode="External"/><Relationship Id="rId4"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7.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12.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8.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3.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9.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4.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15.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3mfrance.fr/3M/fr_FR/post-it-notes/ideas/collaborat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6F445-7D44-417A-85DF-503EE20F657B}">
  <dimension ref="A1:AR71"/>
  <sheetViews>
    <sheetView tabSelected="1" zoomScale="75" zoomScaleNormal="75" workbookViewId="0">
      <selection activeCell="I15" sqref="I15"/>
    </sheetView>
  </sheetViews>
  <sheetFormatPr baseColWidth="10" defaultRowHeight="12.75"/>
  <cols>
    <col min="1" max="2" width="11.42578125" style="6"/>
    <col min="3" max="3" width="16" style="6" customWidth="1"/>
    <col min="4" max="18" width="11.42578125" style="6"/>
    <col min="19" max="19" width="16" style="6" customWidth="1"/>
    <col min="20" max="20" width="12.140625" style="6" customWidth="1"/>
    <col min="21" max="21" width="15.28515625" style="6" customWidth="1"/>
    <col min="22" max="22" width="11.42578125" style="6"/>
    <col min="23" max="23" width="14.140625" style="6" customWidth="1"/>
    <col min="24" max="24" width="12.140625" style="6" bestFit="1" customWidth="1"/>
    <col min="25" max="16384" width="11.42578125" style="6"/>
  </cols>
  <sheetData>
    <row r="1" spans="1:29" ht="30" customHeight="1">
      <c r="A1" s="1"/>
      <c r="B1" s="1"/>
      <c r="C1" s="1"/>
      <c r="D1" s="1"/>
      <c r="E1" s="1"/>
      <c r="F1" s="1"/>
      <c r="G1" s="1"/>
      <c r="H1" s="1"/>
      <c r="I1" s="1"/>
      <c r="J1" s="1"/>
      <c r="K1" s="1"/>
      <c r="L1" s="94"/>
      <c r="M1" s="94"/>
      <c r="N1" s="94"/>
      <c r="O1" s="94"/>
      <c r="P1" s="94"/>
      <c r="Q1" s="95"/>
      <c r="R1" s="95"/>
      <c r="S1" s="95"/>
      <c r="T1" s="95"/>
      <c r="U1" s="95"/>
      <c r="V1" s="95"/>
      <c r="W1" s="95"/>
      <c r="X1" s="95"/>
      <c r="Y1" s="95"/>
      <c r="Z1" s="95"/>
      <c r="AA1" s="95"/>
      <c r="AB1" s="95"/>
      <c r="AC1" s="95"/>
    </row>
    <row r="2" spans="1:29" ht="30" customHeight="1">
      <c r="A2" s="1"/>
      <c r="B2" s="96" t="s">
        <v>26</v>
      </c>
      <c r="C2" s="1"/>
      <c r="D2" s="1"/>
      <c r="E2" s="1"/>
      <c r="F2" s="1"/>
      <c r="G2" s="1"/>
      <c r="H2" s="1"/>
      <c r="I2" s="94"/>
      <c r="J2" s="1"/>
      <c r="K2" s="1"/>
      <c r="L2" s="94"/>
      <c r="M2" s="94"/>
      <c r="N2" s="94"/>
      <c r="O2" s="94"/>
      <c r="P2" s="94"/>
      <c r="Q2" s="95"/>
      <c r="R2" s="95"/>
      <c r="S2" s="95"/>
      <c r="T2" s="723" t="s">
        <v>1807</v>
      </c>
      <c r="U2" s="95"/>
      <c r="V2" s="95"/>
      <c r="W2" s="95"/>
      <c r="X2" s="95"/>
      <c r="Y2" s="2423" t="str">
        <f ca="1">"Page "&amp;_xlfn.SHEET()&amp;" sur "&amp;_xlfn.SHEETS()</f>
        <v>Page 1 sur 17</v>
      </c>
      <c r="Z2" s="2423"/>
      <c r="AA2" s="2423"/>
      <c r="AB2" s="95"/>
      <c r="AC2" s="95"/>
    </row>
    <row r="3" spans="1:29" ht="30" customHeight="1">
      <c r="A3" s="1"/>
      <c r="B3" s="2" t="s">
        <v>27</v>
      </c>
      <c r="C3" s="3"/>
      <c r="D3" s="1"/>
      <c r="E3" s="1"/>
      <c r="F3" s="1"/>
      <c r="G3" s="1"/>
      <c r="H3" s="1"/>
      <c r="I3" s="94"/>
      <c r="J3" s="1"/>
      <c r="K3" s="1"/>
      <c r="L3" s="94"/>
      <c r="M3" s="94"/>
      <c r="N3" s="94"/>
      <c r="O3" s="94"/>
      <c r="P3" s="94"/>
      <c r="Q3" s="95"/>
      <c r="R3" s="95"/>
      <c r="S3" s="95"/>
      <c r="T3" s="723" t="s">
        <v>1805</v>
      </c>
      <c r="U3" s="95"/>
      <c r="V3" s="95"/>
      <c r="W3" s="95"/>
      <c r="X3" s="95"/>
      <c r="Y3" s="95"/>
      <c r="Z3" s="95"/>
      <c r="AA3" s="95"/>
      <c r="AB3" s="95"/>
      <c r="AC3" s="95"/>
    </row>
    <row r="4" spans="1:29" ht="30" customHeight="1">
      <c r="A4" s="1"/>
      <c r="B4" s="2" t="s">
        <v>1641</v>
      </c>
      <c r="C4" s="3"/>
      <c r="D4" s="1"/>
      <c r="E4" s="1"/>
      <c r="F4" s="1"/>
      <c r="G4" s="1"/>
      <c r="H4" s="1"/>
      <c r="I4" s="94"/>
      <c r="J4" s="1"/>
      <c r="K4" s="1"/>
      <c r="L4" s="94"/>
      <c r="M4" s="94"/>
      <c r="N4" s="94"/>
      <c r="O4" s="94"/>
      <c r="P4" s="94"/>
      <c r="Q4" s="95"/>
      <c r="R4" s="95"/>
      <c r="S4" s="95"/>
      <c r="T4" s="542" t="s">
        <v>1806</v>
      </c>
      <c r="U4" s="95"/>
      <c r="V4" s="95"/>
      <c r="W4" s="95"/>
      <c r="X4" s="95"/>
      <c r="Y4" s="95"/>
      <c r="Z4" s="95"/>
      <c r="AA4" s="95"/>
      <c r="AB4" s="95"/>
      <c r="AC4" s="95"/>
    </row>
    <row r="5" spans="1:29" ht="30" customHeight="1">
      <c r="A5" s="1"/>
      <c r="B5" s="2" t="s">
        <v>28</v>
      </c>
      <c r="C5" s="3"/>
      <c r="D5" s="1"/>
      <c r="E5" s="1"/>
      <c r="F5" s="1"/>
      <c r="G5" s="1"/>
      <c r="H5" s="1"/>
      <c r="I5" s="94"/>
      <c r="J5" s="1"/>
      <c r="K5" s="1"/>
      <c r="L5" s="94"/>
      <c r="M5" s="94"/>
      <c r="N5" s="94"/>
      <c r="O5" s="94"/>
      <c r="P5" s="94"/>
      <c r="Q5" s="95"/>
      <c r="R5" s="95"/>
      <c r="S5" s="95"/>
      <c r="T5" s="723" t="s">
        <v>7074</v>
      </c>
      <c r="U5" s="95"/>
      <c r="V5" s="95"/>
      <c r="W5" s="95"/>
      <c r="X5" s="95"/>
      <c r="Y5" s="95"/>
      <c r="Z5" s="95"/>
      <c r="AA5" s="95"/>
      <c r="AB5" s="95"/>
      <c r="AC5" s="95"/>
    </row>
    <row r="6" spans="1:29" ht="30" customHeight="1">
      <c r="A6" s="1"/>
      <c r="B6" s="2" t="s">
        <v>29</v>
      </c>
      <c r="C6" s="1"/>
      <c r="D6" s="1"/>
      <c r="E6" s="1"/>
      <c r="F6" s="1"/>
      <c r="G6" s="1"/>
      <c r="H6" s="1"/>
      <c r="I6" s="94"/>
      <c r="J6" s="1"/>
      <c r="K6" s="1"/>
      <c r="L6" s="94"/>
      <c r="M6" s="94"/>
      <c r="N6" s="94"/>
      <c r="O6" s="94"/>
      <c r="P6" s="94"/>
      <c r="Q6" s="95"/>
      <c r="R6" s="95"/>
      <c r="S6" s="95"/>
      <c r="T6" s="723" t="s">
        <v>1808</v>
      </c>
      <c r="U6" s="95"/>
      <c r="V6" s="95"/>
      <c r="W6" s="95"/>
      <c r="X6" s="95"/>
      <c r="Y6" s="95"/>
      <c r="Z6" s="95"/>
      <c r="AA6" s="95"/>
      <c r="AB6" s="95"/>
      <c r="AC6" s="95"/>
    </row>
    <row r="7" spans="1:29" ht="30" customHeight="1" thickBot="1">
      <c r="A7" s="1"/>
      <c r="B7" s="2"/>
      <c r="C7" s="1"/>
      <c r="D7" s="1"/>
      <c r="E7" s="1"/>
      <c r="F7" s="1"/>
      <c r="G7" s="1"/>
      <c r="H7" s="1"/>
      <c r="I7" s="94"/>
      <c r="J7" s="1"/>
      <c r="K7" s="1"/>
      <c r="L7" s="94"/>
      <c r="M7" s="94"/>
      <c r="N7" s="94"/>
      <c r="O7" s="94"/>
      <c r="P7" s="94"/>
      <c r="Q7" s="95"/>
      <c r="R7" s="95"/>
      <c r="S7" s="95"/>
      <c r="T7" s="95"/>
      <c r="U7" s="95"/>
      <c r="V7" s="95"/>
      <c r="W7" s="95"/>
      <c r="X7" s="95"/>
      <c r="Y7" s="95"/>
      <c r="Z7" s="95"/>
      <c r="AA7" s="95"/>
      <c r="AB7" s="95"/>
      <c r="AC7" s="95"/>
    </row>
    <row r="8" spans="1:29" ht="30" customHeight="1">
      <c r="A8" s="1"/>
      <c r="B8" s="543" t="s">
        <v>1642</v>
      </c>
      <c r="C8" s="543"/>
      <c r="D8" s="543"/>
      <c r="E8" s="543"/>
      <c r="F8" s="543"/>
      <c r="G8" s="543"/>
      <c r="H8" s="543"/>
      <c r="I8" s="543"/>
      <c r="J8" s="543"/>
      <c r="K8" s="543"/>
      <c r="L8" s="543"/>
      <c r="M8" s="543"/>
      <c r="N8" s="543"/>
      <c r="O8" s="543"/>
      <c r="P8" s="543"/>
      <c r="Q8" s="543"/>
      <c r="R8" s="95"/>
      <c r="S8" s="95"/>
      <c r="T8" s="2812" t="s">
        <v>7070</v>
      </c>
      <c r="U8" s="2813"/>
      <c r="V8" s="2813"/>
      <c r="W8" s="2813"/>
      <c r="X8" s="2813"/>
      <c r="Y8" s="2814"/>
      <c r="Z8" s="95"/>
      <c r="AA8" s="95"/>
      <c r="AB8" s="95"/>
      <c r="AC8" s="95"/>
    </row>
    <row r="9" spans="1:29" ht="30" customHeight="1">
      <c r="A9" s="1"/>
      <c r="B9" s="543"/>
      <c r="C9" s="543" t="s">
        <v>1964</v>
      </c>
      <c r="D9" s="715"/>
      <c r="E9" s="715"/>
      <c r="F9" s="715"/>
      <c r="G9" s="715"/>
      <c r="H9" s="715"/>
      <c r="I9" s="715"/>
      <c r="J9" s="715"/>
      <c r="K9" s="715"/>
      <c r="L9" s="715"/>
      <c r="M9" s="715"/>
      <c r="N9" s="715"/>
      <c r="O9" s="715"/>
      <c r="P9" s="715"/>
      <c r="Q9" s="715"/>
      <c r="R9" s="95"/>
      <c r="S9" s="95"/>
      <c r="T9" s="2740"/>
      <c r="U9" s="2741"/>
      <c r="V9" s="2741"/>
      <c r="W9" s="2741"/>
      <c r="X9" s="2741"/>
      <c r="Y9" s="2742"/>
      <c r="Z9" s="95"/>
      <c r="AA9" s="95"/>
      <c r="AB9" s="95"/>
      <c r="AC9" s="95"/>
    </row>
    <row r="10" spans="1:29" ht="30" customHeight="1">
      <c r="A10" s="1"/>
      <c r="B10" s="543" t="s">
        <v>1803</v>
      </c>
      <c r="C10" s="715"/>
      <c r="D10" s="543"/>
      <c r="E10" s="543"/>
      <c r="F10" s="543"/>
      <c r="G10" s="543"/>
      <c r="H10" s="543"/>
      <c r="I10" s="543"/>
      <c r="J10" s="543"/>
      <c r="K10" s="543"/>
      <c r="L10" s="543"/>
      <c r="M10" s="543"/>
      <c r="N10" s="543"/>
      <c r="O10" s="543"/>
      <c r="P10" s="543"/>
      <c r="Q10" s="543"/>
      <c r="R10" s="95"/>
      <c r="S10" s="95"/>
      <c r="T10" s="2665" t="s">
        <v>1620</v>
      </c>
      <c r="U10" s="961"/>
      <c r="V10" s="961"/>
      <c r="W10" s="961"/>
      <c r="X10" s="961"/>
      <c r="Y10" s="962"/>
      <c r="Z10" s="95"/>
      <c r="AA10" s="95"/>
      <c r="AB10" s="95"/>
      <c r="AC10" s="95"/>
    </row>
    <row r="11" spans="1:29" ht="30" customHeight="1">
      <c r="A11" s="1"/>
      <c r="B11" s="543"/>
      <c r="C11" s="543" t="s">
        <v>7075</v>
      </c>
      <c r="D11" s="715"/>
      <c r="E11" s="715"/>
      <c r="F11" s="715"/>
      <c r="G11" s="715"/>
      <c r="H11" s="715"/>
      <c r="I11" s="715"/>
      <c r="J11" s="715"/>
      <c r="K11" s="715"/>
      <c r="L11" s="715"/>
      <c r="M11" s="715"/>
      <c r="N11" s="715"/>
      <c r="O11" s="715"/>
      <c r="P11" s="715"/>
      <c r="Q11" s="715"/>
      <c r="R11" s="95"/>
      <c r="S11" s="95"/>
      <c r="T11" s="959"/>
      <c r="U11" s="960" t="s">
        <v>7065</v>
      </c>
      <c r="V11" s="960"/>
      <c r="W11" s="961"/>
      <c r="X11" s="961"/>
      <c r="Y11" s="962"/>
      <c r="Z11" s="95"/>
      <c r="AA11" s="95"/>
      <c r="AB11" s="95"/>
      <c r="AC11" s="95"/>
    </row>
    <row r="12" spans="1:29" ht="30" customHeight="1">
      <c r="A12" s="1"/>
      <c r="B12" s="543"/>
      <c r="C12" s="543" t="s">
        <v>7071</v>
      </c>
      <c r="D12" s="543"/>
      <c r="E12" s="543"/>
      <c r="F12" s="543"/>
      <c r="G12" s="543"/>
      <c r="H12" s="543"/>
      <c r="I12" s="543"/>
      <c r="J12" s="543"/>
      <c r="K12" s="543"/>
      <c r="L12" s="543"/>
      <c r="M12" s="543"/>
      <c r="N12" s="543"/>
      <c r="O12" s="543"/>
      <c r="P12" s="543"/>
      <c r="Q12" s="543"/>
      <c r="R12" s="95"/>
      <c r="S12" s="95"/>
      <c r="T12" s="2740"/>
      <c r="U12" s="2815" t="s">
        <v>771</v>
      </c>
      <c r="V12" s="2816" t="s">
        <v>40</v>
      </c>
      <c r="W12" s="2817" t="s">
        <v>1811</v>
      </c>
      <c r="X12" s="2818" t="s">
        <v>1810</v>
      </c>
      <c r="Y12" s="2742"/>
      <c r="Z12" s="95"/>
      <c r="AA12" s="95"/>
      <c r="AB12" s="95"/>
      <c r="AC12" s="95"/>
    </row>
    <row r="13" spans="1:29" ht="30" customHeight="1">
      <c r="A13" s="1"/>
      <c r="B13" s="543"/>
      <c r="C13" s="1017" t="s">
        <v>7068</v>
      </c>
      <c r="D13" s="543"/>
      <c r="E13" s="543"/>
      <c r="F13" s="543"/>
      <c r="G13" s="543"/>
      <c r="H13" s="543"/>
      <c r="I13" s="543"/>
      <c r="J13" s="543"/>
      <c r="K13" s="543"/>
      <c r="L13" s="543"/>
      <c r="M13" s="543"/>
      <c r="N13" s="543"/>
      <c r="O13" s="543"/>
      <c r="P13" s="543"/>
      <c r="Q13" s="543"/>
      <c r="R13" s="95"/>
      <c r="S13" s="95"/>
      <c r="T13" s="2740"/>
      <c r="U13" s="2815"/>
      <c r="V13" s="2816"/>
      <c r="W13" s="2817"/>
      <c r="X13" s="2818"/>
      <c r="Y13" s="2742"/>
      <c r="Z13" s="95"/>
      <c r="AA13" s="95"/>
      <c r="AB13" s="95"/>
      <c r="AC13" s="95"/>
    </row>
    <row r="14" spans="1:29" ht="30" customHeight="1">
      <c r="A14" s="1"/>
      <c r="B14" s="543"/>
      <c r="C14" s="1017" t="s">
        <v>7069</v>
      </c>
      <c r="D14" s="543"/>
      <c r="E14" s="543"/>
      <c r="F14" s="543"/>
      <c r="G14" s="543"/>
      <c r="H14" s="543"/>
      <c r="I14" s="543"/>
      <c r="J14" s="543"/>
      <c r="K14" s="543"/>
      <c r="L14" s="543"/>
      <c r="M14" s="543"/>
      <c r="N14" s="543"/>
      <c r="O14" s="543"/>
      <c r="P14" s="543"/>
      <c r="Q14" s="543"/>
      <c r="R14" s="95"/>
      <c r="S14" s="95"/>
      <c r="T14" s="2665" t="s">
        <v>1621</v>
      </c>
      <c r="U14" s="961"/>
      <c r="V14" s="961"/>
      <c r="W14" s="961"/>
      <c r="X14" s="961"/>
      <c r="Y14" s="962"/>
      <c r="Z14" s="95"/>
      <c r="AA14" s="95"/>
      <c r="AB14" s="95"/>
      <c r="AC14" s="95"/>
    </row>
    <row r="15" spans="1:29" ht="30" customHeight="1">
      <c r="A15" s="1"/>
      <c r="B15" s="543"/>
      <c r="C15" s="543" t="s">
        <v>7073</v>
      </c>
      <c r="D15" s="543"/>
      <c r="E15" s="543"/>
      <c r="F15" s="543"/>
      <c r="G15" s="543"/>
      <c r="H15" s="543"/>
      <c r="I15" s="543"/>
      <c r="J15" s="543"/>
      <c r="K15" s="543"/>
      <c r="L15" s="543"/>
      <c r="M15" s="543"/>
      <c r="N15" s="543"/>
      <c r="O15" s="543"/>
      <c r="P15" s="543"/>
      <c r="Q15" s="543"/>
      <c r="R15" s="95"/>
      <c r="S15" s="95"/>
      <c r="T15" s="959"/>
      <c r="U15" s="960" t="s">
        <v>7064</v>
      </c>
      <c r="V15" s="960"/>
      <c r="W15" s="961"/>
      <c r="X15" s="961"/>
      <c r="Y15" s="962"/>
      <c r="Z15" s="95"/>
      <c r="AA15" s="95"/>
      <c r="AB15" s="95"/>
      <c r="AC15" s="95"/>
    </row>
    <row r="16" spans="1:29" ht="30" customHeight="1">
      <c r="A16" s="1"/>
      <c r="B16" s="543"/>
      <c r="C16" s="1017" t="s">
        <v>7072</v>
      </c>
      <c r="D16" s="543"/>
      <c r="E16" s="543"/>
      <c r="F16" s="543"/>
      <c r="G16" s="543"/>
      <c r="H16" s="543"/>
      <c r="I16" s="543"/>
      <c r="J16" s="543"/>
      <c r="K16" s="543"/>
      <c r="L16" s="543"/>
      <c r="M16" s="543"/>
      <c r="N16" s="543"/>
      <c r="O16" s="543"/>
      <c r="P16" s="543"/>
      <c r="Q16" s="543"/>
      <c r="R16" s="95"/>
      <c r="S16" s="95"/>
      <c r="T16" s="2740"/>
      <c r="U16" s="2743" t="s">
        <v>7026</v>
      </c>
      <c r="V16" s="2744"/>
      <c r="W16" s="2741"/>
      <c r="X16" s="2741"/>
      <c r="Y16" s="2742"/>
      <c r="Z16" s="95"/>
      <c r="AA16" s="95"/>
      <c r="AB16" s="95"/>
      <c r="AC16" s="95"/>
    </row>
    <row r="17" spans="1:44" ht="30" customHeight="1">
      <c r="A17" s="1"/>
      <c r="B17" s="543"/>
      <c r="C17" s="1018" t="s">
        <v>1934</v>
      </c>
      <c r="D17" s="543"/>
      <c r="E17" s="543"/>
      <c r="F17" s="543"/>
      <c r="G17" s="543"/>
      <c r="H17" s="543"/>
      <c r="I17" s="543"/>
      <c r="J17" s="543"/>
      <c r="K17" s="543"/>
      <c r="L17" s="543"/>
      <c r="M17" s="543"/>
      <c r="N17" s="543"/>
      <c r="O17" s="543"/>
      <c r="P17" s="543"/>
      <c r="Q17" s="543"/>
      <c r="R17" s="95"/>
      <c r="S17" s="95"/>
      <c r="T17" s="2740"/>
      <c r="U17" s="2745">
        <v>100</v>
      </c>
      <c r="V17" s="2745" t="s">
        <v>1001</v>
      </c>
      <c r="W17" s="2741"/>
      <c r="X17" s="2741"/>
      <c r="Y17" s="2742"/>
      <c r="Z17" s="95"/>
      <c r="AA17" s="95"/>
      <c r="AB17" s="95"/>
      <c r="AC17" s="95"/>
    </row>
    <row r="18" spans="1:44" ht="30" customHeight="1" thickBot="1">
      <c r="A18" s="1"/>
      <c r="B18" s="543"/>
      <c r="C18" s="543" t="s">
        <v>1643</v>
      </c>
      <c r="D18" s="543"/>
      <c r="E18" s="543"/>
      <c r="F18" s="543"/>
      <c r="G18" s="543"/>
      <c r="H18" s="543"/>
      <c r="I18" s="543"/>
      <c r="J18" s="543"/>
      <c r="K18" s="543"/>
      <c r="L18" s="543"/>
      <c r="M18" s="543"/>
      <c r="N18" s="543"/>
      <c r="O18" s="543"/>
      <c r="P18" s="543"/>
      <c r="Q18" s="543"/>
      <c r="R18" s="95"/>
      <c r="S18" s="95"/>
      <c r="T18" s="2740"/>
      <c r="U18" s="2746" t="s">
        <v>6999</v>
      </c>
      <c r="V18" s="2741"/>
      <c r="W18" s="2741"/>
      <c r="X18" s="2741"/>
      <c r="Y18" s="2742"/>
      <c r="Z18" s="95"/>
      <c r="AA18" s="95"/>
      <c r="AB18" s="95"/>
      <c r="AC18" s="95"/>
    </row>
    <row r="19" spans="1:44" ht="30" customHeight="1" thickTop="1" thickBot="1">
      <c r="A19" s="1"/>
      <c r="B19" s="543"/>
      <c r="C19" s="543" t="s">
        <v>1644</v>
      </c>
      <c r="D19" s="543"/>
      <c r="E19" s="543"/>
      <c r="F19" s="543"/>
      <c r="G19" s="543"/>
      <c r="H19" s="543"/>
      <c r="I19" s="543"/>
      <c r="J19" s="543"/>
      <c r="K19" s="543"/>
      <c r="L19" s="543"/>
      <c r="M19" s="543"/>
      <c r="N19" s="543"/>
      <c r="O19" s="543"/>
      <c r="P19" s="543"/>
      <c r="Q19" s="543"/>
      <c r="R19" s="95"/>
      <c r="S19" s="95"/>
      <c r="T19" s="2740"/>
      <c r="U19" s="2747">
        <v>20</v>
      </c>
      <c r="V19" s="2748" t="str">
        <f>+V17</f>
        <v>portions</v>
      </c>
      <c r="W19" s="2741"/>
      <c r="X19" s="2741"/>
      <c r="Y19" s="2742"/>
      <c r="Z19" s="95"/>
      <c r="AA19" s="95"/>
      <c r="AB19" s="95"/>
      <c r="AC19" s="95"/>
    </row>
    <row r="20" spans="1:44" ht="30" customHeight="1" thickTop="1" thickBot="1">
      <c r="A20" s="1"/>
      <c r="B20" s="543"/>
      <c r="C20" s="543" t="s">
        <v>1645</v>
      </c>
      <c r="D20" s="543"/>
      <c r="E20" s="543"/>
      <c r="F20" s="543"/>
      <c r="G20" s="543"/>
      <c r="H20" s="543"/>
      <c r="I20" s="543"/>
      <c r="J20" s="543"/>
      <c r="K20" s="543"/>
      <c r="L20" s="543"/>
      <c r="M20" s="543"/>
      <c r="N20" s="543"/>
      <c r="O20" s="543"/>
      <c r="P20" s="543"/>
      <c r="Q20" s="543"/>
      <c r="R20" s="95"/>
      <c r="S20" s="95"/>
      <c r="T20" s="2749"/>
      <c r="U20" s="2750"/>
      <c r="V20" s="2750"/>
      <c r="W20" s="2750"/>
      <c r="X20" s="2750"/>
      <c r="Y20" s="2751"/>
      <c r="Z20" s="95"/>
      <c r="AA20" s="95"/>
      <c r="AB20" s="95"/>
      <c r="AC20" s="95"/>
    </row>
    <row r="21" spans="1:44" ht="30" customHeight="1">
      <c r="A21" s="1"/>
      <c r="B21" s="543"/>
      <c r="C21" s="543" t="s">
        <v>1646</v>
      </c>
      <c r="D21" s="543"/>
      <c r="E21" s="543"/>
      <c r="F21" s="543"/>
      <c r="G21" s="543"/>
      <c r="H21" s="543"/>
      <c r="I21" s="543"/>
      <c r="J21" s="543"/>
      <c r="K21" s="543"/>
      <c r="L21" s="543"/>
      <c r="M21" s="543"/>
      <c r="N21" s="543"/>
      <c r="O21" s="543"/>
      <c r="P21" s="543"/>
      <c r="Q21" s="543"/>
      <c r="R21" s="95"/>
      <c r="S21" s="95"/>
      <c r="T21" s="95"/>
      <c r="U21" s="95"/>
      <c r="V21" s="95"/>
      <c r="W21" s="95"/>
      <c r="X21" s="95"/>
      <c r="Y21" s="95"/>
      <c r="Z21" s="95"/>
      <c r="AA21" s="95"/>
      <c r="AB21" s="95"/>
      <c r="AC21" s="95"/>
    </row>
    <row r="22" spans="1:44" ht="30" customHeight="1">
      <c r="A22" s="1"/>
      <c r="B22" s="543"/>
      <c r="C22" s="543" t="s">
        <v>969</v>
      </c>
      <c r="D22" s="543"/>
      <c r="E22" s="543"/>
      <c r="F22" s="543"/>
      <c r="G22" s="543"/>
      <c r="H22" s="543"/>
      <c r="I22" s="543"/>
      <c r="J22" s="543"/>
      <c r="K22" s="543"/>
      <c r="L22" s="543"/>
      <c r="M22" s="543"/>
      <c r="N22" s="543"/>
      <c r="O22" s="543"/>
      <c r="P22" s="543"/>
      <c r="Q22" s="543"/>
      <c r="R22" s="95"/>
      <c r="S22" s="95"/>
      <c r="T22" s="95"/>
      <c r="U22" s="95"/>
      <c r="V22" s="95"/>
      <c r="W22" s="95"/>
      <c r="X22" s="95"/>
      <c r="Y22" s="95"/>
      <c r="Z22" s="95"/>
      <c r="AA22" s="95"/>
      <c r="AB22" s="95"/>
      <c r="AC22" s="95"/>
    </row>
    <row r="23" spans="1:44" ht="30" customHeight="1">
      <c r="A23" s="1"/>
      <c r="B23" s="543"/>
      <c r="C23" s="543" t="s">
        <v>1647</v>
      </c>
      <c r="D23" s="543"/>
      <c r="E23" s="543"/>
      <c r="F23" s="543"/>
      <c r="G23" s="543"/>
      <c r="H23" s="543"/>
      <c r="I23" s="543"/>
      <c r="J23" s="543"/>
      <c r="K23" s="543"/>
      <c r="L23" s="543"/>
      <c r="M23" s="543"/>
      <c r="N23" s="543"/>
      <c r="O23" s="543"/>
      <c r="P23" s="543"/>
      <c r="Q23" s="543"/>
      <c r="R23" s="95"/>
      <c r="S23" s="95"/>
      <c r="T23" s="95"/>
      <c r="U23" s="95"/>
      <c r="V23" s="95"/>
      <c r="W23" s="95"/>
      <c r="X23" s="95"/>
      <c r="Y23" s="95"/>
      <c r="Z23" s="95"/>
      <c r="AA23" s="95"/>
      <c r="AB23" s="95"/>
      <c r="AC23" s="95"/>
    </row>
    <row r="24" spans="1:44" ht="30" customHeight="1">
      <c r="A24" s="1"/>
      <c r="B24" s="543"/>
      <c r="C24" s="543" t="s">
        <v>1648</v>
      </c>
      <c r="D24" s="543"/>
      <c r="E24" s="543"/>
      <c r="F24" s="543"/>
      <c r="G24" s="543"/>
      <c r="H24" s="543"/>
      <c r="I24" s="543"/>
      <c r="J24" s="543"/>
      <c r="K24" s="543"/>
      <c r="L24" s="543"/>
      <c r="M24" s="543"/>
      <c r="N24" s="543"/>
      <c r="O24" s="543"/>
      <c r="P24" s="543"/>
      <c r="Q24" s="543"/>
      <c r="R24" s="95"/>
      <c r="S24" s="95"/>
      <c r="T24" s="95"/>
      <c r="U24" s="95"/>
      <c r="V24" s="95"/>
      <c r="W24" s="95"/>
      <c r="X24" s="95"/>
      <c r="Y24" s="95"/>
      <c r="Z24" s="95"/>
      <c r="AA24" s="95"/>
      <c r="AB24" s="95"/>
      <c r="AC24" s="95"/>
    </row>
    <row r="25" spans="1:44" ht="30" customHeight="1">
      <c r="A25" s="1"/>
      <c r="B25" s="543"/>
      <c r="C25" s="543" t="s">
        <v>1649</v>
      </c>
      <c r="D25" s="543"/>
      <c r="E25" s="543"/>
      <c r="F25" s="543"/>
      <c r="G25" s="543"/>
      <c r="H25" s="543"/>
      <c r="I25" s="543"/>
      <c r="J25" s="543"/>
      <c r="K25" s="543"/>
      <c r="L25" s="543"/>
      <c r="M25" s="543"/>
      <c r="N25" s="543"/>
      <c r="O25" s="543"/>
      <c r="P25" s="543"/>
      <c r="Q25" s="543"/>
      <c r="R25" s="95"/>
      <c r="S25" s="95"/>
      <c r="T25" s="95"/>
      <c r="U25" s="95"/>
      <c r="V25" s="95"/>
      <c r="W25" s="95"/>
      <c r="X25" s="95"/>
      <c r="Y25" s="95"/>
      <c r="Z25" s="95"/>
      <c r="AA25" s="95"/>
      <c r="AB25" s="95"/>
      <c r="AC25" s="95"/>
    </row>
    <row r="26" spans="1:44" ht="30" customHeight="1">
      <c r="A26" s="1"/>
      <c r="B26" s="543"/>
      <c r="C26" s="543" t="s">
        <v>1329</v>
      </c>
      <c r="D26" s="543"/>
      <c r="E26" s="543"/>
      <c r="F26" s="543"/>
      <c r="G26" s="543"/>
      <c r="H26" s="543"/>
      <c r="I26" s="543"/>
      <c r="J26" s="543"/>
      <c r="K26" s="543"/>
      <c r="L26" s="543"/>
      <c r="M26" s="543"/>
      <c r="N26" s="543"/>
      <c r="O26" s="543"/>
      <c r="P26" s="543"/>
      <c r="Q26" s="543"/>
      <c r="R26" s="95"/>
      <c r="S26" s="95"/>
      <c r="T26" s="95"/>
      <c r="U26" s="95"/>
      <c r="V26" s="95"/>
      <c r="W26" s="95"/>
      <c r="X26" s="95"/>
      <c r="Y26" s="95"/>
      <c r="Z26" s="95"/>
      <c r="AA26" s="95"/>
      <c r="AB26" s="95"/>
      <c r="AC26" s="95"/>
    </row>
    <row r="27" spans="1:44" ht="30" customHeight="1">
      <c r="A27" s="1"/>
      <c r="B27" s="2"/>
      <c r="C27" s="1"/>
      <c r="D27" s="1"/>
      <c r="E27" s="1"/>
      <c r="F27" s="1"/>
      <c r="G27" s="1"/>
      <c r="H27" s="1"/>
      <c r="I27" s="94"/>
      <c r="J27" s="1"/>
      <c r="K27" s="1"/>
      <c r="L27" s="94"/>
      <c r="M27" s="94"/>
      <c r="N27" s="94"/>
      <c r="O27" s="94"/>
      <c r="P27" s="94"/>
      <c r="Q27" s="95"/>
      <c r="R27" s="95"/>
      <c r="S27" s="95"/>
      <c r="T27" s="95"/>
      <c r="U27" s="95"/>
      <c r="V27" s="95"/>
      <c r="W27" s="95"/>
      <c r="X27" s="95"/>
      <c r="Y27" s="95"/>
      <c r="Z27" s="95"/>
      <c r="AA27" s="95"/>
      <c r="AB27" s="95"/>
      <c r="AC27" s="95"/>
    </row>
    <row r="28" spans="1:44" ht="30" customHeight="1">
      <c r="A28" s="1"/>
      <c r="B28" s="2"/>
      <c r="C28" s="1"/>
      <c r="D28" s="1"/>
      <c r="E28" s="1"/>
      <c r="F28" s="1"/>
      <c r="G28" s="1"/>
      <c r="H28" s="1"/>
      <c r="I28" s="94"/>
      <c r="J28" s="1"/>
      <c r="K28" s="1"/>
      <c r="L28" s="94"/>
      <c r="M28" s="94"/>
      <c r="N28" s="94"/>
      <c r="O28" s="94"/>
      <c r="P28" s="94"/>
      <c r="Q28" s="95"/>
      <c r="R28" s="95"/>
      <c r="S28" s="95"/>
      <c r="T28" s="95"/>
      <c r="U28" s="95"/>
      <c r="V28" s="95"/>
      <c r="W28" s="95"/>
      <c r="X28" s="95"/>
      <c r="Y28" s="95"/>
      <c r="Z28" s="95"/>
      <c r="AA28" s="95"/>
      <c r="AB28" s="95"/>
      <c r="AC28" s="95"/>
    </row>
    <row r="29" spans="1:44" s="97" customFormat="1" ht="40.5" customHeight="1">
      <c r="A29" s="1"/>
      <c r="B29" s="98" t="s">
        <v>1486</v>
      </c>
      <c r="C29" s="1"/>
      <c r="D29" s="1"/>
      <c r="E29" s="1"/>
      <c r="F29" s="1"/>
      <c r="G29" s="1"/>
      <c r="H29" s="1"/>
      <c r="I29" s="94"/>
      <c r="J29" s="1"/>
      <c r="K29" s="1"/>
      <c r="L29" s="94"/>
      <c r="M29" s="94"/>
      <c r="N29" s="94"/>
      <c r="O29" s="94"/>
      <c r="P29" s="94"/>
      <c r="Q29" s="98" t="s">
        <v>1487</v>
      </c>
      <c r="R29" s="95"/>
      <c r="S29" s="95"/>
      <c r="T29" s="95"/>
      <c r="U29" s="95"/>
      <c r="V29" s="95"/>
      <c r="W29" s="95"/>
      <c r="X29" s="95"/>
      <c r="Y29" s="95"/>
      <c r="Z29" s="95"/>
      <c r="AA29" s="95"/>
      <c r="AB29" s="95"/>
      <c r="AC29" s="95"/>
      <c r="AD29" s="6"/>
      <c r="AE29" s="6"/>
      <c r="AL29" s="6"/>
      <c r="AM29" s="6"/>
      <c r="AN29" s="6"/>
      <c r="AO29" s="6"/>
      <c r="AP29" s="6"/>
      <c r="AQ29" s="6"/>
      <c r="AR29" s="6"/>
    </row>
    <row r="30" spans="1:44" s="97" customFormat="1" ht="40.5" customHeight="1">
      <c r="A30" s="1"/>
      <c r="B30" s="4"/>
      <c r="C30" s="99" t="s">
        <v>1488</v>
      </c>
      <c r="D30" s="1"/>
      <c r="E30" s="100" t="s">
        <v>1489</v>
      </c>
      <c r="F30" s="94"/>
      <c r="G30" s="785" t="s">
        <v>1490</v>
      </c>
      <c r="H30" s="1"/>
      <c r="I30" s="94"/>
      <c r="J30" s="2" t="s">
        <v>1491</v>
      </c>
      <c r="K30" s="1"/>
      <c r="L30" s="94"/>
      <c r="M30" s="94"/>
      <c r="N30" s="94"/>
      <c r="O30" s="94"/>
      <c r="P30" s="94"/>
      <c r="Q30" s="101" t="s">
        <v>1492</v>
      </c>
      <c r="R30" s="102"/>
      <c r="S30" s="786">
        <v>15.5</v>
      </c>
      <c r="T30" s="95"/>
      <c r="U30" s="804">
        <v>15.5</v>
      </c>
      <c r="V30" s="95"/>
      <c r="W30" s="103">
        <v>15.5</v>
      </c>
      <c r="X30" s="95"/>
      <c r="Y30" s="95"/>
      <c r="Z30" s="95"/>
      <c r="AA30" s="95"/>
      <c r="AB30" s="95"/>
      <c r="AC30" s="95"/>
      <c r="AD30" s="6"/>
      <c r="AE30" s="6"/>
      <c r="AF30" s="6"/>
      <c r="AG30" s="6"/>
      <c r="AH30" s="6"/>
      <c r="AI30" s="6"/>
      <c r="AJ30" s="6"/>
      <c r="AK30" s="6"/>
      <c r="AL30" s="6"/>
      <c r="AM30" s="6"/>
      <c r="AN30" s="6"/>
      <c r="AO30" s="6"/>
      <c r="AP30" s="6"/>
      <c r="AQ30" s="6"/>
      <c r="AR30" s="6"/>
    </row>
    <row r="31" spans="1:44" s="97" customFormat="1" ht="40.5" customHeight="1">
      <c r="A31" s="1"/>
      <c r="B31" s="4"/>
      <c r="C31" s="99" t="s">
        <v>67</v>
      </c>
      <c r="D31" s="1"/>
      <c r="E31" s="100" t="s">
        <v>68</v>
      </c>
      <c r="F31" s="94"/>
      <c r="G31" s="785" t="s">
        <v>1493</v>
      </c>
      <c r="H31" s="1"/>
      <c r="I31" s="94"/>
      <c r="J31" s="2" t="s">
        <v>1494</v>
      </c>
      <c r="K31" s="1"/>
      <c r="L31" s="94"/>
      <c r="M31" s="94"/>
      <c r="N31" s="94"/>
      <c r="O31" s="94"/>
      <c r="P31" s="94"/>
      <c r="Q31" s="104" t="s">
        <v>1495</v>
      </c>
      <c r="R31" s="102"/>
      <c r="S31" s="100" t="s">
        <v>1496</v>
      </c>
      <c r="T31" s="95"/>
      <c r="U31" s="105" t="s">
        <v>1497</v>
      </c>
      <c r="V31" s="95"/>
      <c r="W31" s="100" t="s">
        <v>1498</v>
      </c>
      <c r="X31" s="95"/>
      <c r="Y31" s="95"/>
      <c r="Z31" s="95"/>
      <c r="AA31" s="95"/>
      <c r="AB31" s="95"/>
      <c r="AC31" s="95"/>
      <c r="AD31" s="6"/>
      <c r="AE31" s="6"/>
      <c r="AF31" s="6"/>
      <c r="AG31" s="6"/>
      <c r="AH31" s="6"/>
      <c r="AI31" s="6"/>
      <c r="AJ31" s="6"/>
      <c r="AK31" s="6"/>
      <c r="AL31" s="6"/>
      <c r="AM31" s="6"/>
      <c r="AN31" s="6"/>
      <c r="AO31" s="6"/>
      <c r="AP31" s="6"/>
      <c r="AQ31" s="6"/>
      <c r="AR31" s="6"/>
    </row>
    <row r="32" spans="1:44" s="97" customFormat="1" ht="40.5" customHeight="1">
      <c r="A32" s="1"/>
      <c r="B32" s="4"/>
      <c r="C32" s="1"/>
      <c r="D32" s="1"/>
      <c r="E32" s="1"/>
      <c r="F32" s="1"/>
      <c r="G32" s="1"/>
      <c r="H32" s="1"/>
      <c r="I32" s="94"/>
      <c r="J32" s="1"/>
      <c r="K32" s="1"/>
      <c r="L32" s="94"/>
      <c r="M32" s="94"/>
      <c r="N32" s="94"/>
      <c r="O32" s="94"/>
      <c r="P32" s="94"/>
      <c r="Q32" s="95"/>
      <c r="R32" s="95"/>
      <c r="S32" s="95"/>
      <c r="T32" s="95"/>
      <c r="U32" s="95"/>
      <c r="V32" s="95"/>
      <c r="W32" s="95"/>
      <c r="X32" s="95"/>
      <c r="Y32" s="95"/>
      <c r="Z32" s="95"/>
      <c r="AA32" s="95"/>
      <c r="AB32" s="95"/>
      <c r="AC32" s="95"/>
      <c r="AD32" s="6"/>
      <c r="AE32" s="6"/>
      <c r="AF32" s="6"/>
      <c r="AG32" s="6"/>
      <c r="AH32" s="6"/>
      <c r="AI32" s="6"/>
      <c r="AJ32" s="6"/>
      <c r="AK32" s="6"/>
      <c r="AL32" s="6"/>
      <c r="AM32" s="6"/>
      <c r="AN32" s="6"/>
      <c r="AO32" s="6"/>
      <c r="AP32" s="6"/>
      <c r="AQ32" s="6"/>
      <c r="AR32" s="6"/>
    </row>
    <row r="33" spans="1:44" s="97" customFormat="1" ht="40.5" customHeight="1">
      <c r="A33" s="1"/>
      <c r="B33" s="98" t="s">
        <v>1499</v>
      </c>
      <c r="C33" s="1"/>
      <c r="D33" s="1"/>
      <c r="E33" s="1"/>
      <c r="F33" s="1"/>
      <c r="G33" s="1"/>
      <c r="H33" s="1"/>
      <c r="I33" s="94"/>
      <c r="J33" s="1"/>
      <c r="K33" s="1"/>
      <c r="L33" s="94"/>
      <c r="M33" s="94"/>
      <c r="N33" s="94"/>
      <c r="O33" s="94"/>
      <c r="P33" s="94"/>
      <c r="Q33" s="95"/>
      <c r="R33" s="95"/>
      <c r="S33" s="95"/>
      <c r="T33" s="95"/>
      <c r="U33" s="95"/>
      <c r="V33" s="95"/>
      <c r="W33" s="95"/>
      <c r="X33" s="95"/>
      <c r="Y33" s="95"/>
      <c r="Z33" s="95"/>
      <c r="AA33" s="95"/>
      <c r="AB33" s="95"/>
      <c r="AC33" s="95"/>
      <c r="AD33" s="6"/>
      <c r="AE33" s="6"/>
      <c r="AF33" s="6"/>
      <c r="AG33" s="6"/>
      <c r="AH33" s="6"/>
      <c r="AI33" s="6"/>
      <c r="AJ33" s="6"/>
      <c r="AK33" s="6"/>
      <c r="AL33" s="6"/>
      <c r="AM33" s="6"/>
      <c r="AN33" s="6"/>
      <c r="AO33" s="6"/>
      <c r="AP33" s="6"/>
      <c r="AQ33" s="6"/>
      <c r="AR33" s="6"/>
    </row>
    <row r="34" spans="1:44" s="97" customFormat="1" ht="40.5" customHeight="1">
      <c r="A34" s="1"/>
      <c r="B34" s="4"/>
      <c r="C34" s="805" t="s">
        <v>1500</v>
      </c>
      <c r="D34" s="1"/>
      <c r="E34" s="1"/>
      <c r="F34" s="1"/>
      <c r="G34" s="1"/>
      <c r="H34" s="806" t="s">
        <v>1501</v>
      </c>
      <c r="I34" s="806"/>
      <c r="J34" s="1"/>
      <c r="K34" s="1"/>
      <c r="L34" s="94"/>
      <c r="M34" s="94"/>
      <c r="N34" s="94"/>
      <c r="O34" s="94"/>
      <c r="P34" s="807" t="s">
        <v>1502</v>
      </c>
      <c r="Q34" s="807"/>
      <c r="R34" s="95"/>
      <c r="S34" s="95"/>
      <c r="T34" s="95"/>
      <c r="U34" s="95"/>
      <c r="V34" s="808" t="s">
        <v>1503</v>
      </c>
      <c r="W34" s="808"/>
      <c r="X34" s="95"/>
      <c r="Y34" s="95"/>
      <c r="Z34" s="95"/>
      <c r="AA34" s="95"/>
      <c r="AB34" s="95"/>
      <c r="AC34" s="95"/>
      <c r="AD34" s="6"/>
      <c r="AE34" s="6"/>
      <c r="AF34" s="6"/>
      <c r="AG34" s="6"/>
      <c r="AH34" s="6"/>
      <c r="AI34" s="6"/>
      <c r="AJ34" s="6"/>
      <c r="AK34" s="6"/>
      <c r="AL34" s="6"/>
      <c r="AM34" s="6"/>
      <c r="AN34" s="6"/>
      <c r="AO34" s="6"/>
      <c r="AP34" s="6"/>
      <c r="AQ34" s="6"/>
      <c r="AR34" s="6"/>
    </row>
    <row r="35" spans="1:44" s="97" customFormat="1" ht="40.5" customHeight="1">
      <c r="A35" s="1"/>
      <c r="B35" s="4"/>
      <c r="C35" s="809" t="s">
        <v>1504</v>
      </c>
      <c r="D35" s="1"/>
      <c r="E35" s="1"/>
      <c r="F35" s="1"/>
      <c r="G35" s="1"/>
      <c r="H35" s="810" t="s">
        <v>1505</v>
      </c>
      <c r="I35" s="810"/>
      <c r="J35" s="1"/>
      <c r="K35" s="1"/>
      <c r="L35" s="94"/>
      <c r="M35" s="94"/>
      <c r="N35" s="94"/>
      <c r="O35" s="94"/>
      <c r="P35" s="811" t="s">
        <v>1506</v>
      </c>
      <c r="Q35" s="811"/>
      <c r="R35" s="95"/>
      <c r="S35" s="95"/>
      <c r="T35" s="95"/>
      <c r="U35" s="95"/>
      <c r="V35" s="812" t="s">
        <v>1507</v>
      </c>
      <c r="W35" s="812"/>
      <c r="X35" s="95"/>
      <c r="Y35" s="95"/>
      <c r="Z35" s="95"/>
      <c r="AA35" s="95"/>
      <c r="AB35" s="95"/>
      <c r="AC35" s="95"/>
      <c r="AD35" s="6"/>
      <c r="AE35" s="6"/>
      <c r="AF35" s="6"/>
      <c r="AG35" s="6"/>
      <c r="AH35" s="6"/>
      <c r="AI35" s="6"/>
      <c r="AJ35" s="6"/>
      <c r="AK35" s="6"/>
      <c r="AL35" s="6"/>
      <c r="AM35" s="6"/>
      <c r="AN35" s="6"/>
      <c r="AO35" s="6"/>
      <c r="AP35" s="6"/>
      <c r="AQ35" s="6"/>
      <c r="AR35" s="6"/>
    </row>
    <row r="36" spans="1:44" s="97" customFormat="1" ht="40.5" customHeight="1">
      <c r="A36" s="1"/>
      <c r="B36" s="4"/>
      <c r="C36" s="813" t="s">
        <v>1508</v>
      </c>
      <c r="D36" s="1"/>
      <c r="E36" s="1"/>
      <c r="F36" s="1"/>
      <c r="G36" s="1"/>
      <c r="H36" s="1"/>
      <c r="I36" s="94"/>
      <c r="J36" s="1"/>
      <c r="K36" s="1"/>
      <c r="L36" s="94"/>
      <c r="M36" s="94"/>
      <c r="N36" s="94"/>
      <c r="O36" s="94"/>
      <c r="P36" s="94"/>
      <c r="Q36" s="95"/>
      <c r="R36" s="95"/>
      <c r="S36" s="95"/>
      <c r="T36" s="95"/>
      <c r="U36" s="95"/>
      <c r="V36" s="95"/>
      <c r="W36" s="95"/>
      <c r="X36" s="95"/>
      <c r="Y36" s="95"/>
      <c r="Z36" s="95"/>
      <c r="AA36" s="95"/>
      <c r="AB36" s="95"/>
      <c r="AC36" s="95"/>
      <c r="AD36" s="6"/>
      <c r="AE36" s="6"/>
      <c r="AF36" s="6"/>
      <c r="AG36" s="6"/>
      <c r="AH36" s="6"/>
      <c r="AI36" s="6"/>
      <c r="AJ36" s="6"/>
      <c r="AK36" s="6"/>
      <c r="AL36" s="6"/>
      <c r="AM36" s="6"/>
      <c r="AN36" s="6"/>
      <c r="AO36" s="6"/>
      <c r="AP36" s="6"/>
      <c r="AQ36" s="6"/>
      <c r="AR36" s="6"/>
    </row>
    <row r="37" spans="1:44" s="109" customFormat="1" ht="40.5" customHeight="1">
      <c r="A37" s="106"/>
      <c r="B37" s="98" t="s">
        <v>1509</v>
      </c>
      <c r="C37" s="106"/>
      <c r="D37" s="106"/>
      <c r="E37" s="106"/>
      <c r="F37" s="106"/>
      <c r="G37" s="106"/>
      <c r="H37" s="106"/>
      <c r="I37" s="94"/>
      <c r="J37" s="106"/>
      <c r="K37" s="106"/>
      <c r="L37" s="94"/>
      <c r="M37" s="94"/>
      <c r="N37" s="94"/>
      <c r="O37" s="94"/>
      <c r="P37" s="94"/>
      <c r="Q37" s="107"/>
      <c r="R37" s="107"/>
      <c r="S37" s="107"/>
      <c r="T37" s="107"/>
      <c r="U37" s="107"/>
      <c r="V37" s="107"/>
      <c r="W37" s="107"/>
      <c r="X37" s="107"/>
      <c r="Y37" s="107"/>
      <c r="Z37" s="107"/>
      <c r="AA37" s="107"/>
      <c r="AB37" s="107"/>
      <c r="AC37" s="107"/>
      <c r="AD37" s="6"/>
      <c r="AE37" s="6"/>
      <c r="AF37" s="6"/>
      <c r="AG37" s="6"/>
    </row>
    <row r="38" spans="1:44" s="109" customFormat="1" ht="40.5" customHeight="1">
      <c r="A38" s="106"/>
      <c r="B38" s="110"/>
      <c r="C38" s="111" t="s">
        <v>6</v>
      </c>
      <c r="D38" s="112" t="s">
        <v>7</v>
      </c>
      <c r="E38" s="113" t="s">
        <v>8</v>
      </c>
      <c r="F38" s="114" t="s">
        <v>9</v>
      </c>
      <c r="G38" s="115" t="s">
        <v>10</v>
      </c>
      <c r="H38" s="116" t="s">
        <v>11</v>
      </c>
      <c r="I38" s="117" t="s">
        <v>12</v>
      </c>
      <c r="J38" s="118" t="s">
        <v>13</v>
      </c>
      <c r="K38" s="119" t="s">
        <v>14</v>
      </c>
      <c r="L38" s="120" t="s">
        <v>15</v>
      </c>
      <c r="M38" s="121" t="s">
        <v>16</v>
      </c>
      <c r="N38" s="122" t="s">
        <v>17</v>
      </c>
      <c r="O38" s="123" t="s">
        <v>18</v>
      </c>
      <c r="P38" s="114" t="s">
        <v>19</v>
      </c>
      <c r="Q38" s="124" t="s">
        <v>20</v>
      </c>
      <c r="R38" s="125" t="s">
        <v>21</v>
      </c>
      <c r="S38" s="126" t="s">
        <v>22</v>
      </c>
      <c r="T38" s="127" t="s">
        <v>23</v>
      </c>
      <c r="U38" s="128" t="s">
        <v>24</v>
      </c>
      <c r="V38" s="113" t="s">
        <v>25</v>
      </c>
      <c r="W38" s="107"/>
      <c r="X38" s="107"/>
      <c r="Y38" s="107"/>
      <c r="Z38" s="107"/>
      <c r="AA38" s="107"/>
      <c r="AB38" s="107"/>
      <c r="AC38" s="107"/>
      <c r="AD38" s="6"/>
      <c r="AE38" s="6"/>
      <c r="AF38" s="6"/>
      <c r="AG38" s="6"/>
    </row>
    <row r="39" spans="1:44" s="109" customFormat="1" ht="40.5" customHeight="1">
      <c r="A39" s="106"/>
      <c r="B39" s="110"/>
      <c r="C39" s="106"/>
      <c r="D39" s="106"/>
      <c r="E39" s="106"/>
      <c r="F39" s="106"/>
      <c r="G39" s="106"/>
      <c r="H39" s="106"/>
      <c r="I39" s="94"/>
      <c r="J39" s="106"/>
      <c r="K39" s="106"/>
      <c r="L39" s="94"/>
      <c r="M39" s="94"/>
      <c r="N39" s="94"/>
      <c r="O39" s="94"/>
      <c r="P39" s="94"/>
      <c r="Q39" s="107"/>
      <c r="R39" s="107"/>
      <c r="S39" s="107"/>
      <c r="T39" s="107"/>
      <c r="U39" s="107"/>
      <c r="V39" s="107"/>
      <c r="W39" s="107"/>
      <c r="X39" s="107"/>
      <c r="Y39" s="107"/>
      <c r="Z39" s="107"/>
      <c r="AA39" s="107"/>
      <c r="AB39" s="107"/>
      <c r="AC39" s="107"/>
      <c r="AD39" s="6"/>
      <c r="AE39" s="6"/>
      <c r="AF39" s="6"/>
      <c r="AG39" s="6"/>
    </row>
    <row r="40" spans="1:44" s="109" customFormat="1" ht="40.5" customHeight="1">
      <c r="A40" s="106"/>
      <c r="B40" s="110"/>
      <c r="C40" s="129" t="s">
        <v>6</v>
      </c>
      <c r="D40" s="129" t="s">
        <v>7</v>
      </c>
      <c r="E40" s="129" t="s">
        <v>8</v>
      </c>
      <c r="F40" s="129" t="s">
        <v>9</v>
      </c>
      <c r="G40" s="129" t="s">
        <v>10</v>
      </c>
      <c r="H40" s="129" t="s">
        <v>11</v>
      </c>
      <c r="I40" s="129" t="s">
        <v>12</v>
      </c>
      <c r="J40" s="129" t="s">
        <v>13</v>
      </c>
      <c r="K40" s="129" t="s">
        <v>14</v>
      </c>
      <c r="L40" s="129" t="s">
        <v>15</v>
      </c>
      <c r="M40" s="129" t="s">
        <v>16</v>
      </c>
      <c r="N40" s="129" t="s">
        <v>17</v>
      </c>
      <c r="O40" s="129" t="s">
        <v>18</v>
      </c>
      <c r="P40" s="129" t="s">
        <v>19</v>
      </c>
      <c r="Q40" s="129" t="s">
        <v>20</v>
      </c>
      <c r="R40" s="129" t="s">
        <v>21</v>
      </c>
      <c r="S40" s="129" t="s">
        <v>22</v>
      </c>
      <c r="T40" s="129" t="s">
        <v>23</v>
      </c>
      <c r="U40" s="129" t="s">
        <v>24</v>
      </c>
      <c r="V40" s="129" t="s">
        <v>25</v>
      </c>
      <c r="W40" s="107"/>
      <c r="X40" s="107"/>
      <c r="Y40" s="107"/>
      <c r="Z40" s="107"/>
      <c r="AA40" s="107"/>
      <c r="AB40" s="107"/>
      <c r="AC40" s="107"/>
      <c r="AD40" s="6"/>
      <c r="AE40" s="6"/>
      <c r="AF40" s="6"/>
      <c r="AG40" s="6"/>
    </row>
    <row r="41" spans="1:44" s="109" customFormat="1" ht="40.5" customHeight="1">
      <c r="A41" s="106"/>
      <c r="B41" s="110"/>
      <c r="C41" s="106"/>
      <c r="D41" s="106"/>
      <c r="E41" s="106"/>
      <c r="F41" s="106"/>
      <c r="G41" s="106"/>
      <c r="H41" s="106"/>
      <c r="I41" s="94"/>
      <c r="J41" s="106"/>
      <c r="K41" s="106"/>
      <c r="L41" s="94"/>
      <c r="M41" s="94"/>
      <c r="N41" s="94"/>
      <c r="O41" s="94"/>
      <c r="P41" s="94"/>
      <c r="Q41" s="107"/>
      <c r="R41" s="107"/>
      <c r="S41" s="107"/>
      <c r="T41" s="107"/>
      <c r="U41" s="107"/>
      <c r="V41" s="107"/>
      <c r="W41" s="107"/>
      <c r="X41" s="107"/>
      <c r="Y41" s="107"/>
      <c r="Z41" s="107"/>
      <c r="AA41" s="107"/>
      <c r="AB41" s="107"/>
      <c r="AC41" s="107"/>
      <c r="AD41" s="6"/>
      <c r="AE41" s="6"/>
      <c r="AF41" s="6"/>
      <c r="AG41" s="6"/>
    </row>
    <row r="42" spans="1:44" s="109" customFormat="1" ht="40.5" customHeight="1">
      <c r="A42" s="106"/>
      <c r="B42" s="110"/>
      <c r="C42" s="130">
        <v>1</v>
      </c>
      <c r="D42" s="130" t="s">
        <v>1875</v>
      </c>
      <c r="E42" s="130" t="s">
        <v>1876</v>
      </c>
      <c r="F42" s="130" t="s">
        <v>1877</v>
      </c>
      <c r="G42" s="130" t="s">
        <v>1878</v>
      </c>
      <c r="H42" s="130" t="s">
        <v>1879</v>
      </c>
      <c r="I42" s="130" t="s">
        <v>1880</v>
      </c>
      <c r="J42" s="130" t="s">
        <v>1881</v>
      </c>
      <c r="K42" s="130" t="s">
        <v>1882</v>
      </c>
      <c r="L42" s="130" t="s">
        <v>1883</v>
      </c>
      <c r="M42" s="130" t="s">
        <v>1884</v>
      </c>
      <c r="N42" s="130" t="s">
        <v>1885</v>
      </c>
      <c r="O42" s="130" t="s">
        <v>1886</v>
      </c>
      <c r="P42" s="130" t="s">
        <v>1887</v>
      </c>
      <c r="Q42" s="130" t="s">
        <v>1888</v>
      </c>
      <c r="R42" s="130" t="s">
        <v>1889</v>
      </c>
      <c r="S42" s="130" t="s">
        <v>1890</v>
      </c>
      <c r="T42" s="130" t="s">
        <v>1891</v>
      </c>
      <c r="U42" s="130" t="s">
        <v>1892</v>
      </c>
      <c r="V42" s="130" t="s">
        <v>1893</v>
      </c>
      <c r="W42" s="107"/>
      <c r="X42" s="107"/>
      <c r="Y42" s="107"/>
      <c r="Z42" s="107"/>
      <c r="AA42" s="107"/>
      <c r="AB42" s="107"/>
      <c r="AC42" s="107"/>
      <c r="AD42" s="6"/>
      <c r="AE42" s="6"/>
      <c r="AF42" s="6"/>
      <c r="AG42" s="6"/>
    </row>
    <row r="43" spans="1:44" s="109" customFormat="1" ht="40.5" customHeight="1">
      <c r="A43" s="106"/>
      <c r="B43" s="110"/>
      <c r="C43" s="106"/>
      <c r="D43" s="106"/>
      <c r="E43" s="106"/>
      <c r="F43" s="106"/>
      <c r="G43" s="106"/>
      <c r="H43" s="106"/>
      <c r="I43" s="94"/>
      <c r="J43" s="106"/>
      <c r="K43" s="106"/>
      <c r="L43" s="94"/>
      <c r="M43" s="94"/>
      <c r="N43" s="94"/>
      <c r="O43" s="94"/>
      <c r="P43" s="94"/>
      <c r="Q43" s="107"/>
      <c r="R43" s="107"/>
      <c r="S43" s="107"/>
      <c r="T43" s="107"/>
      <c r="U43" s="107"/>
      <c r="V43" s="107"/>
      <c r="W43" s="107"/>
      <c r="X43" s="107"/>
      <c r="Y43" s="107"/>
      <c r="Z43" s="107"/>
      <c r="AA43" s="107"/>
      <c r="AB43" s="107"/>
      <c r="AC43" s="107"/>
      <c r="AD43" s="6"/>
      <c r="AE43" s="6"/>
      <c r="AF43" s="6"/>
      <c r="AG43" s="6"/>
    </row>
    <row r="44" spans="1:44" s="109" customFormat="1" ht="40.5" customHeight="1">
      <c r="A44" s="106"/>
      <c r="B44" s="110"/>
      <c r="C44" s="131">
        <v>1</v>
      </c>
      <c r="D44" s="132">
        <v>2</v>
      </c>
      <c r="E44" s="131">
        <v>3</v>
      </c>
      <c r="F44" s="132">
        <v>4</v>
      </c>
      <c r="G44" s="131">
        <v>5</v>
      </c>
      <c r="H44" s="132">
        <v>6</v>
      </c>
      <c r="I44" s="131">
        <v>7</v>
      </c>
      <c r="J44" s="132">
        <v>8</v>
      </c>
      <c r="K44" s="131">
        <v>9</v>
      </c>
      <c r="L44" s="132">
        <v>10</v>
      </c>
      <c r="M44" s="131">
        <v>11</v>
      </c>
      <c r="N44" s="132">
        <v>12</v>
      </c>
      <c r="O44" s="131">
        <v>13</v>
      </c>
      <c r="P44" s="132">
        <v>14</v>
      </c>
      <c r="Q44" s="131">
        <v>15</v>
      </c>
      <c r="R44" s="132">
        <v>16</v>
      </c>
      <c r="S44" s="131">
        <v>17</v>
      </c>
      <c r="T44" s="132">
        <v>18</v>
      </c>
      <c r="U44" s="131">
        <v>19</v>
      </c>
      <c r="V44" s="132">
        <v>20</v>
      </c>
      <c r="W44" s="107"/>
      <c r="X44" s="107"/>
      <c r="Y44" s="107"/>
      <c r="Z44" s="107"/>
      <c r="AA44" s="107"/>
      <c r="AB44" s="107"/>
      <c r="AC44" s="107"/>
      <c r="AD44" s="6"/>
      <c r="AE44" s="6"/>
      <c r="AF44" s="6"/>
      <c r="AG44" s="6"/>
    </row>
    <row r="45" spans="1:44" s="109" customFormat="1" ht="40.5" customHeight="1">
      <c r="A45" s="106"/>
      <c r="B45" s="110"/>
      <c r="C45" s="106"/>
      <c r="D45" s="106"/>
      <c r="E45" s="106"/>
      <c r="F45" s="106"/>
      <c r="G45" s="106"/>
      <c r="H45" s="106"/>
      <c r="I45" s="94"/>
      <c r="J45" s="106"/>
      <c r="K45" s="106"/>
      <c r="L45" s="94"/>
      <c r="M45" s="94"/>
      <c r="N45" s="94"/>
      <c r="O45" s="94"/>
      <c r="P45" s="94"/>
      <c r="Q45" s="107"/>
      <c r="R45" s="107"/>
      <c r="S45" s="107"/>
      <c r="T45" s="107"/>
      <c r="U45" s="107"/>
      <c r="V45" s="107"/>
      <c r="W45" s="107"/>
      <c r="X45" s="107"/>
      <c r="Y45" s="107"/>
      <c r="Z45" s="107"/>
      <c r="AA45" s="107"/>
      <c r="AB45" s="107"/>
      <c r="AC45" s="107"/>
      <c r="AD45" s="6"/>
      <c r="AE45" s="6"/>
      <c r="AF45" s="6"/>
      <c r="AG45" s="6"/>
    </row>
    <row r="46" spans="1:44" s="109" customFormat="1" ht="40.5" customHeight="1">
      <c r="A46" s="106"/>
      <c r="B46" s="110"/>
      <c r="C46" s="788" t="s">
        <v>1819</v>
      </c>
      <c r="D46" s="789"/>
      <c r="E46" s="789"/>
      <c r="F46" s="789"/>
      <c r="G46" s="94"/>
      <c r="H46" s="94"/>
      <c r="I46" s="94"/>
      <c r="J46" s="94"/>
      <c r="K46" s="94"/>
      <c r="L46" s="790" t="s">
        <v>1820</v>
      </c>
      <c r="M46" s="94"/>
      <c r="N46" s="94"/>
      <c r="O46" s="94"/>
      <c r="P46" s="94"/>
      <c r="Q46" s="107"/>
      <c r="R46" s="762"/>
      <c r="S46" s="107"/>
      <c r="T46" s="107"/>
      <c r="U46" s="107"/>
      <c r="V46" s="107"/>
      <c r="W46" s="107"/>
      <c r="X46" s="107"/>
      <c r="Y46" s="107"/>
      <c r="Z46" s="107"/>
      <c r="AA46" s="107"/>
      <c r="AB46" s="107"/>
      <c r="AC46" s="107"/>
      <c r="AD46" s="6"/>
      <c r="AE46" s="6"/>
      <c r="AF46" s="6"/>
      <c r="AG46" s="6"/>
    </row>
    <row r="47" spans="1:44" s="109" customFormat="1" ht="40.5" customHeight="1">
      <c r="A47" s="106"/>
      <c r="B47" s="110"/>
      <c r="C47" s="791" t="s">
        <v>1825</v>
      </c>
      <c r="D47" s="789"/>
      <c r="E47" s="789"/>
      <c r="F47" s="789"/>
      <c r="G47" s="762"/>
      <c r="H47" s="814"/>
      <c r="I47" s="789"/>
      <c r="J47" s="789"/>
      <c r="K47" s="106"/>
      <c r="L47" s="94"/>
      <c r="M47" s="94"/>
      <c r="N47" s="94"/>
      <c r="O47" s="94"/>
      <c r="P47" s="94"/>
      <c r="Q47" s="107"/>
      <c r="R47" s="107"/>
      <c r="S47" s="107"/>
      <c r="T47" s="107"/>
      <c r="U47" s="107"/>
      <c r="V47" s="107"/>
      <c r="W47" s="107"/>
      <c r="X47" s="107"/>
      <c r="Y47" s="107"/>
      <c r="Z47" s="107"/>
      <c r="AA47" s="107"/>
      <c r="AB47" s="107"/>
      <c r="AC47" s="107"/>
      <c r="AD47" s="6"/>
      <c r="AE47" s="6"/>
      <c r="AF47" s="6"/>
      <c r="AG47" s="6"/>
    </row>
    <row r="48" spans="1:44" s="109" customFormat="1" ht="40.5" customHeight="1">
      <c r="A48" s="106"/>
      <c r="B48" s="110"/>
      <c r="C48" s="792" t="s">
        <v>1821</v>
      </c>
      <c r="D48" s="789"/>
      <c r="E48" s="789"/>
      <c r="F48" s="789"/>
      <c r="G48" s="762"/>
      <c r="H48" s="814"/>
      <c r="I48" s="789"/>
      <c r="J48" s="789"/>
      <c r="K48" s="106"/>
      <c r="L48" s="94"/>
      <c r="M48" s="94"/>
      <c r="N48" s="94"/>
      <c r="O48" s="94"/>
      <c r="P48" s="94"/>
      <c r="Q48" s="107"/>
      <c r="R48" s="107"/>
      <c r="S48" s="107"/>
      <c r="T48" s="107"/>
      <c r="U48" s="107"/>
      <c r="V48" s="107"/>
      <c r="W48" s="107"/>
      <c r="X48" s="107"/>
      <c r="Y48" s="107"/>
      <c r="Z48" s="107"/>
      <c r="AA48" s="107"/>
      <c r="AB48" s="107"/>
      <c r="AC48" s="107"/>
      <c r="AD48" s="6"/>
      <c r="AE48" s="6"/>
      <c r="AF48" s="6"/>
      <c r="AG48" s="6"/>
    </row>
    <row r="49" spans="1:33" s="109" customFormat="1" ht="40.5" customHeight="1">
      <c r="A49" s="106"/>
      <c r="B49" s="110"/>
      <c r="C49" s="106"/>
      <c r="D49" s="106"/>
      <c r="E49" s="106"/>
      <c r="F49" s="106"/>
      <c r="G49" s="106"/>
      <c r="H49" s="106"/>
      <c r="I49" s="94"/>
      <c r="J49" s="106"/>
      <c r="K49" s="106"/>
      <c r="L49" s="94"/>
      <c r="M49" s="94"/>
      <c r="N49" s="94"/>
      <c r="O49" s="94"/>
      <c r="P49" s="94"/>
      <c r="Q49" s="107"/>
      <c r="R49" s="107"/>
      <c r="S49" s="107"/>
      <c r="T49" s="107"/>
      <c r="U49" s="107"/>
      <c r="V49" s="107"/>
      <c r="W49" s="107"/>
      <c r="X49" s="107"/>
      <c r="Y49" s="107"/>
      <c r="Z49" s="107"/>
      <c r="AA49" s="107"/>
      <c r="AB49" s="107"/>
      <c r="AC49" s="107"/>
      <c r="AD49" s="6"/>
      <c r="AE49" s="6"/>
      <c r="AF49" s="6"/>
      <c r="AG49" s="6"/>
    </row>
    <row r="50" spans="1:33" s="109" customFormat="1" ht="40.5" customHeight="1">
      <c r="A50" s="106"/>
      <c r="B50" s="98" t="s">
        <v>1510</v>
      </c>
      <c r="C50" s="106"/>
      <c r="D50" s="106"/>
      <c r="E50" s="106"/>
      <c r="F50" s="106"/>
      <c r="G50" s="106"/>
      <c r="H50" s="106"/>
      <c r="I50" s="94"/>
      <c r="J50" s="106"/>
      <c r="K50" s="106"/>
      <c r="L50" s="94"/>
      <c r="M50" s="94"/>
      <c r="N50" s="94"/>
      <c r="O50" s="94"/>
      <c r="P50" s="94"/>
      <c r="Q50" s="107"/>
      <c r="R50" s="98"/>
      <c r="S50" s="98"/>
      <c r="T50" s="107"/>
      <c r="U50" s="107"/>
      <c r="V50" s="107"/>
      <c r="W50" s="107"/>
      <c r="X50" s="107"/>
      <c r="Y50" s="107"/>
      <c r="Z50" s="107"/>
      <c r="AA50" s="107"/>
      <c r="AB50" s="107"/>
      <c r="AC50" s="107"/>
      <c r="AD50" s="6"/>
      <c r="AE50" s="6"/>
      <c r="AF50" s="6"/>
      <c r="AG50" s="6"/>
    </row>
    <row r="51" spans="1:33" s="109" customFormat="1" ht="40.5" customHeight="1">
      <c r="A51" s="106"/>
      <c r="B51" s="133" t="s">
        <v>1485</v>
      </c>
      <c r="C51" s="133" t="s">
        <v>1511</v>
      </c>
      <c r="D51" s="133" t="s">
        <v>1512</v>
      </c>
      <c r="E51" s="133" t="s">
        <v>1826</v>
      </c>
      <c r="F51" s="133" t="s">
        <v>1513</v>
      </c>
      <c r="G51" s="133" t="s">
        <v>73</v>
      </c>
      <c r="H51" s="133" t="s">
        <v>852</v>
      </c>
      <c r="I51" s="133" t="s">
        <v>1514</v>
      </c>
      <c r="J51" s="133" t="s">
        <v>1515</v>
      </c>
      <c r="K51" s="133" t="s">
        <v>1516</v>
      </c>
      <c r="L51" s="133" t="s">
        <v>1517</v>
      </c>
      <c r="M51" s="133" t="s">
        <v>1518</v>
      </c>
      <c r="N51" s="133" t="s">
        <v>1519</v>
      </c>
      <c r="O51" s="133" t="s">
        <v>1520</v>
      </c>
      <c r="P51" s="133" t="s">
        <v>1521</v>
      </c>
      <c r="Q51" s="133" t="s">
        <v>1522</v>
      </c>
      <c r="R51" s="133" t="s">
        <v>1523</v>
      </c>
      <c r="S51" s="133" t="s">
        <v>1524</v>
      </c>
      <c r="T51" s="133" t="s">
        <v>1525</v>
      </c>
      <c r="U51" s="133" t="s">
        <v>1526</v>
      </c>
      <c r="V51" s="133"/>
      <c r="W51" s="133"/>
      <c r="X51" s="133"/>
      <c r="Y51" s="133"/>
      <c r="Z51" s="133"/>
      <c r="AA51" s="133"/>
      <c r="AB51" s="107"/>
      <c r="AC51" s="107"/>
      <c r="AD51" s="6"/>
      <c r="AE51" s="6"/>
      <c r="AF51" s="6"/>
      <c r="AG51" s="6"/>
    </row>
    <row r="52" spans="1:33" s="109" customFormat="1" ht="40.5" customHeight="1">
      <c r="A52" s="106"/>
      <c r="B52" s="98"/>
      <c r="C52" s="106"/>
      <c r="D52" s="106"/>
      <c r="E52" s="106"/>
      <c r="F52" s="106"/>
      <c r="G52" s="106"/>
      <c r="H52" s="106"/>
      <c r="I52" s="94"/>
      <c r="J52" s="106"/>
      <c r="K52" s="106"/>
      <c r="L52" s="94"/>
      <c r="M52" s="94"/>
      <c r="N52" s="94"/>
      <c r="O52" s="94"/>
      <c r="P52" s="94"/>
      <c r="Q52" s="107"/>
      <c r="R52" s="98"/>
      <c r="S52" s="815"/>
      <c r="T52" s="133"/>
      <c r="U52" s="133"/>
      <c r="V52" s="133"/>
      <c r="W52" s="133"/>
      <c r="X52" s="133"/>
      <c r="Y52" s="133"/>
      <c r="Z52" s="133"/>
      <c r="AA52" s="133"/>
      <c r="AB52" s="107"/>
      <c r="AC52" s="107"/>
      <c r="AD52" s="6"/>
      <c r="AE52" s="6"/>
      <c r="AF52" s="6"/>
      <c r="AG52" s="6"/>
    </row>
    <row r="53" spans="1:33" s="109" customFormat="1" ht="40.5" customHeight="1">
      <c r="A53" s="106"/>
      <c r="B53" s="110"/>
      <c r="C53" s="134" t="s">
        <v>1528</v>
      </c>
      <c r="D53" s="135"/>
      <c r="E53" s="107"/>
      <c r="F53" s="136" t="s">
        <v>1529</v>
      </c>
      <c r="G53" s="137"/>
      <c r="H53" s="137"/>
      <c r="I53" s="137"/>
      <c r="J53" s="137"/>
      <c r="K53" s="137"/>
      <c r="L53" s="137"/>
      <c r="M53" s="107"/>
      <c r="N53" s="107"/>
      <c r="O53" s="94"/>
      <c r="P53" s="94"/>
      <c r="Q53" s="107"/>
      <c r="R53" s="107"/>
      <c r="S53" s="815"/>
      <c r="T53" s="133"/>
      <c r="U53" s="133"/>
      <c r="V53" s="133"/>
      <c r="W53" s="133"/>
      <c r="X53" s="133"/>
      <c r="Y53" s="133"/>
      <c r="Z53" s="133"/>
      <c r="AA53" s="133"/>
      <c r="AB53" s="107"/>
      <c r="AC53" s="107"/>
      <c r="AD53" s="6"/>
      <c r="AE53" s="6"/>
      <c r="AF53" s="6"/>
      <c r="AG53" s="6"/>
    </row>
    <row r="54" spans="1:33" s="109" customFormat="1" ht="40.5" customHeight="1">
      <c r="A54" s="106"/>
      <c r="B54" s="110"/>
      <c r="C54" s="138">
        <v>3</v>
      </c>
      <c r="D54" s="135"/>
      <c r="E54" s="106"/>
      <c r="F54" s="106"/>
      <c r="G54" s="106"/>
      <c r="H54" s="94"/>
      <c r="I54" s="94"/>
      <c r="J54" s="94"/>
      <c r="K54" s="94"/>
      <c r="L54" s="94"/>
      <c r="M54" s="94"/>
      <c r="N54" s="94"/>
      <c r="O54" s="94"/>
      <c r="P54" s="94"/>
      <c r="Q54" s="107"/>
      <c r="R54" s="107"/>
      <c r="S54" s="815"/>
      <c r="T54" s="133"/>
      <c r="U54" s="133"/>
      <c r="V54" s="133"/>
      <c r="W54" s="133"/>
      <c r="X54" s="133"/>
      <c r="Y54" s="133"/>
      <c r="Z54" s="133"/>
      <c r="AA54" s="133"/>
      <c r="AB54" s="107"/>
      <c r="AC54" s="107"/>
      <c r="AD54" s="6"/>
      <c r="AE54" s="6"/>
      <c r="AF54" s="6"/>
      <c r="AG54" s="6"/>
    </row>
    <row r="55" spans="1:33" s="109" customFormat="1" ht="40.5" customHeight="1">
      <c r="A55" s="106"/>
      <c r="B55" s="110"/>
      <c r="C55" s="106"/>
      <c r="D55" s="106"/>
      <c r="E55" s="106"/>
      <c r="F55" s="106"/>
      <c r="G55" s="106"/>
      <c r="H55" s="142" t="s">
        <v>1532</v>
      </c>
      <c r="I55" s="143"/>
      <c r="J55" s="143"/>
      <c r="K55" s="106"/>
      <c r="L55" s="94"/>
      <c r="M55" s="94"/>
      <c r="N55" s="144" t="s">
        <v>1533</v>
      </c>
      <c r="O55" s="145" t="s">
        <v>1534</v>
      </c>
      <c r="P55" s="146" t="s">
        <v>766</v>
      </c>
      <c r="Q55" s="107"/>
      <c r="R55" s="107"/>
      <c r="S55" s="815"/>
      <c r="T55" s="133"/>
      <c r="U55" s="133"/>
      <c r="V55" s="133"/>
      <c r="W55" s="133"/>
      <c r="X55" s="133"/>
      <c r="Y55" s="133"/>
      <c r="Z55" s="133"/>
      <c r="AA55" s="133"/>
      <c r="AB55" s="107"/>
      <c r="AC55" s="107"/>
      <c r="AD55" s="6"/>
      <c r="AE55" s="6"/>
      <c r="AF55" s="6"/>
      <c r="AG55" s="6"/>
    </row>
    <row r="56" spans="1:33" s="109" customFormat="1" ht="40.5" customHeight="1">
      <c r="A56" s="106"/>
      <c r="B56" s="110"/>
      <c r="C56" s="147" t="s">
        <v>1535</v>
      </c>
      <c r="D56" s="106"/>
      <c r="E56" s="148"/>
      <c r="F56" s="106"/>
      <c r="G56" s="106"/>
      <c r="H56" s="149" t="s">
        <v>1536</v>
      </c>
      <c r="I56" s="149" t="s">
        <v>1537</v>
      </c>
      <c r="J56" s="149" t="s">
        <v>1538</v>
      </c>
      <c r="K56" s="133" t="s">
        <v>1894</v>
      </c>
      <c r="L56" s="107"/>
      <c r="M56" s="107"/>
      <c r="N56" s="147" t="s">
        <v>1539</v>
      </c>
      <c r="O56" s="107"/>
      <c r="P56" s="107"/>
      <c r="Q56" s="107"/>
      <c r="R56" s="107"/>
      <c r="S56" s="815"/>
      <c r="T56" s="133"/>
      <c r="U56" s="133"/>
      <c r="V56" s="133"/>
      <c r="W56" s="133"/>
      <c r="X56" s="133"/>
      <c r="Y56" s="133"/>
      <c r="Z56" s="133"/>
      <c r="AA56" s="133"/>
      <c r="AB56" s="107"/>
      <c r="AC56" s="107"/>
      <c r="AD56" s="6"/>
      <c r="AE56" s="6"/>
      <c r="AF56" s="6"/>
      <c r="AG56" s="6"/>
    </row>
    <row r="57" spans="1:33" s="109" customFormat="1" ht="40.5" customHeight="1">
      <c r="A57" s="106"/>
      <c r="B57" s="110"/>
      <c r="C57" s="147" t="s">
        <v>1542</v>
      </c>
      <c r="D57" s="106"/>
      <c r="E57" s="148"/>
      <c r="F57" s="106"/>
      <c r="G57" s="106"/>
      <c r="H57" s="149" t="s">
        <v>1543</v>
      </c>
      <c r="I57" s="149" t="s">
        <v>1544</v>
      </c>
      <c r="J57" s="149" t="s">
        <v>1545</v>
      </c>
      <c r="K57" s="133" t="s">
        <v>1895</v>
      </c>
      <c r="L57" s="94"/>
      <c r="M57" s="94"/>
      <c r="N57" s="144" t="s">
        <v>270</v>
      </c>
      <c r="O57" s="145" t="s">
        <v>75</v>
      </c>
      <c r="P57" s="145" t="s">
        <v>1546</v>
      </c>
      <c r="Q57" s="107"/>
      <c r="R57" s="107"/>
      <c r="S57" s="815"/>
      <c r="T57" s="133"/>
      <c r="U57" s="133"/>
      <c r="V57" s="133"/>
      <c r="W57" s="133"/>
      <c r="X57" s="133"/>
      <c r="Y57" s="133"/>
      <c r="Z57" s="133"/>
      <c r="AA57" s="133"/>
      <c r="AB57" s="107"/>
      <c r="AC57" s="107"/>
      <c r="AD57" s="6"/>
      <c r="AE57" s="6"/>
      <c r="AF57" s="6"/>
      <c r="AG57" s="6"/>
    </row>
    <row r="58" spans="1:33" s="109" customFormat="1" ht="40.5" customHeight="1">
      <c r="A58" s="106"/>
      <c r="B58" s="110"/>
      <c r="C58" s="147"/>
      <c r="D58" s="106"/>
      <c r="E58" s="147"/>
      <c r="F58" s="152"/>
      <c r="G58" s="147"/>
      <c r="H58" s="147"/>
      <c r="I58" s="106"/>
      <c r="J58" s="106"/>
      <c r="K58" s="106"/>
      <c r="L58" s="106"/>
      <c r="M58" s="106"/>
      <c r="N58" s="106"/>
      <c r="O58" s="106"/>
      <c r="P58" s="107"/>
      <c r="Q58" s="107"/>
      <c r="R58" s="107"/>
      <c r="S58" s="815"/>
      <c r="T58" s="133"/>
      <c r="U58" s="133"/>
      <c r="V58" s="133"/>
      <c r="W58" s="133"/>
      <c r="X58" s="133"/>
      <c r="Y58" s="133"/>
      <c r="Z58" s="133"/>
      <c r="AA58" s="133"/>
      <c r="AB58" s="107"/>
      <c r="AC58" s="107"/>
      <c r="AD58" s="6"/>
      <c r="AE58" s="6"/>
      <c r="AF58" s="6"/>
      <c r="AG58" s="6"/>
    </row>
    <row r="59" spans="1:33" s="108" customFormat="1" ht="44.25" customHeight="1">
      <c r="A59" s="816"/>
      <c r="B59" s="817"/>
      <c r="C59" s="818"/>
      <c r="D59" s="819"/>
      <c r="E59" s="819"/>
      <c r="F59" s="820"/>
      <c r="G59" s="820"/>
      <c r="H59" s="820"/>
      <c r="I59" s="820"/>
      <c r="J59" s="821"/>
      <c r="K59" s="818"/>
      <c r="L59" s="818"/>
      <c r="M59" s="818"/>
      <c r="N59" s="818"/>
      <c r="O59" s="818"/>
      <c r="P59" s="818"/>
      <c r="Q59" s="818"/>
      <c r="R59" s="818"/>
      <c r="S59" s="818"/>
      <c r="T59" s="818"/>
      <c r="U59" s="818"/>
      <c r="V59" s="818"/>
      <c r="W59" s="818"/>
      <c r="X59" s="818"/>
      <c r="Y59" s="818"/>
      <c r="Z59" s="818"/>
      <c r="AA59" s="818"/>
      <c r="AB59" s="818"/>
      <c r="AC59" s="818"/>
      <c r="AD59" s="6"/>
      <c r="AE59" s="6"/>
      <c r="AF59" s="6"/>
      <c r="AG59" s="6"/>
    </row>
    <row r="60" spans="1:33" s="109" customFormat="1" ht="39.950000000000003" customHeight="1">
      <c r="A60" s="106"/>
      <c r="B60" s="822"/>
      <c r="C60" s="156"/>
      <c r="D60" s="159"/>
      <c r="E60" s="159"/>
      <c r="F60" s="159"/>
      <c r="G60" s="159"/>
      <c r="H60" s="159"/>
      <c r="I60" s="159"/>
      <c r="J60" s="159"/>
      <c r="K60" s="159"/>
      <c r="L60" s="94"/>
      <c r="M60" s="94"/>
      <c r="N60" s="94"/>
      <c r="O60" s="94"/>
      <c r="P60" s="94"/>
      <c r="Q60" s="107"/>
      <c r="R60" s="107"/>
      <c r="S60" s="107"/>
      <c r="T60" s="107"/>
      <c r="U60" s="107"/>
      <c r="V60" s="107"/>
      <c r="W60" s="107"/>
      <c r="X60" s="107"/>
      <c r="Y60" s="107"/>
      <c r="Z60" s="107"/>
      <c r="AA60" s="107"/>
      <c r="AB60" s="107"/>
      <c r="AC60" s="107"/>
      <c r="AD60" s="6"/>
      <c r="AE60" s="6"/>
      <c r="AF60" s="6"/>
      <c r="AG60" s="6"/>
    </row>
    <row r="61" spans="1:33" s="108" customFormat="1" ht="39.950000000000003" customHeight="1">
      <c r="A61" s="106"/>
      <c r="B61" s="822"/>
      <c r="C61" s="803" t="s">
        <v>1482</v>
      </c>
      <c r="D61" s="823" t="s">
        <v>1483</v>
      </c>
      <c r="E61" s="823"/>
      <c r="F61" s="823"/>
      <c r="G61" s="823"/>
      <c r="H61" s="823"/>
      <c r="I61" s="823"/>
      <c r="J61" s="823"/>
      <c r="K61" s="823"/>
      <c r="L61" s="823"/>
      <c r="M61" s="823"/>
      <c r="N61" s="107"/>
      <c r="O61" s="107"/>
      <c r="P61" s="107"/>
      <c r="Q61" s="107"/>
      <c r="R61" s="107"/>
      <c r="S61" s="107"/>
      <c r="T61" s="107"/>
      <c r="U61" s="107"/>
      <c r="V61" s="107"/>
      <c r="W61" s="107"/>
      <c r="X61" s="107"/>
      <c r="Y61" s="107"/>
      <c r="Z61" s="107"/>
      <c r="AA61" s="107"/>
      <c r="AB61" s="107"/>
      <c r="AC61" s="107"/>
      <c r="AD61" s="6"/>
      <c r="AE61" s="6"/>
      <c r="AF61" s="6"/>
      <c r="AG61" s="6"/>
    </row>
    <row r="62" spans="1:33" s="108" customFormat="1" ht="39.950000000000003" customHeight="1">
      <c r="A62" s="106"/>
      <c r="B62" s="822"/>
      <c r="C62" s="824" t="s">
        <v>1896</v>
      </c>
      <c r="D62" s="824"/>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6"/>
      <c r="AE62" s="6"/>
      <c r="AF62" s="6"/>
      <c r="AG62" s="6"/>
    </row>
    <row r="63" spans="1:33" s="108" customFormat="1" ht="39.950000000000003" customHeight="1">
      <c r="A63" s="106"/>
      <c r="B63" s="832" t="s">
        <v>30</v>
      </c>
      <c r="C63" s="106"/>
      <c r="D63" s="106"/>
      <c r="E63" s="106"/>
      <c r="F63" s="106"/>
      <c r="G63" s="106"/>
      <c r="H63" s="106"/>
      <c r="I63" s="106"/>
      <c r="J63" s="106"/>
      <c r="K63" s="106"/>
      <c r="L63" s="106"/>
      <c r="M63" s="106"/>
      <c r="N63" s="106"/>
      <c r="O63" s="106"/>
      <c r="P63" s="106"/>
      <c r="Q63" s="106"/>
      <c r="R63" s="106"/>
      <c r="S63" s="107"/>
      <c r="T63" s="107"/>
      <c r="U63" s="107"/>
      <c r="V63" s="107"/>
      <c r="W63" s="107"/>
      <c r="X63" s="107"/>
      <c r="Y63" s="107"/>
      <c r="Z63" s="107"/>
      <c r="AA63" s="107"/>
      <c r="AB63" s="107"/>
      <c r="AC63" s="107"/>
      <c r="AD63" s="6"/>
      <c r="AE63" s="6"/>
      <c r="AF63" s="6"/>
      <c r="AG63" s="6"/>
    </row>
    <row r="64" spans="1:33" s="108" customFormat="1" ht="39.950000000000003" customHeight="1">
      <c r="A64" s="106"/>
      <c r="B64" s="833" t="s">
        <v>31</v>
      </c>
      <c r="C64" s="106"/>
      <c r="D64" s="106"/>
      <c r="E64" s="106"/>
      <c r="F64" s="106"/>
      <c r="G64" s="106"/>
      <c r="H64" s="106"/>
      <c r="I64" s="106"/>
      <c r="J64" s="106"/>
      <c r="K64" s="106"/>
      <c r="L64" s="106"/>
      <c r="M64" s="106"/>
      <c r="N64" s="106"/>
      <c r="O64" s="106"/>
      <c r="P64" s="106"/>
      <c r="Q64" s="106"/>
      <c r="R64" s="106"/>
      <c r="S64" s="107"/>
      <c r="T64" s="107"/>
      <c r="U64" s="107"/>
      <c r="V64" s="107"/>
      <c r="W64" s="107"/>
      <c r="X64" s="107"/>
      <c r="Y64" s="107"/>
      <c r="Z64" s="107"/>
      <c r="AA64" s="107"/>
      <c r="AB64" s="107"/>
      <c r="AC64" s="107"/>
      <c r="AD64" s="6"/>
      <c r="AE64" s="6"/>
      <c r="AF64" s="6"/>
      <c r="AG64" s="6"/>
    </row>
    <row r="65" spans="1:44" s="109" customFormat="1" ht="39.950000000000003" customHeight="1">
      <c r="A65" s="106"/>
      <c r="B65" s="834" t="s">
        <v>1484</v>
      </c>
      <c r="C65" s="835"/>
      <c r="D65" s="106"/>
      <c r="E65" s="106"/>
      <c r="F65" s="106"/>
      <c r="G65" s="106"/>
      <c r="H65" s="106"/>
      <c r="I65" s="94"/>
      <c r="J65" s="106"/>
      <c r="K65" s="106"/>
      <c r="L65" s="94"/>
      <c r="M65" s="94"/>
      <c r="N65" s="94"/>
      <c r="O65" s="94"/>
      <c r="P65" s="94"/>
      <c r="Q65" s="107"/>
      <c r="R65" s="107"/>
      <c r="S65" s="107"/>
      <c r="T65" s="107"/>
      <c r="U65" s="107"/>
      <c r="V65" s="107"/>
      <c r="W65" s="836"/>
      <c r="X65" s="107"/>
      <c r="Y65" s="837"/>
      <c r="Z65" s="107"/>
      <c r="AA65" s="107"/>
      <c r="AB65" s="107"/>
      <c r="AC65" s="107"/>
      <c r="AD65" s="6"/>
      <c r="AE65" s="6"/>
      <c r="AF65" s="6"/>
      <c r="AG65" s="6"/>
      <c r="AH65" s="108"/>
      <c r="AI65" s="108"/>
      <c r="AJ65" s="108"/>
      <c r="AK65" s="108"/>
      <c r="AL65" s="108"/>
      <c r="AM65" s="108"/>
      <c r="AN65" s="108"/>
      <c r="AO65" s="108"/>
      <c r="AP65" s="108"/>
      <c r="AQ65" s="108"/>
      <c r="AR65" s="108"/>
    </row>
    <row r="66" spans="1:44" s="109" customFormat="1" ht="39.950000000000003" customHeight="1">
      <c r="A66" s="106"/>
      <c r="B66" s="110"/>
      <c r="C66" s="106"/>
      <c r="D66" s="106"/>
      <c r="E66" s="106"/>
      <c r="F66" s="106"/>
      <c r="G66" s="106"/>
      <c r="H66" s="106"/>
      <c r="I66" s="94"/>
      <c r="J66" s="106"/>
      <c r="K66" s="106"/>
      <c r="L66" s="94"/>
      <c r="M66" s="94"/>
      <c r="N66" s="94"/>
      <c r="O66" s="94"/>
      <c r="P66" s="94"/>
      <c r="Q66" s="107"/>
      <c r="R66" s="107"/>
      <c r="S66" s="107"/>
      <c r="T66" s="107"/>
      <c r="U66" s="107"/>
      <c r="V66" s="107"/>
      <c r="W66" s="107"/>
      <c r="X66" s="107"/>
      <c r="Y66" s="107"/>
      <c r="Z66" s="107"/>
      <c r="AA66" s="107"/>
      <c r="AB66" s="107"/>
      <c r="AC66" s="107"/>
      <c r="AD66" s="6"/>
      <c r="AE66" s="6"/>
      <c r="AF66" s="6"/>
      <c r="AG66" s="6"/>
      <c r="AH66" s="108"/>
      <c r="AI66" s="108"/>
      <c r="AJ66" s="108"/>
      <c r="AK66" s="108"/>
      <c r="AL66" s="108"/>
      <c r="AM66" s="108"/>
      <c r="AN66" s="108"/>
      <c r="AO66" s="108"/>
      <c r="AP66" s="108"/>
      <c r="AQ66" s="108"/>
      <c r="AR66" s="108"/>
    </row>
    <row r="67" spans="1:44" s="109" customFormat="1" ht="39.950000000000003" customHeight="1">
      <c r="A67" s="106"/>
      <c r="B67" s="98" t="s">
        <v>1549</v>
      </c>
      <c r="C67" s="156"/>
      <c r="D67" s="156"/>
      <c r="E67" s="156"/>
      <c r="F67" s="156"/>
      <c r="G67" s="156"/>
      <c r="H67" s="157"/>
      <c r="I67" s="157"/>
      <c r="J67" s="157"/>
      <c r="K67" s="157"/>
      <c r="L67" s="795"/>
      <c r="M67" s="795"/>
      <c r="N67" s="793"/>
      <c r="O67" s="793"/>
      <c r="P67" s="793"/>
      <c r="Q67" s="107"/>
      <c r="R67" s="107"/>
      <c r="S67" s="107"/>
      <c r="T67" s="107"/>
      <c r="U67" s="107"/>
      <c r="V67" s="107"/>
      <c r="W67" s="107"/>
      <c r="X67" s="107"/>
      <c r="Y67" s="107"/>
      <c r="Z67" s="107"/>
      <c r="AA67" s="107"/>
      <c r="AB67" s="107"/>
      <c r="AC67" s="107"/>
      <c r="AD67" s="6"/>
      <c r="AE67" s="6"/>
      <c r="AF67" s="6"/>
      <c r="AG67" s="6"/>
    </row>
    <row r="68" spans="1:44" s="109" customFormat="1" ht="39.950000000000003" customHeight="1">
      <c r="A68" s="106"/>
      <c r="B68" s="156" t="s">
        <v>1550</v>
      </c>
      <c r="C68" s="156"/>
      <c r="D68" s="156"/>
      <c r="E68" s="156"/>
      <c r="F68" s="156"/>
      <c r="G68" s="156"/>
      <c r="H68" s="156"/>
      <c r="I68" s="156"/>
      <c r="J68" s="156"/>
      <c r="K68" s="156"/>
      <c r="L68" s="94"/>
      <c r="M68" s="94"/>
      <c r="N68" s="94"/>
      <c r="O68" s="94"/>
      <c r="P68" s="94"/>
      <c r="Q68" s="107"/>
      <c r="R68" s="107"/>
      <c r="S68" s="107"/>
      <c r="T68" s="107"/>
      <c r="U68" s="107"/>
      <c r="V68" s="107"/>
      <c r="W68" s="107"/>
      <c r="X68" s="107"/>
      <c r="Y68" s="107"/>
      <c r="Z68" s="107"/>
      <c r="AA68" s="107"/>
      <c r="AB68" s="107"/>
      <c r="AC68" s="107"/>
      <c r="AD68" s="6"/>
      <c r="AE68" s="6"/>
      <c r="AF68" s="6"/>
      <c r="AG68" s="6"/>
    </row>
    <row r="69" spans="1:44" s="109" customFormat="1" ht="39.950000000000003" customHeight="1">
      <c r="A69" s="803" t="s">
        <v>1482</v>
      </c>
      <c r="B69" s="156"/>
      <c r="C69" s="2811" t="s">
        <v>1551</v>
      </c>
      <c r="D69" s="2811"/>
      <c r="E69" s="2811"/>
      <c r="F69" s="2811"/>
      <c r="G69" s="2811"/>
      <c r="H69" s="2811"/>
      <c r="I69" s="2811"/>
      <c r="J69" s="2811"/>
      <c r="K69" s="2811"/>
      <c r="L69" s="94"/>
      <c r="M69" s="94"/>
      <c r="N69" s="94"/>
      <c r="O69" s="94"/>
      <c r="P69" s="94"/>
      <c r="Q69" s="107"/>
      <c r="R69" s="107"/>
      <c r="S69" s="107"/>
      <c r="T69" s="107"/>
      <c r="U69" s="107"/>
      <c r="V69" s="107"/>
      <c r="W69" s="107"/>
      <c r="X69" s="107"/>
      <c r="Y69" s="107"/>
      <c r="Z69" s="107"/>
      <c r="AA69" s="107"/>
      <c r="AB69" s="107"/>
      <c r="AC69" s="107"/>
      <c r="AD69" s="6"/>
      <c r="AE69" s="6"/>
      <c r="AF69" s="6"/>
      <c r="AG69" s="6"/>
    </row>
    <row r="70" spans="1:44" s="109" customFormat="1" ht="39.950000000000003" customHeight="1">
      <c r="A70" s="803" t="s">
        <v>1897</v>
      </c>
      <c r="B70" s="2811" t="s">
        <v>1552</v>
      </c>
      <c r="C70" s="2811"/>
      <c r="D70" s="2811"/>
      <c r="E70" s="2811"/>
      <c r="F70" s="2811"/>
      <c r="G70" s="2811"/>
      <c r="H70" s="2811"/>
      <c r="I70" s="2811"/>
      <c r="J70" s="2811"/>
      <c r="K70" s="2811"/>
      <c r="L70" s="2811"/>
      <c r="M70" s="2811"/>
      <c r="N70" s="2811"/>
      <c r="O70" s="2811"/>
      <c r="P70" s="2811"/>
      <c r="Q70" s="2811"/>
      <c r="R70" s="2811"/>
      <c r="S70" s="2811"/>
      <c r="T70" s="2811"/>
      <c r="U70" s="2811"/>
      <c r="V70" s="2811"/>
      <c r="W70" s="107"/>
      <c r="X70" s="107"/>
      <c r="Y70" s="107"/>
      <c r="Z70" s="107"/>
      <c r="AA70" s="107"/>
      <c r="AB70" s="107"/>
      <c r="AC70" s="107"/>
      <c r="AD70" s="6"/>
      <c r="AE70" s="6"/>
      <c r="AF70" s="6"/>
      <c r="AG70" s="6"/>
    </row>
    <row r="71" spans="1:44" s="109" customFormat="1" ht="39.950000000000003" customHeight="1">
      <c r="A71" s="106"/>
      <c r="B71" s="110"/>
      <c r="C71" s="106"/>
      <c r="D71" s="106"/>
      <c r="E71" s="106"/>
      <c r="F71" s="106"/>
      <c r="G71" s="106"/>
      <c r="H71" s="106"/>
      <c r="I71" s="94"/>
      <c r="J71" s="106"/>
      <c r="K71" s="106"/>
      <c r="L71" s="94"/>
      <c r="M71" s="94"/>
      <c r="N71" s="94"/>
      <c r="O71" s="94"/>
      <c r="P71" s="94"/>
      <c r="Q71" s="107"/>
      <c r="R71" s="107"/>
      <c r="S71" s="107"/>
      <c r="T71" s="107"/>
      <c r="U71" s="107"/>
      <c r="V71" s="107"/>
      <c r="W71" s="107"/>
      <c r="X71" s="107"/>
      <c r="Y71" s="107"/>
      <c r="Z71" s="107"/>
      <c r="AA71" s="107"/>
      <c r="AB71" s="107"/>
      <c r="AC71" s="107"/>
      <c r="AD71" s="6"/>
      <c r="AE71" s="6"/>
      <c r="AF71" s="6"/>
      <c r="AG71" s="6"/>
      <c r="AH71" s="108"/>
      <c r="AI71" s="108"/>
      <c r="AJ71" s="108"/>
      <c r="AK71" s="108"/>
      <c r="AL71" s="108"/>
      <c r="AM71" s="108"/>
      <c r="AN71" s="108"/>
      <c r="AO71" s="108"/>
      <c r="AP71" s="108"/>
      <c r="AQ71" s="108"/>
      <c r="AR71" s="108"/>
    </row>
  </sheetData>
  <mergeCells count="7">
    <mergeCell ref="C69:K69"/>
    <mergeCell ref="B70:V70"/>
    <mergeCell ref="T8:Y8"/>
    <mergeCell ref="U12:U13"/>
    <mergeCell ref="V12:V13"/>
    <mergeCell ref="W12:W13"/>
    <mergeCell ref="X12:X13"/>
  </mergeCells>
  <hyperlinks>
    <hyperlink ref="C69" r:id="rId1" display="http://www.excel-downloads.com/forum/111720-space.html" xr:uid="{3CE6454E-D6E6-4651-8DCF-99F818C07C7F}"/>
    <hyperlink ref="B70" r:id="rId2" xr:uid="{CCCD75DE-DEC4-49A8-A0FF-8FE10A77E4AF}"/>
    <hyperlink ref="B61" r:id="rId3" display="Les unités pifométriques" xr:uid="{7801643A-A91C-4B9F-9141-8704B09813CA}"/>
    <hyperlink ref="D61" r:id="rId4" xr:uid="{7D1319AA-8AEB-4640-964C-43FAB061DCC1}"/>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K321"/>
  <sheetViews>
    <sheetView workbookViewId="0">
      <selection activeCell="H12" sqref="H12"/>
    </sheetView>
  </sheetViews>
  <sheetFormatPr baseColWidth="10" defaultRowHeight="12.75"/>
  <cols>
    <col min="1" max="1" width="11.42578125" style="512"/>
    <col min="2" max="2" width="129.42578125" style="512" customWidth="1"/>
    <col min="3" max="16384" width="11.42578125" style="512"/>
  </cols>
  <sheetData>
    <row r="2" spans="1:2" ht="31.5">
      <c r="B2" s="513" t="s">
        <v>743</v>
      </c>
    </row>
    <row r="3" spans="1:2" ht="28.5">
      <c r="A3" s="514"/>
      <c r="B3" s="515" t="s">
        <v>744</v>
      </c>
    </row>
    <row r="4" spans="1:2" ht="31.5">
      <c r="A4" s="514"/>
      <c r="B4" s="513" t="s">
        <v>748</v>
      </c>
    </row>
    <row r="5" spans="1:2" ht="23.25">
      <c r="A5" s="516"/>
      <c r="B5" s="517" t="s">
        <v>747</v>
      </c>
    </row>
    <row r="6" spans="1:2" ht="49.5">
      <c r="B6" s="518" t="s">
        <v>702</v>
      </c>
    </row>
    <row r="7" spans="1:2" ht="50.25" customHeight="1">
      <c r="B7" s="519"/>
    </row>
    <row r="8" spans="1:2" ht="15">
      <c r="B8" s="519" t="s">
        <v>716</v>
      </c>
    </row>
    <row r="9" spans="1:2">
      <c r="B9" s="520"/>
    </row>
    <row r="10" spans="1:2" ht="15">
      <c r="B10" s="521" t="s">
        <v>1579</v>
      </c>
    </row>
    <row r="11" spans="1:2">
      <c r="B11" s="520"/>
    </row>
    <row r="12" spans="1:2" ht="15">
      <c r="B12" s="521" t="s">
        <v>1580</v>
      </c>
    </row>
    <row r="13" spans="1:2">
      <c r="B13" s="522"/>
    </row>
    <row r="14" spans="1:2" ht="15">
      <c r="B14" s="519" t="s">
        <v>1581</v>
      </c>
    </row>
    <row r="15" spans="1:2" ht="15">
      <c r="B15" s="521"/>
    </row>
    <row r="16" spans="1:2" ht="15">
      <c r="B16" s="521" t="s">
        <v>1582</v>
      </c>
    </row>
    <row r="17" spans="2:2" ht="15">
      <c r="B17" s="521" t="s">
        <v>1583</v>
      </c>
    </row>
    <row r="18" spans="2:2">
      <c r="B18" s="520"/>
    </row>
    <row r="19" spans="2:2" ht="15">
      <c r="B19" s="521" t="s">
        <v>1584</v>
      </c>
    </row>
    <row r="20" spans="2:2">
      <c r="B20" s="520"/>
    </row>
    <row r="21" spans="2:2" ht="15">
      <c r="B21" s="521" t="s">
        <v>703</v>
      </c>
    </row>
    <row r="22" spans="2:2">
      <c r="B22" s="520"/>
    </row>
    <row r="23" spans="2:2" ht="15">
      <c r="B23" s="521" t="s">
        <v>704</v>
      </c>
    </row>
    <row r="24" spans="2:2">
      <c r="B24" s="520"/>
    </row>
    <row r="25" spans="2:2" ht="15">
      <c r="B25" s="521" t="s">
        <v>705</v>
      </c>
    </row>
    <row r="26" spans="2:2">
      <c r="B26" s="520"/>
    </row>
    <row r="27" spans="2:2">
      <c r="B27" s="520"/>
    </row>
    <row r="28" spans="2:2">
      <c r="B28" s="520"/>
    </row>
    <row r="29" spans="2:2" ht="15">
      <c r="B29" s="521" t="s">
        <v>706</v>
      </c>
    </row>
    <row r="30" spans="2:2" ht="15">
      <c r="B30" s="521"/>
    </row>
    <row r="31" spans="2:2" ht="15">
      <c r="B31" s="521" t="s">
        <v>1585</v>
      </c>
    </row>
    <row r="32" spans="2:2" ht="15">
      <c r="B32" s="521" t="s">
        <v>717</v>
      </c>
    </row>
    <row r="33" spans="2:2" ht="15">
      <c r="B33" s="521"/>
    </row>
    <row r="34" spans="2:2" ht="15">
      <c r="B34" s="521" t="s">
        <v>718</v>
      </c>
    </row>
    <row r="35" spans="2:2" ht="15">
      <c r="B35" s="521" t="s">
        <v>719</v>
      </c>
    </row>
    <row r="36" spans="2:2" ht="15">
      <c r="B36" s="521"/>
    </row>
    <row r="37" spans="2:2" ht="15">
      <c r="B37" s="521" t="s">
        <v>1586</v>
      </c>
    </row>
    <row r="38" spans="2:2" ht="15">
      <c r="B38" s="521" t="s">
        <v>720</v>
      </c>
    </row>
    <row r="39" spans="2:2" ht="15">
      <c r="B39" s="521"/>
    </row>
    <row r="40" spans="2:2" ht="15">
      <c r="B40" s="521" t="s">
        <v>1587</v>
      </c>
    </row>
    <row r="41" spans="2:2" ht="15">
      <c r="B41" s="521" t="s">
        <v>721</v>
      </c>
    </row>
    <row r="42" spans="2:2">
      <c r="B42" s="520"/>
    </row>
    <row r="43" spans="2:2" ht="15">
      <c r="B43" s="521" t="s">
        <v>707</v>
      </c>
    </row>
    <row r="44" spans="2:2">
      <c r="B44" s="520"/>
    </row>
    <row r="45" spans="2:2">
      <c r="B45" s="520"/>
    </row>
    <row r="46" spans="2:2">
      <c r="B46" s="520"/>
    </row>
    <row r="47" spans="2:2" ht="15">
      <c r="B47" s="521" t="s">
        <v>708</v>
      </c>
    </row>
    <row r="48" spans="2:2" ht="15">
      <c r="B48" s="521"/>
    </row>
    <row r="49" spans="2:2" ht="15">
      <c r="B49" s="521" t="s">
        <v>1588</v>
      </c>
    </row>
    <row r="50" spans="2:2" ht="15">
      <c r="B50" s="521" t="s">
        <v>722</v>
      </c>
    </row>
    <row r="51" spans="2:2" ht="15">
      <c r="B51" s="521"/>
    </row>
    <row r="52" spans="2:2" ht="15">
      <c r="B52" s="521" t="s">
        <v>718</v>
      </c>
    </row>
    <row r="53" spans="2:2" ht="15">
      <c r="B53" s="521" t="s">
        <v>719</v>
      </c>
    </row>
    <row r="54" spans="2:2" ht="15">
      <c r="B54" s="521"/>
    </row>
    <row r="55" spans="2:2" ht="15">
      <c r="B55" s="521" t="s">
        <v>1589</v>
      </c>
    </row>
    <row r="56" spans="2:2" ht="15">
      <c r="B56" s="521" t="s">
        <v>720</v>
      </c>
    </row>
    <row r="57" spans="2:2" ht="15">
      <c r="B57" s="521"/>
    </row>
    <row r="58" spans="2:2" ht="15">
      <c r="B58" s="521" t="s">
        <v>1590</v>
      </c>
    </row>
    <row r="59" spans="2:2" ht="15">
      <c r="B59" s="521" t="s">
        <v>721</v>
      </c>
    </row>
    <row r="60" spans="2:2">
      <c r="B60" s="520"/>
    </row>
    <row r="61" spans="2:2" ht="15">
      <c r="B61" s="521" t="s">
        <v>709</v>
      </c>
    </row>
    <row r="62" spans="2:2">
      <c r="B62" s="520"/>
    </row>
    <row r="63" spans="2:2">
      <c r="B63" s="520"/>
    </row>
    <row r="64" spans="2:2">
      <c r="B64" s="520"/>
    </row>
    <row r="65" spans="2:2" ht="15">
      <c r="B65" s="521" t="s">
        <v>710</v>
      </c>
    </row>
    <row r="66" spans="2:2">
      <c r="B66" s="520"/>
    </row>
    <row r="67" spans="2:2" ht="15">
      <c r="B67" s="521" t="s">
        <v>1591</v>
      </c>
    </row>
    <row r="68" spans="2:2" ht="15">
      <c r="B68" s="521"/>
    </row>
    <row r="69" spans="2:2" ht="15">
      <c r="B69" s="521"/>
    </row>
    <row r="70" spans="2:2" ht="48.75" customHeight="1">
      <c r="B70" s="521"/>
    </row>
    <row r="71" spans="2:2" ht="15">
      <c r="B71" s="521" t="s">
        <v>1592</v>
      </c>
    </row>
    <row r="72" spans="2:2" ht="15">
      <c r="B72" s="521" t="s">
        <v>720</v>
      </c>
    </row>
    <row r="73" spans="2:2">
      <c r="B73" s="520"/>
    </row>
    <row r="74" spans="2:2" ht="15">
      <c r="B74" s="521" t="s">
        <v>711</v>
      </c>
    </row>
    <row r="75" spans="2:2" ht="15">
      <c r="B75" s="521"/>
    </row>
    <row r="76" spans="2:2" ht="15">
      <c r="B76" s="521" t="s">
        <v>1593</v>
      </c>
    </row>
    <row r="77" spans="2:2" ht="15">
      <c r="B77" s="521" t="s">
        <v>1594</v>
      </c>
    </row>
    <row r="78" spans="2:2" ht="15">
      <c r="B78" s="521" t="s">
        <v>723</v>
      </c>
    </row>
    <row r="79" spans="2:2">
      <c r="B79" s="520"/>
    </row>
    <row r="80" spans="2:2">
      <c r="B80" s="520"/>
    </row>
    <row r="81" spans="1:11">
      <c r="B81" s="520"/>
    </row>
    <row r="82" spans="1:11" ht="15">
      <c r="B82" s="521" t="s">
        <v>712</v>
      </c>
    </row>
    <row r="83" spans="1:11">
      <c r="B83" s="520"/>
    </row>
    <row r="84" spans="1:11" ht="15">
      <c r="B84" s="521" t="s">
        <v>713</v>
      </c>
    </row>
    <row r="85" spans="1:11">
      <c r="B85" s="520"/>
    </row>
    <row r="86" spans="1:11" ht="15">
      <c r="B86" s="521" t="s">
        <v>714</v>
      </c>
    </row>
    <row r="87" spans="1:11">
      <c r="B87" s="520"/>
    </row>
    <row r="88" spans="1:11" ht="15">
      <c r="B88" s="521" t="s">
        <v>715</v>
      </c>
    </row>
    <row r="94" spans="1:11" ht="49.5">
      <c r="A94" s="522"/>
      <c r="B94" s="523" t="s">
        <v>724</v>
      </c>
      <c r="C94" s="522"/>
      <c r="D94" s="522"/>
      <c r="E94" s="522"/>
      <c r="F94" s="522"/>
      <c r="G94" s="522"/>
      <c r="H94" s="522"/>
      <c r="I94" s="522"/>
      <c r="J94" s="522"/>
      <c r="K94" s="522"/>
    </row>
    <row r="95" spans="1:11" ht="85.5" customHeight="1" thickBot="1">
      <c r="A95" s="522"/>
      <c r="B95" s="524" t="s">
        <v>730</v>
      </c>
      <c r="C95" s="522"/>
      <c r="D95" s="522"/>
      <c r="E95" s="522"/>
      <c r="F95" s="522"/>
      <c r="G95" s="522"/>
      <c r="H95" s="522"/>
      <c r="I95" s="522"/>
      <c r="J95" s="522"/>
      <c r="K95" s="522"/>
    </row>
    <row r="120" spans="2:2" ht="56.25">
      <c r="B120" s="525" t="s">
        <v>1595</v>
      </c>
    </row>
    <row r="121" spans="2:2" ht="37.5">
      <c r="B121" s="525" t="s">
        <v>1596</v>
      </c>
    </row>
    <row r="122" spans="2:2" ht="37.5">
      <c r="B122" s="525" t="s">
        <v>1597</v>
      </c>
    </row>
    <row r="124" spans="2:2" ht="23.25">
      <c r="B124" s="526" t="s">
        <v>725</v>
      </c>
    </row>
    <row r="149" spans="2:2" ht="37.5">
      <c r="B149" s="525" t="s">
        <v>726</v>
      </c>
    </row>
    <row r="150" spans="2:2" ht="56.25">
      <c r="B150" s="525" t="s">
        <v>1598</v>
      </c>
    </row>
    <row r="151" spans="2:2" ht="23.25">
      <c r="B151" s="526" t="s">
        <v>727</v>
      </c>
    </row>
    <row r="175" spans="2:2" ht="37.5">
      <c r="B175" s="525" t="s">
        <v>1599</v>
      </c>
    </row>
    <row r="176" spans="2:2" ht="37.5">
      <c r="B176" s="525" t="s">
        <v>1600</v>
      </c>
    </row>
    <row r="177" spans="2:2" ht="37.5">
      <c r="B177" s="525" t="s">
        <v>1601</v>
      </c>
    </row>
    <row r="179" spans="2:2" ht="23.25">
      <c r="B179" s="526" t="s">
        <v>728</v>
      </c>
    </row>
    <row r="204" spans="2:2" ht="37.5">
      <c r="B204" s="525" t="s">
        <v>729</v>
      </c>
    </row>
    <row r="205" spans="2:2" ht="56.25">
      <c r="B205" s="525" t="s">
        <v>1602</v>
      </c>
    </row>
    <row r="206" spans="2:2" ht="37.5">
      <c r="B206" s="525" t="s">
        <v>1603</v>
      </c>
    </row>
    <row r="207" spans="2:2" ht="75">
      <c r="B207" s="525" t="s">
        <v>1604</v>
      </c>
    </row>
    <row r="209" spans="2:2" ht="18.75">
      <c r="B209" s="527" t="s">
        <v>731</v>
      </c>
    </row>
    <row r="212" spans="2:2" ht="15.75">
      <c r="B212" s="528" t="s">
        <v>732</v>
      </c>
    </row>
    <row r="213" spans="2:2">
      <c r="B213" s="529">
        <v>42329</v>
      </c>
    </row>
    <row r="214" spans="2:2">
      <c r="B214" s="530" t="s">
        <v>733</v>
      </c>
    </row>
    <row r="215" spans="2:2">
      <c r="B215" s="531" t="s">
        <v>734</v>
      </c>
    </row>
    <row r="216" spans="2:2" ht="24">
      <c r="B216" s="532" t="s">
        <v>735</v>
      </c>
    </row>
    <row r="217" spans="2:2" ht="17.25">
      <c r="B217" s="533" t="s">
        <v>736</v>
      </c>
    </row>
    <row r="218" spans="2:2" ht="36">
      <c r="B218" s="532" t="s">
        <v>1605</v>
      </c>
    </row>
    <row r="219" spans="2:2" ht="48">
      <c r="B219" s="532" t="s">
        <v>1606</v>
      </c>
    </row>
    <row r="238" spans="2:2" ht="24">
      <c r="B238" s="532" t="s">
        <v>737</v>
      </c>
    </row>
    <row r="239" spans="2:2" ht="17.25">
      <c r="B239" s="533" t="s">
        <v>738</v>
      </c>
    </row>
    <row r="240" spans="2:2" ht="36">
      <c r="B240" s="532" t="s">
        <v>1607</v>
      </c>
    </row>
    <row r="241" spans="2:2">
      <c r="B241" s="532" t="s">
        <v>1608</v>
      </c>
    </row>
    <row r="242" spans="2:2">
      <c r="B242" s="532" t="s">
        <v>1609</v>
      </c>
    </row>
    <row r="263" spans="2:2">
      <c r="B263" s="532" t="s">
        <v>739</v>
      </c>
    </row>
    <row r="264" spans="2:2" ht="17.25">
      <c r="B264" s="533" t="s">
        <v>740</v>
      </c>
    </row>
    <row r="265" spans="2:2" ht="36">
      <c r="B265" s="532" t="s">
        <v>1610</v>
      </c>
    </row>
    <row r="266" spans="2:2">
      <c r="B266" s="532" t="s">
        <v>1611</v>
      </c>
    </row>
    <row r="267" spans="2:2">
      <c r="B267" s="532" t="s">
        <v>1612</v>
      </c>
    </row>
    <row r="291" spans="2:2" ht="17.25">
      <c r="B291" s="533" t="s">
        <v>741</v>
      </c>
    </row>
    <row r="292" spans="2:2" ht="36">
      <c r="B292" s="532" t="s">
        <v>1613</v>
      </c>
    </row>
    <row r="293" spans="2:2">
      <c r="B293" s="532" t="s">
        <v>1614</v>
      </c>
    </row>
    <row r="294" spans="2:2">
      <c r="B294" s="532" t="s">
        <v>1615</v>
      </c>
    </row>
    <row r="321" spans="2:2">
      <c r="B321" s="534" t="s">
        <v>742</v>
      </c>
    </row>
  </sheetData>
  <hyperlinks>
    <hyperlink ref="B3" r:id="rId1" xr:uid="{00000000-0004-0000-0800-000000000000}"/>
    <hyperlink ref="B5" r:id="rId2" xr:uid="{00000000-0004-0000-0800-000001000000}"/>
  </hyperlinks>
  <pageMargins left="0.7" right="0.7" top="0.75" bottom="0.75" header="0.3" footer="0.3"/>
  <pageSetup paperSize="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E70B7-CB9D-4464-9071-B3CBC3E93C50}">
  <dimension ref="A1:AA227"/>
  <sheetViews>
    <sheetView zoomScale="75" zoomScaleNormal="75" workbookViewId="0">
      <selection activeCell="AD221" sqref="AD221"/>
    </sheetView>
  </sheetViews>
  <sheetFormatPr baseColWidth="10" defaultRowHeight="12.75"/>
  <cols>
    <col min="1" max="27" width="15.7109375" style="6" customWidth="1"/>
    <col min="28" max="16384" width="11.42578125" style="6"/>
  </cols>
  <sheetData>
    <row r="1" spans="1:27" ht="30" customHeight="1">
      <c r="A1" s="153">
        <f t="shared" ref="A1:AA1" ca="1" si="0">CELL("largeur",A1)</f>
        <v>15</v>
      </c>
      <c r="B1" s="153">
        <f t="shared" ca="1" si="0"/>
        <v>15</v>
      </c>
      <c r="C1" s="153">
        <f t="shared" ca="1" si="0"/>
        <v>15</v>
      </c>
      <c r="D1" s="153">
        <f t="shared" ca="1" si="0"/>
        <v>15</v>
      </c>
      <c r="E1" s="153">
        <f t="shared" ca="1" si="0"/>
        <v>15</v>
      </c>
      <c r="F1" s="153">
        <f t="shared" ca="1" si="0"/>
        <v>15</v>
      </c>
      <c r="G1" s="153">
        <f t="shared" ca="1" si="0"/>
        <v>15</v>
      </c>
      <c r="H1" s="153">
        <f t="shared" ca="1" si="0"/>
        <v>15</v>
      </c>
      <c r="I1" s="153">
        <f t="shared" ca="1" si="0"/>
        <v>15</v>
      </c>
      <c r="J1" s="153">
        <f t="shared" ca="1" si="0"/>
        <v>15</v>
      </c>
      <c r="K1" s="153">
        <f t="shared" ca="1" si="0"/>
        <v>15</v>
      </c>
      <c r="L1" s="153">
        <f t="shared" ca="1" si="0"/>
        <v>15</v>
      </c>
      <c r="M1" s="153">
        <f t="shared" ca="1" si="0"/>
        <v>15</v>
      </c>
      <c r="N1" s="153">
        <f t="shared" ca="1" si="0"/>
        <v>15</v>
      </c>
      <c r="O1" s="153">
        <f t="shared" ca="1" si="0"/>
        <v>15</v>
      </c>
      <c r="P1" s="153">
        <f t="shared" ca="1" si="0"/>
        <v>15</v>
      </c>
      <c r="Q1" s="153">
        <f t="shared" ca="1" si="0"/>
        <v>15</v>
      </c>
      <c r="R1" s="153">
        <f t="shared" ca="1" si="0"/>
        <v>15</v>
      </c>
      <c r="S1" s="153">
        <f t="shared" ca="1" si="0"/>
        <v>15</v>
      </c>
      <c r="T1" s="153">
        <f t="shared" ca="1" si="0"/>
        <v>15</v>
      </c>
      <c r="U1" s="153">
        <f t="shared" ca="1" si="0"/>
        <v>15</v>
      </c>
      <c r="V1" s="153">
        <f t="shared" ca="1" si="0"/>
        <v>15</v>
      </c>
      <c r="W1" s="153">
        <f t="shared" ca="1" si="0"/>
        <v>15</v>
      </c>
      <c r="X1" s="153">
        <f t="shared" ca="1" si="0"/>
        <v>15</v>
      </c>
      <c r="Y1" s="153">
        <f t="shared" ca="1" si="0"/>
        <v>15</v>
      </c>
      <c r="Z1" s="153">
        <f t="shared" ca="1" si="0"/>
        <v>15</v>
      </c>
      <c r="AA1" s="153">
        <f t="shared" ca="1" si="0"/>
        <v>15</v>
      </c>
    </row>
    <row r="2" spans="1:27" ht="30" customHeight="1">
      <c r="A2" s="1"/>
      <c r="B2" s="95"/>
      <c r="C2" s="95"/>
      <c r="D2" s="95"/>
      <c r="E2" s="95"/>
      <c r="F2" s="95"/>
      <c r="G2" s="95"/>
      <c r="H2" s="95"/>
      <c r="I2" s="95"/>
      <c r="J2" s="95"/>
      <c r="K2" s="95"/>
      <c r="L2" s="95"/>
      <c r="M2" s="95"/>
      <c r="N2" s="95"/>
      <c r="O2" s="95"/>
      <c r="P2" s="95"/>
      <c r="Q2" s="95"/>
      <c r="R2" s="95"/>
      <c r="S2" s="95"/>
      <c r="T2" s="95"/>
      <c r="U2" s="95"/>
      <c r="V2" s="95"/>
      <c r="W2" s="95"/>
      <c r="X2" s="95"/>
      <c r="Y2" s="95"/>
      <c r="Z2" s="95"/>
      <c r="AA2" s="95"/>
    </row>
    <row r="3" spans="1:27" ht="30" customHeight="1">
      <c r="A3" s="1"/>
      <c r="B3" s="96" t="s">
        <v>1898</v>
      </c>
      <c r="C3" s="1"/>
      <c r="D3" s="1"/>
      <c r="E3" s="1"/>
      <c r="F3" s="1"/>
      <c r="G3" s="1"/>
      <c r="H3" s="1"/>
      <c r="I3" s="1019"/>
      <c r="J3" s="1"/>
      <c r="K3" s="1"/>
      <c r="L3" s="1019"/>
      <c r="M3" s="1019"/>
      <c r="N3" s="1019"/>
      <c r="O3" s="1019"/>
      <c r="P3" s="838" t="s">
        <v>1965</v>
      </c>
      <c r="Q3" s="95"/>
      <c r="R3" s="95"/>
      <c r="S3" s="95"/>
      <c r="T3" s="95"/>
      <c r="U3" s="838"/>
      <c r="V3" s="95"/>
      <c r="W3" s="95"/>
      <c r="X3" s="95"/>
      <c r="Y3" s="95"/>
      <c r="Z3" s="95"/>
      <c r="AA3" s="95"/>
    </row>
    <row r="4" spans="1:27" ht="30" customHeight="1">
      <c r="A4" s="1"/>
      <c r="B4" s="96" t="s">
        <v>1899</v>
      </c>
      <c r="C4" s="95"/>
      <c r="D4" s="95"/>
      <c r="E4" s="95"/>
      <c r="F4" s="95"/>
      <c r="G4" s="95"/>
      <c r="H4" s="95"/>
      <c r="I4" s="95"/>
      <c r="J4" s="95"/>
      <c r="K4" s="95"/>
      <c r="L4" s="95"/>
      <c r="M4" s="95"/>
      <c r="N4" s="95"/>
      <c r="O4" s="95"/>
      <c r="P4" s="838" t="s">
        <v>1900</v>
      </c>
      <c r="Q4" s="95"/>
      <c r="R4" s="95"/>
      <c r="S4" s="95"/>
      <c r="T4" s="95"/>
      <c r="U4" s="838"/>
      <c r="V4" s="95"/>
      <c r="W4" s="95"/>
      <c r="X4" s="95"/>
      <c r="Y4" s="95"/>
      <c r="Z4" s="95"/>
      <c r="AA4" s="95"/>
    </row>
    <row r="5" spans="1:27" ht="30" customHeight="1">
      <c r="A5" s="1"/>
      <c r="B5" s="95"/>
      <c r="C5" s="95"/>
      <c r="D5" s="95"/>
      <c r="E5" s="95"/>
      <c r="F5" s="95"/>
      <c r="G5" s="95"/>
      <c r="H5" s="95"/>
      <c r="I5" s="95"/>
      <c r="J5" s="95"/>
      <c r="K5" s="95"/>
      <c r="L5" s="95"/>
      <c r="M5" s="95"/>
      <c r="N5" s="95"/>
      <c r="O5" s="95"/>
      <c r="P5" s="95"/>
      <c r="Q5" s="95"/>
      <c r="R5" s="95"/>
      <c r="S5" s="95"/>
      <c r="T5" s="95"/>
      <c r="U5" s="95"/>
      <c r="V5" s="95"/>
      <c r="W5" s="95"/>
      <c r="X5" s="95"/>
      <c r="Y5" s="95"/>
      <c r="Z5" s="95"/>
      <c r="AA5" s="95"/>
    </row>
    <row r="6" spans="1:27" s="109" customFormat="1" ht="40.5" customHeight="1">
      <c r="A6" s="106"/>
      <c r="B6" s="110"/>
      <c r="C6" s="839" t="s">
        <v>1527</v>
      </c>
      <c r="D6" s="107"/>
      <c r="E6" s="107"/>
      <c r="F6" s="107"/>
      <c r="G6" s="107"/>
      <c r="H6" s="107"/>
      <c r="I6" s="107"/>
      <c r="J6" s="107"/>
      <c r="K6" s="107"/>
      <c r="L6" s="107"/>
      <c r="M6" s="1019"/>
      <c r="N6" s="107"/>
      <c r="O6" s="107"/>
      <c r="P6" s="107"/>
      <c r="Q6" s="107"/>
      <c r="R6" s="107"/>
      <c r="S6" s="107"/>
      <c r="T6" s="107"/>
      <c r="U6" s="107"/>
      <c r="V6" s="107"/>
      <c r="W6" s="107"/>
      <c r="X6" s="107"/>
      <c r="Y6" s="107"/>
      <c r="Z6" s="107"/>
      <c r="AA6" s="107"/>
    </row>
    <row r="7" spans="1:27" s="109" customFormat="1" ht="40.5" customHeight="1">
      <c r="A7" s="106"/>
      <c r="B7" s="110"/>
      <c r="C7" s="98"/>
      <c r="D7" s="107"/>
      <c r="E7" s="840" t="s">
        <v>1901</v>
      </c>
      <c r="F7" s="107"/>
      <c r="G7" s="841" t="s">
        <v>1902</v>
      </c>
      <c r="H7" s="107"/>
      <c r="I7" s="107"/>
      <c r="J7" s="107"/>
      <c r="K7" s="107"/>
      <c r="L7" s="840" t="s">
        <v>1901</v>
      </c>
      <c r="M7" s="107"/>
      <c r="N7" s="841" t="s">
        <v>1902</v>
      </c>
      <c r="O7" s="107"/>
      <c r="P7" s="107"/>
      <c r="Q7" s="107"/>
      <c r="R7" s="107"/>
      <c r="S7" s="107"/>
      <c r="T7" s="107"/>
      <c r="U7" s="107"/>
      <c r="V7" s="107"/>
      <c r="W7" s="107"/>
      <c r="X7" s="107"/>
      <c r="Y7" s="107"/>
      <c r="Z7" s="107"/>
      <c r="AA7" s="107"/>
    </row>
    <row r="8" spans="1:27" s="109" customFormat="1" ht="40.5" customHeight="1">
      <c r="A8" s="106"/>
      <c r="B8" s="110"/>
      <c r="C8" s="137"/>
      <c r="D8" s="139" t="s">
        <v>1530</v>
      </c>
      <c r="E8" s="140">
        <f>COLUMN()</f>
        <v>5</v>
      </c>
      <c r="F8" s="107"/>
      <c r="G8" s="1020" t="str">
        <f ca="1">_xlfn.FORMULATEXT(E8)</f>
        <v>=COLONNE()</v>
      </c>
      <c r="H8" s="842"/>
      <c r="I8" s="107"/>
      <c r="J8" s="139"/>
      <c r="K8" s="139" t="s">
        <v>1531</v>
      </c>
      <c r="L8" s="141" t="str">
        <f>ADDRESS(ROW(),COLUMN(),4)</f>
        <v>L8</v>
      </c>
      <c r="M8" s="107"/>
      <c r="N8" s="1020" t="str">
        <f ca="1">_xlfn.FORMULATEXT(L8)</f>
        <v>=ADRESSE(LIGNE();COLONNE();4)</v>
      </c>
      <c r="O8" s="107"/>
      <c r="P8" s="107"/>
      <c r="Q8" s="107"/>
      <c r="R8" s="842"/>
      <c r="S8" s="842"/>
      <c r="T8" s="842"/>
      <c r="U8" s="107"/>
      <c r="V8" s="107"/>
      <c r="W8" s="107"/>
      <c r="X8" s="107"/>
      <c r="Y8" s="107"/>
      <c r="Z8" s="107"/>
      <c r="AA8" s="107"/>
    </row>
    <row r="9" spans="1:27" s="109" customFormat="1" ht="40.5" customHeight="1">
      <c r="A9" s="106"/>
      <c r="B9" s="110"/>
      <c r="C9" s="107"/>
      <c r="D9" s="107"/>
      <c r="E9" s="840" t="s">
        <v>1901</v>
      </c>
      <c r="F9" s="107"/>
      <c r="G9" s="841" t="s">
        <v>1902</v>
      </c>
      <c r="H9" s="107"/>
      <c r="I9" s="107"/>
      <c r="J9" s="1019"/>
      <c r="K9" s="107"/>
      <c r="L9" s="840" t="s">
        <v>1901</v>
      </c>
      <c r="M9" s="107"/>
      <c r="N9" s="841" t="s">
        <v>1902</v>
      </c>
      <c r="O9" s="107"/>
      <c r="P9" s="107"/>
      <c r="Q9" s="107"/>
      <c r="R9" s="107"/>
      <c r="S9" s="107"/>
      <c r="T9" s="107"/>
      <c r="U9" s="107"/>
      <c r="V9" s="107"/>
      <c r="W9" s="107"/>
      <c r="X9" s="107"/>
      <c r="Y9" s="107"/>
      <c r="Z9" s="107"/>
      <c r="AA9" s="107"/>
    </row>
    <row r="10" spans="1:27" s="109" customFormat="1" ht="40.5" customHeight="1">
      <c r="A10" s="106"/>
      <c r="B10" s="110"/>
      <c r="C10" s="137"/>
      <c r="D10" s="139" t="s">
        <v>1540</v>
      </c>
      <c r="E10" s="150">
        <f>ROW()</f>
        <v>10</v>
      </c>
      <c r="F10" s="107"/>
      <c r="G10" s="1020" t="str">
        <f ca="1">_xlfn.FORMULATEXT(E10)</f>
        <v>=LIGNE()</v>
      </c>
      <c r="H10" s="842"/>
      <c r="I10" s="107"/>
      <c r="J10" s="137"/>
      <c r="K10" s="139" t="s">
        <v>1547</v>
      </c>
      <c r="L10" s="153">
        <f t="shared" ref="L10" ca="1" si="1">CELL("largeur",L10)</f>
        <v>15</v>
      </c>
      <c r="M10" s="107"/>
      <c r="N10" s="1020" t="str">
        <f ca="1">_xlfn.FORMULATEXT(L10)</f>
        <v>=CELLULE("largeur";L10)</v>
      </c>
      <c r="O10" s="107"/>
      <c r="P10" s="107"/>
      <c r="Q10" s="107"/>
      <c r="R10" s="842"/>
      <c r="S10" s="842"/>
      <c r="T10" s="842"/>
      <c r="U10" s="107"/>
      <c r="V10" s="107"/>
      <c r="W10" s="107"/>
      <c r="X10" s="107"/>
      <c r="Y10" s="107"/>
      <c r="Z10" s="107"/>
      <c r="AA10" s="107"/>
    </row>
    <row r="11" spans="1:27" s="109" customFormat="1" ht="40.5" customHeight="1">
      <c r="A11" s="106"/>
      <c r="B11" s="110"/>
      <c r="C11" s="107"/>
      <c r="D11" s="107"/>
      <c r="E11" s="840" t="s">
        <v>1901</v>
      </c>
      <c r="F11" s="107"/>
      <c r="G11" s="841" t="s">
        <v>1902</v>
      </c>
      <c r="H11" s="107"/>
      <c r="I11" s="107"/>
      <c r="J11" s="107"/>
      <c r="K11" s="107"/>
      <c r="L11" s="107"/>
      <c r="M11" s="1019"/>
      <c r="N11" s="107"/>
      <c r="O11" s="107"/>
      <c r="P11" s="107"/>
      <c r="Q11" s="107"/>
      <c r="R11" s="107"/>
      <c r="S11" s="107"/>
      <c r="T11" s="107"/>
      <c r="U11" s="107"/>
      <c r="V11" s="107"/>
      <c r="W11" s="107"/>
      <c r="X11" s="107"/>
      <c r="Y11" s="107"/>
      <c r="Z11" s="107"/>
      <c r="AA11" s="107"/>
    </row>
    <row r="12" spans="1:27" s="109" customFormat="1" ht="40.5" customHeight="1">
      <c r="A12" s="106"/>
      <c r="B12" s="110"/>
      <c r="C12" s="139"/>
      <c r="D12" s="139" t="s">
        <v>1541</v>
      </c>
      <c r="E12" s="151" t="str">
        <f>LEFT(ADDRESS(1,COLUMN(),4),LEN(ADDRESS(1,COLUMN(),4))-1)</f>
        <v>E</v>
      </c>
      <c r="F12" s="107"/>
      <c r="G12" s="1020" t="str">
        <f ca="1">_xlfn.FORMULATEXT(E12)</f>
        <v>=GAUCHE(ADRESSE(1;COLONNE();4);NBCAR(ADRESSE(1;COLONNE();4))-1)</v>
      </c>
      <c r="H12" s="1020"/>
      <c r="I12" s="1020"/>
      <c r="J12" s="1020"/>
      <c r="K12" s="1020"/>
      <c r="L12" s="1020"/>
      <c r="M12" s="1020"/>
      <c r="N12" s="1020"/>
      <c r="O12" s="1020"/>
      <c r="P12" s="107"/>
      <c r="Q12" s="107"/>
      <c r="R12" s="107"/>
      <c r="S12" s="107"/>
      <c r="T12" s="107"/>
      <c r="U12" s="107"/>
      <c r="V12" s="107"/>
      <c r="W12" s="107"/>
      <c r="X12" s="107"/>
      <c r="Y12" s="107"/>
      <c r="Z12" s="107"/>
      <c r="AA12" s="107"/>
    </row>
    <row r="13" spans="1:27" s="800" customFormat="1" ht="40.5" customHeight="1">
      <c r="A13" s="796"/>
      <c r="B13" s="797"/>
      <c r="C13" s="798"/>
      <c r="D13" s="796"/>
      <c r="E13" s="798"/>
      <c r="F13" s="796"/>
      <c r="G13" s="796"/>
      <c r="H13" s="1019"/>
      <c r="I13" s="1019"/>
      <c r="J13" s="1019"/>
      <c r="K13" s="1021"/>
      <c r="L13" s="1022" t="str">
        <f ca="1">"Page "&amp;_xlfn.SHEET()&amp;" sur "&amp;_xlfn.SHEETS()</f>
        <v>Page 11 sur 17</v>
      </c>
      <c r="M13" s="1019"/>
      <c r="N13" s="1020" t="s">
        <v>1966</v>
      </c>
      <c r="O13" s="799"/>
      <c r="P13" s="799"/>
      <c r="Q13" s="799"/>
      <c r="R13" s="799"/>
      <c r="S13" s="799"/>
      <c r="T13" s="799"/>
      <c r="U13" s="799"/>
      <c r="V13" s="799"/>
      <c r="W13" s="799"/>
      <c r="X13" s="799"/>
      <c r="Y13" s="154"/>
      <c r="Z13" s="799"/>
      <c r="AA13" s="154"/>
    </row>
    <row r="14" spans="1:27" s="109" customFormat="1" ht="40.5" customHeight="1">
      <c r="A14" s="106"/>
      <c r="B14" s="110"/>
      <c r="C14" s="147"/>
      <c r="D14" s="106"/>
      <c r="E14" s="147"/>
      <c r="F14" s="840" t="s">
        <v>1901</v>
      </c>
      <c r="G14" s="106"/>
      <c r="H14" s="106"/>
      <c r="I14" s="106"/>
      <c r="J14" s="106"/>
      <c r="K14" s="106"/>
      <c r="L14" s="1019"/>
      <c r="M14" s="1019"/>
      <c r="N14" s="107"/>
      <c r="O14" s="107"/>
      <c r="P14" s="107"/>
      <c r="Q14" s="107"/>
      <c r="R14" s="107"/>
      <c r="S14" s="107"/>
      <c r="T14" s="107"/>
      <c r="U14" s="107"/>
      <c r="V14" s="107"/>
      <c r="W14" s="107"/>
      <c r="X14" s="107"/>
      <c r="Y14" s="107"/>
      <c r="Z14" s="133"/>
      <c r="AA14" s="133"/>
    </row>
    <row r="15" spans="1:27" s="109" customFormat="1" ht="40.5" customHeight="1">
      <c r="A15" s="106"/>
      <c r="B15" s="110"/>
      <c r="C15" s="843" t="s">
        <v>1903</v>
      </c>
      <c r="D15" s="842"/>
      <c r="E15" s="842"/>
      <c r="F15" s="844" t="str">
        <f ca="1">CELL("nomfichier")</f>
        <v>E:\Joël Leboucher\Documents\1.Modeles.de.fiches.2022\[OK.ff-1-A-collectivite.xlsx]Nota</v>
      </c>
      <c r="G15" s="845"/>
      <c r="H15" s="845"/>
      <c r="I15" s="845"/>
      <c r="J15" s="845"/>
      <c r="K15" s="845"/>
      <c r="L15" s="1023"/>
      <c r="M15" s="1023"/>
      <c r="N15" s="155"/>
      <c r="O15" s="155"/>
      <c r="P15" s="155"/>
      <c r="Q15" s="155"/>
      <c r="R15" s="155"/>
      <c r="S15" s="155"/>
      <c r="T15" s="155"/>
      <c r="U15" s="155"/>
      <c r="V15" s="155"/>
      <c r="W15" s="155"/>
      <c r="X15" s="155"/>
      <c r="Y15" s="107"/>
      <c r="Z15" s="107"/>
      <c r="AA15" s="107"/>
    </row>
    <row r="16" spans="1:27" s="109" customFormat="1" ht="40.5" customHeight="1">
      <c r="A16" s="106"/>
      <c r="B16" s="110"/>
      <c r="C16" s="106"/>
      <c r="D16" s="106"/>
      <c r="E16" s="106"/>
      <c r="F16" s="1020" t="str">
        <f ca="1">_xlfn.FORMULATEXT(F15)</f>
        <v>=CELLULE("nomfichier")</v>
      </c>
      <c r="G16" s="1020"/>
      <c r="H16" s="1020"/>
      <c r="I16" s="1020"/>
      <c r="J16" s="106"/>
      <c r="K16" s="106"/>
      <c r="L16" s="1019"/>
      <c r="M16" s="1019"/>
      <c r="N16" s="107"/>
      <c r="O16" s="107"/>
      <c r="P16" s="107"/>
      <c r="Q16" s="107"/>
      <c r="R16" s="107"/>
      <c r="S16" s="107"/>
      <c r="T16" s="107"/>
      <c r="U16" s="107"/>
      <c r="V16" s="107"/>
      <c r="W16" s="107"/>
      <c r="X16" s="107"/>
      <c r="Y16" s="107"/>
      <c r="Z16" s="107"/>
      <c r="AA16" s="107"/>
    </row>
    <row r="17" spans="1:27" s="800" customFormat="1" ht="40.5" customHeight="1">
      <c r="A17" s="796"/>
      <c r="B17" s="797"/>
      <c r="C17" s="798"/>
      <c r="D17" s="796"/>
      <c r="E17" s="798"/>
      <c r="F17" s="846" t="s">
        <v>1902</v>
      </c>
      <c r="G17" s="796"/>
      <c r="H17" s="1019"/>
      <c r="I17" s="1019"/>
      <c r="J17" s="1019"/>
      <c r="K17" s="1019"/>
      <c r="L17" s="1019"/>
      <c r="M17" s="1019"/>
      <c r="N17" s="799"/>
      <c r="O17" s="799"/>
      <c r="P17" s="799"/>
      <c r="Q17" s="799"/>
      <c r="R17" s="799"/>
      <c r="S17" s="799"/>
      <c r="T17" s="799"/>
      <c r="U17" s="799"/>
      <c r="V17" s="799"/>
      <c r="W17" s="799"/>
      <c r="X17" s="799"/>
      <c r="Y17" s="154"/>
      <c r="Z17" s="799"/>
      <c r="AA17" s="154"/>
    </row>
    <row r="18" spans="1:27" s="800" customFormat="1" ht="40.5" customHeight="1">
      <c r="A18" s="796"/>
      <c r="B18" s="797"/>
      <c r="C18" s="798"/>
      <c r="D18" s="796"/>
      <c r="E18" s="798"/>
      <c r="F18" s="796"/>
      <c r="G18" s="796"/>
      <c r="H18" s="1019"/>
      <c r="I18" s="1019"/>
      <c r="J18" s="1019"/>
      <c r="K18" s="1019"/>
      <c r="L18" s="1019"/>
      <c r="M18" s="1019"/>
      <c r="N18" s="799"/>
      <c r="O18" s="799"/>
      <c r="P18" s="799"/>
      <c r="Q18" s="799"/>
      <c r="R18" s="799"/>
      <c r="S18" s="799"/>
      <c r="T18" s="799"/>
      <c r="U18" s="799"/>
      <c r="V18" s="799"/>
      <c r="W18" s="799"/>
      <c r="X18" s="799"/>
      <c r="Y18" s="154"/>
      <c r="Z18" s="799"/>
      <c r="AA18" s="154"/>
    </row>
    <row r="19" spans="1:27" s="108" customFormat="1" ht="53.25" customHeight="1">
      <c r="A19" s="816"/>
      <c r="B19" s="817"/>
      <c r="C19" s="818"/>
      <c r="D19" s="819"/>
      <c r="E19" s="819"/>
      <c r="F19" s="820"/>
      <c r="G19" s="820"/>
      <c r="H19" s="820"/>
      <c r="I19" s="820"/>
      <c r="J19" s="821"/>
      <c r="K19" s="818"/>
      <c r="L19" s="818"/>
      <c r="M19" s="818"/>
      <c r="N19" s="818"/>
      <c r="O19" s="818"/>
      <c r="P19" s="818"/>
      <c r="Q19" s="818"/>
      <c r="R19" s="818"/>
      <c r="S19" s="818"/>
      <c r="T19" s="818"/>
      <c r="U19" s="818"/>
      <c r="V19" s="818"/>
      <c r="W19" s="818"/>
      <c r="X19" s="818"/>
      <c r="Y19" s="818"/>
      <c r="Z19" s="818"/>
      <c r="AA19" s="818"/>
    </row>
    <row r="20" spans="1:27" s="108" customFormat="1" ht="24.95" customHeight="1">
      <c r="A20" s="106"/>
      <c r="B20" s="3447" t="s">
        <v>1904</v>
      </c>
      <c r="C20" s="3447"/>
      <c r="D20" s="3447"/>
      <c r="E20" s="3447"/>
      <c r="F20" s="3447"/>
      <c r="G20" s="3447"/>
      <c r="H20" s="3447"/>
      <c r="I20" s="3447"/>
      <c r="J20" s="3447"/>
      <c r="K20" s="3447"/>
      <c r="L20" s="3447"/>
      <c r="M20" s="3447"/>
      <c r="N20" s="3447"/>
      <c r="O20" s="3447"/>
      <c r="P20" s="1024"/>
      <c r="Q20" s="107"/>
      <c r="R20" s="107"/>
      <c r="S20" s="107"/>
      <c r="T20" s="107"/>
      <c r="U20" s="107"/>
      <c r="V20" s="107"/>
      <c r="W20" s="107"/>
      <c r="X20" s="107"/>
      <c r="Y20" s="107"/>
      <c r="Z20" s="107"/>
      <c r="AA20" s="107"/>
    </row>
    <row r="21" spans="1:27" s="109" customFormat="1" ht="24.95" customHeight="1">
      <c r="A21" s="106"/>
      <c r="B21" s="3447"/>
      <c r="C21" s="3447"/>
      <c r="D21" s="3447"/>
      <c r="E21" s="3447"/>
      <c r="F21" s="3447"/>
      <c r="G21" s="3447"/>
      <c r="H21" s="3447"/>
      <c r="I21" s="3447"/>
      <c r="J21" s="3447"/>
      <c r="K21" s="3447"/>
      <c r="L21" s="3447"/>
      <c r="M21" s="3447"/>
      <c r="N21" s="3447"/>
      <c r="O21" s="3447"/>
      <c r="P21" s="1024"/>
      <c r="Q21" s="107"/>
      <c r="R21" s="107"/>
      <c r="S21" s="107"/>
      <c r="T21" s="107"/>
      <c r="U21" s="107"/>
      <c r="V21" s="107"/>
      <c r="W21" s="107"/>
      <c r="X21" s="107"/>
      <c r="Y21" s="107"/>
      <c r="Z21" s="107"/>
      <c r="AA21" s="107"/>
    </row>
    <row r="22" spans="1:27" s="108" customFormat="1" ht="24.95" customHeight="1">
      <c r="A22" s="826"/>
      <c r="B22" s="3447"/>
      <c r="C22" s="3447"/>
      <c r="D22" s="3447"/>
      <c r="E22" s="3447"/>
      <c r="F22" s="3447"/>
      <c r="G22" s="3447"/>
      <c r="H22" s="3447"/>
      <c r="I22" s="3447"/>
      <c r="J22" s="3447"/>
      <c r="K22" s="3447"/>
      <c r="L22" s="3447"/>
      <c r="M22" s="3447"/>
      <c r="N22" s="3447"/>
      <c r="O22" s="3447"/>
      <c r="P22" s="827"/>
      <c r="Q22" s="107"/>
      <c r="R22" s="107"/>
      <c r="S22" s="107"/>
      <c r="T22" s="107"/>
      <c r="U22" s="107"/>
      <c r="V22" s="107"/>
      <c r="W22" s="107"/>
      <c r="X22" s="107"/>
      <c r="Y22" s="107"/>
      <c r="Z22" s="107"/>
      <c r="AA22" s="107"/>
    </row>
    <row r="23" spans="1:27" s="108" customFormat="1" ht="24.95" customHeight="1">
      <c r="A23" s="826"/>
      <c r="B23" s="3447"/>
      <c r="C23" s="3447"/>
      <c r="D23" s="3447"/>
      <c r="E23" s="3447"/>
      <c r="F23" s="3447"/>
      <c r="G23" s="3447"/>
      <c r="H23" s="3447"/>
      <c r="I23" s="3447"/>
      <c r="J23" s="3447"/>
      <c r="K23" s="3447"/>
      <c r="L23" s="3447"/>
      <c r="M23" s="3447"/>
      <c r="N23" s="3447"/>
      <c r="O23" s="3447"/>
      <c r="P23" s="827"/>
      <c r="Q23" s="107"/>
      <c r="R23" s="107"/>
      <c r="S23" s="107"/>
      <c r="T23" s="107"/>
      <c r="U23" s="107"/>
      <c r="V23" s="107"/>
      <c r="W23" s="107"/>
      <c r="X23" s="107"/>
      <c r="Y23" s="107"/>
      <c r="Z23" s="107"/>
      <c r="AA23" s="107"/>
    </row>
    <row r="24" spans="1:27" s="108" customFormat="1" ht="24.95" customHeight="1">
      <c r="A24" s="826"/>
      <c r="B24" s="827"/>
      <c r="C24" s="827"/>
      <c r="D24" s="847"/>
      <c r="E24" s="848"/>
      <c r="F24" s="847"/>
      <c r="G24" s="847"/>
      <c r="H24" s="847"/>
      <c r="I24" s="847"/>
      <c r="J24" s="849"/>
      <c r="K24" s="827"/>
      <c r="L24" s="827"/>
      <c r="M24" s="827"/>
      <c r="N24" s="827"/>
      <c r="O24" s="827"/>
      <c r="P24" s="827"/>
      <c r="Q24" s="107"/>
      <c r="R24" s="107"/>
      <c r="S24" s="107"/>
      <c r="T24" s="107"/>
      <c r="U24" s="107"/>
      <c r="V24" s="107"/>
      <c r="W24" s="107"/>
      <c r="X24" s="107"/>
      <c r="Y24" s="107"/>
      <c r="Z24" s="107"/>
      <c r="AA24" s="107"/>
    </row>
    <row r="25" spans="1:27" s="108" customFormat="1" ht="24.95" customHeight="1">
      <c r="A25" s="826"/>
      <c r="B25" s="827"/>
      <c r="C25" s="1025" t="s">
        <v>1835</v>
      </c>
      <c r="D25" s="847"/>
      <c r="E25" s="848"/>
      <c r="F25" s="847"/>
      <c r="G25" s="847"/>
      <c r="H25" s="847"/>
      <c r="I25" s="847"/>
      <c r="J25" s="849"/>
      <c r="K25" s="827"/>
      <c r="L25" s="827"/>
      <c r="M25" s="827"/>
      <c r="N25" s="827"/>
      <c r="O25" s="827"/>
      <c r="P25" s="827"/>
      <c r="Q25" s="107"/>
      <c r="R25" s="107"/>
      <c r="S25" s="107"/>
      <c r="T25" s="107"/>
      <c r="U25" s="107"/>
      <c r="V25" s="107"/>
      <c r="W25" s="107"/>
      <c r="X25" s="107"/>
      <c r="Y25" s="107"/>
      <c r="Z25" s="107"/>
      <c r="AA25" s="107"/>
    </row>
    <row r="26" spans="1:27" s="108" customFormat="1" ht="24.95" customHeight="1">
      <c r="A26" s="826"/>
      <c r="B26" s="827"/>
      <c r="C26" s="1026" t="s">
        <v>1837</v>
      </c>
      <c r="D26" s="847"/>
      <c r="E26" s="848"/>
      <c r="F26" s="847"/>
      <c r="G26" s="847"/>
      <c r="H26" s="847"/>
      <c r="I26" s="847"/>
      <c r="J26" s="849"/>
      <c r="K26" s="827"/>
      <c r="L26" s="827"/>
      <c r="M26" s="827"/>
      <c r="N26" s="827"/>
      <c r="O26" s="827"/>
      <c r="P26" s="827"/>
      <c r="Q26" s="107"/>
      <c r="R26" s="107"/>
      <c r="S26" s="107"/>
      <c r="T26" s="107"/>
      <c r="U26" s="107"/>
      <c r="V26" s="107"/>
      <c r="W26" s="107"/>
      <c r="X26" s="107"/>
      <c r="Y26" s="107"/>
      <c r="Z26" s="107"/>
      <c r="AA26" s="107"/>
    </row>
    <row r="27" spans="1:27" s="108" customFormat="1" ht="24.95" customHeight="1">
      <c r="A27" s="826"/>
      <c r="B27" s="827"/>
      <c r="C27" s="827"/>
      <c r="D27" s="847"/>
      <c r="E27" s="848"/>
      <c r="F27" s="847"/>
      <c r="G27" s="847"/>
      <c r="H27" s="847"/>
      <c r="I27" s="847"/>
      <c r="J27" s="849"/>
      <c r="K27" s="827"/>
      <c r="L27" s="827"/>
      <c r="M27" s="827"/>
      <c r="N27" s="827"/>
      <c r="O27" s="827"/>
      <c r="P27" s="827"/>
      <c r="Q27" s="107"/>
      <c r="R27" s="107"/>
      <c r="S27" s="107"/>
      <c r="T27" s="107"/>
      <c r="U27" s="107"/>
      <c r="V27" s="107"/>
      <c r="W27" s="107"/>
      <c r="X27" s="107"/>
      <c r="Y27" s="107"/>
      <c r="Z27" s="107"/>
      <c r="AA27" s="107"/>
    </row>
    <row r="28" spans="1:27" s="108" customFormat="1" ht="24.95" customHeight="1">
      <c r="A28" s="826"/>
      <c r="B28" s="827"/>
      <c r="C28" s="850" t="s">
        <v>1827</v>
      </c>
      <c r="D28" s="794" t="s">
        <v>1482</v>
      </c>
      <c r="E28" s="1027" t="s">
        <v>1828</v>
      </c>
      <c r="F28" s="825"/>
      <c r="G28" s="825"/>
      <c r="H28" s="825"/>
      <c r="I28" s="825"/>
      <c r="J28" s="825"/>
      <c r="K28" s="825"/>
      <c r="L28" s="827"/>
      <c r="M28" s="827"/>
      <c r="N28" s="827"/>
      <c r="O28" s="827"/>
      <c r="P28" s="827"/>
      <c r="Q28" s="107"/>
      <c r="R28" s="851"/>
      <c r="S28" s="107"/>
      <c r="T28" s="107"/>
      <c r="U28" s="107"/>
      <c r="V28" s="107"/>
      <c r="W28" s="107"/>
      <c r="X28" s="107"/>
      <c r="Y28" s="107"/>
      <c r="Z28" s="107"/>
      <c r="AA28" s="107"/>
    </row>
    <row r="29" spans="1:27" s="108" customFormat="1" ht="24.95" customHeight="1">
      <c r="A29" s="826"/>
      <c r="B29" s="827"/>
      <c r="C29" s="826"/>
      <c r="D29" s="826"/>
      <c r="E29" s="826"/>
      <c r="F29" s="826"/>
      <c r="G29" s="826"/>
      <c r="H29" s="826"/>
      <c r="I29" s="826"/>
      <c r="J29" s="826"/>
      <c r="K29" s="826"/>
      <c r="L29" s="826"/>
      <c r="M29" s="826"/>
      <c r="N29" s="826"/>
      <c r="O29" s="827"/>
      <c r="P29" s="827"/>
      <c r="Q29" s="107"/>
      <c r="R29" s="851"/>
      <c r="S29" s="107"/>
      <c r="T29" s="107"/>
      <c r="U29" s="107"/>
      <c r="V29" s="107"/>
      <c r="W29" s="107"/>
      <c r="X29" s="107"/>
      <c r="Y29" s="107"/>
      <c r="Z29" s="107"/>
      <c r="AA29" s="107"/>
    </row>
    <row r="30" spans="1:27" s="108" customFormat="1" ht="24.95" customHeight="1" thickBot="1">
      <c r="A30" s="828"/>
      <c r="B30" s="828"/>
      <c r="C30" s="828"/>
      <c r="D30" s="828"/>
      <c r="E30" s="828"/>
      <c r="F30" s="828"/>
      <c r="G30" s="828"/>
      <c r="H30" s="828"/>
      <c r="I30" s="828"/>
      <c r="J30" s="828"/>
      <c r="K30" s="828"/>
      <c r="L30" s="828"/>
      <c r="M30" s="828"/>
      <c r="N30" s="828"/>
      <c r="O30" s="828"/>
      <c r="P30" s="828"/>
      <c r="Q30" s="828"/>
      <c r="R30" s="828"/>
      <c r="S30" s="828"/>
      <c r="T30" s="828"/>
      <c r="U30" s="828"/>
      <c r="V30" s="828"/>
      <c r="W30" s="828"/>
      <c r="X30" s="828"/>
      <c r="Y30" s="828"/>
      <c r="Z30" s="828"/>
      <c r="AA30" s="828"/>
    </row>
    <row r="31" spans="1:27" s="108" customFormat="1" ht="24.95" customHeight="1">
      <c r="A31" s="826"/>
      <c r="B31" s="852"/>
      <c r="C31" s="853"/>
      <c r="D31" s="854"/>
      <c r="E31" s="854"/>
      <c r="F31" s="854"/>
      <c r="G31" s="854"/>
      <c r="H31" s="854"/>
      <c r="I31" s="854"/>
      <c r="J31" s="855"/>
      <c r="K31" s="853"/>
      <c r="L31" s="853"/>
      <c r="M31" s="853"/>
      <c r="N31" s="856"/>
      <c r="O31" s="828"/>
      <c r="P31" s="828"/>
      <c r="Q31" s="3448" t="s">
        <v>1967</v>
      </c>
      <c r="R31" s="3448"/>
      <c r="S31" s="3448"/>
      <c r="T31" s="3448"/>
      <c r="U31" s="3448"/>
      <c r="V31" s="3448"/>
      <c r="W31" s="3448"/>
      <c r="X31" s="3448"/>
      <c r="Y31" s="3448"/>
      <c r="Z31" s="3448"/>
      <c r="AA31" s="3448"/>
    </row>
    <row r="32" spans="1:27" s="108" customFormat="1" ht="24.95" customHeight="1">
      <c r="A32" s="826"/>
      <c r="B32" s="857" t="s">
        <v>1905</v>
      </c>
      <c r="C32" s="858" t="s">
        <v>1906</v>
      </c>
      <c r="D32" s="859"/>
      <c r="E32" s="859"/>
      <c r="F32" s="859"/>
      <c r="G32" s="859"/>
      <c r="H32" s="859"/>
      <c r="I32" s="859"/>
      <c r="J32" s="860"/>
      <c r="K32" s="861"/>
      <c r="L32" s="861"/>
      <c r="M32" s="861"/>
      <c r="N32" s="862"/>
      <c r="O32" s="828"/>
      <c r="P32" s="828"/>
      <c r="Q32" s="3449"/>
      <c r="R32" s="3449"/>
      <c r="S32" s="3449"/>
      <c r="T32" s="3449"/>
      <c r="U32" s="3449"/>
      <c r="V32" s="3449"/>
      <c r="W32" s="3449"/>
      <c r="X32" s="3449"/>
      <c r="Y32" s="3449"/>
      <c r="Z32" s="3449"/>
      <c r="AA32" s="3449"/>
    </row>
    <row r="33" spans="1:27" s="108" customFormat="1" ht="24.95" customHeight="1" thickBot="1">
      <c r="A33" s="826"/>
      <c r="B33" s="857"/>
      <c r="C33" s="1028" t="str">
        <f ca="1">MID(LEFT(CELL("filename",A1),FIND("[",CELL("filename",A1))-2),SEARCH("µ",SUBSTITUTE(LEFT(CELL("filename",A1),FIND("[",CELL("filename",A1))-2),"\","µ",LEN(LEFT(CELL("filename",A1),FIND("[",CELL("filename",A1))-2))-LEN(SUBSTITUTE(LEFT(CELL("filename",A1),FIND("[",CELL("filename",A1))-2),"\",""))))+1,100)</f>
        <v>1.Modeles.de.fiches.2022</v>
      </c>
      <c r="D33" s="1029"/>
      <c r="E33" s="1029"/>
      <c r="F33" s="1029"/>
      <c r="G33" s="1029"/>
      <c r="H33" s="1029"/>
      <c r="I33" s="1029"/>
      <c r="J33" s="863"/>
      <c r="K33" s="863"/>
      <c r="L33" s="864"/>
      <c r="M33" s="864"/>
      <c r="N33" s="865"/>
      <c r="O33" s="864"/>
      <c r="P33" s="828"/>
      <c r="Q33" s="3450" t="s">
        <v>783</v>
      </c>
      <c r="R33" s="3451"/>
      <c r="S33" s="3451"/>
      <c r="T33" s="3451"/>
      <c r="U33" s="1030"/>
      <c r="V33" s="1031"/>
      <c r="W33" s="1031"/>
      <c r="X33" s="3452" t="s">
        <v>2</v>
      </c>
      <c r="Y33" s="3454" t="s">
        <v>322</v>
      </c>
      <c r="Z33" s="3454" t="s">
        <v>323</v>
      </c>
      <c r="AA33" s="3456" t="s">
        <v>324</v>
      </c>
    </row>
    <row r="34" spans="1:27" s="108" customFormat="1" ht="24.95" customHeight="1">
      <c r="A34" s="826"/>
      <c r="B34" s="857">
        <f>ROW()</f>
        <v>34</v>
      </c>
      <c r="C34" s="1032"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1032"/>
      <c r="E34" s="1032"/>
      <c r="F34" s="1032"/>
      <c r="G34" s="1032"/>
      <c r="H34" s="1032"/>
      <c r="I34" s="1032"/>
      <c r="J34" s="1032"/>
      <c r="K34" s="1032"/>
      <c r="L34" s="1032"/>
      <c r="M34" s="1032"/>
      <c r="N34" s="1033"/>
      <c r="O34" s="1032" t="s">
        <v>720</v>
      </c>
      <c r="P34" s="828"/>
      <c r="Q34" s="3458" t="s">
        <v>784</v>
      </c>
      <c r="R34" s="3439" t="s">
        <v>785</v>
      </c>
      <c r="S34" s="3439" t="s">
        <v>786</v>
      </c>
      <c r="T34" s="3439" t="s">
        <v>787</v>
      </c>
      <c r="U34" s="1034"/>
      <c r="V34" s="1035"/>
      <c r="W34" s="1035"/>
      <c r="X34" s="3453"/>
      <c r="Y34" s="3455"/>
      <c r="Z34" s="3455"/>
      <c r="AA34" s="3457"/>
    </row>
    <row r="35" spans="1:27" s="108" customFormat="1" ht="24.95" customHeight="1" thickBot="1">
      <c r="A35" s="826"/>
      <c r="B35" s="866"/>
      <c r="C35" s="867" t="s">
        <v>1907</v>
      </c>
      <c r="D35" s="868"/>
      <c r="E35" s="868"/>
      <c r="F35" s="868"/>
      <c r="G35" s="868"/>
      <c r="H35" s="868"/>
      <c r="I35" s="868"/>
      <c r="J35" s="869"/>
      <c r="K35" s="870"/>
      <c r="L35" s="870"/>
      <c r="M35" s="870"/>
      <c r="N35" s="871"/>
      <c r="O35" s="828"/>
      <c r="P35" s="828"/>
      <c r="Q35" s="3459"/>
      <c r="R35" s="3440"/>
      <c r="S35" s="3440"/>
      <c r="T35" s="3440"/>
      <c r="U35" s="3441" t="s">
        <v>2</v>
      </c>
      <c r="V35" s="3442" t="s">
        <v>327</v>
      </c>
      <c r="W35" s="3442" t="s">
        <v>328</v>
      </c>
      <c r="X35" s="3443" t="s">
        <v>1</v>
      </c>
      <c r="Y35" s="3460" t="s">
        <v>326</v>
      </c>
      <c r="Z35" s="3460" t="s">
        <v>327</v>
      </c>
      <c r="AA35" s="3461" t="s">
        <v>328</v>
      </c>
    </row>
    <row r="36" spans="1:27" s="108" customFormat="1" ht="24.95" customHeight="1" thickBot="1">
      <c r="A36" s="826"/>
      <c r="B36" s="827"/>
      <c r="C36" s="828"/>
      <c r="D36" s="872"/>
      <c r="E36" s="872"/>
      <c r="F36" s="873"/>
      <c r="G36" s="873"/>
      <c r="H36" s="873"/>
      <c r="I36" s="873"/>
      <c r="J36" s="836"/>
      <c r="K36" s="828"/>
      <c r="L36" s="828"/>
      <c r="M36" s="828"/>
      <c r="N36" s="828"/>
      <c r="O36" s="828"/>
      <c r="P36" s="828"/>
      <c r="Q36" s="3459"/>
      <c r="R36" s="3440"/>
      <c r="S36" s="3440"/>
      <c r="T36" s="3440"/>
      <c r="U36" s="3441"/>
      <c r="V36" s="3442"/>
      <c r="W36" s="3442"/>
      <c r="X36" s="3443"/>
      <c r="Y36" s="3460"/>
      <c r="Z36" s="3460"/>
      <c r="AA36" s="3461"/>
    </row>
    <row r="37" spans="1:27" s="108" customFormat="1" ht="24.95" customHeight="1">
      <c r="A37" s="826"/>
      <c r="B37" s="874"/>
      <c r="C37" s="875"/>
      <c r="D37" s="876"/>
      <c r="E37" s="876"/>
      <c r="F37" s="877"/>
      <c r="G37" s="877"/>
      <c r="H37" s="877"/>
      <c r="I37" s="877"/>
      <c r="J37" s="878"/>
      <c r="K37" s="875"/>
      <c r="L37" s="879"/>
      <c r="M37" s="828"/>
      <c r="N37" s="828"/>
      <c r="O37" s="828"/>
      <c r="P37" s="828"/>
      <c r="Q37" s="3414" t="s">
        <v>788</v>
      </c>
      <c r="R37" s="3416" t="s">
        <v>789</v>
      </c>
      <c r="S37" s="3416" t="s">
        <v>790</v>
      </c>
      <c r="T37" s="3416" t="s">
        <v>791</v>
      </c>
      <c r="U37" s="3445" t="s">
        <v>1968</v>
      </c>
      <c r="V37" s="3416" t="s">
        <v>789</v>
      </c>
      <c r="W37" s="3416" t="s">
        <v>1969</v>
      </c>
      <c r="X37" s="3437">
        <v>1</v>
      </c>
      <c r="Y37" s="3432" t="s">
        <v>1878</v>
      </c>
      <c r="Z37" s="3432" t="s">
        <v>792</v>
      </c>
      <c r="AA37" s="3434" t="s">
        <v>792</v>
      </c>
    </row>
    <row r="38" spans="1:27" s="108" customFormat="1" ht="24.95" customHeight="1">
      <c r="A38" s="826"/>
      <c r="B38" s="857" t="s">
        <v>1905</v>
      </c>
      <c r="C38" s="880" t="s">
        <v>1908</v>
      </c>
      <c r="D38" s="859"/>
      <c r="E38" s="859"/>
      <c r="F38" s="859"/>
      <c r="G38" s="859"/>
      <c r="H38" s="859"/>
      <c r="I38" s="859"/>
      <c r="J38" s="860"/>
      <c r="K38" s="861"/>
      <c r="L38" s="862"/>
      <c r="M38" s="828"/>
      <c r="N38" s="828"/>
      <c r="O38" s="828"/>
      <c r="P38" s="828"/>
      <c r="Q38" s="3444"/>
      <c r="R38" s="3436"/>
      <c r="S38" s="3436"/>
      <c r="T38" s="3436"/>
      <c r="U38" s="3446"/>
      <c r="V38" s="3436"/>
      <c r="W38" s="3436"/>
      <c r="X38" s="3438"/>
      <c r="Y38" s="3433"/>
      <c r="Z38" s="3433"/>
      <c r="AA38" s="3435"/>
    </row>
    <row r="39" spans="1:27" s="108" customFormat="1" ht="24.95" customHeight="1">
      <c r="A39" s="826"/>
      <c r="B39" s="857"/>
      <c r="C39" s="1028" t="str">
        <f ca="1">RIGHT(CELL("filename",A1),LEN(CELL("filename",A1))-SEARCH("]",CELL("filename",A1)))</f>
        <v>Formats-Formules-Fonctions</v>
      </c>
      <c r="D39" s="1036"/>
      <c r="E39" s="1036"/>
      <c r="F39" s="1029"/>
      <c r="G39" s="1029"/>
      <c r="H39" s="1029"/>
      <c r="I39" s="1029"/>
      <c r="J39" s="863"/>
      <c r="K39" s="863"/>
      <c r="L39" s="862"/>
      <c r="M39" s="828"/>
      <c r="N39" s="864"/>
      <c r="O39" s="864"/>
      <c r="P39" s="828"/>
      <c r="Q39" s="3414" t="s">
        <v>793</v>
      </c>
      <c r="R39" s="3416" t="s">
        <v>794</v>
      </c>
      <c r="S39" s="3416" t="s">
        <v>795</v>
      </c>
      <c r="T39" s="3416" t="s">
        <v>796</v>
      </c>
      <c r="U39" s="3418" t="s">
        <v>1970</v>
      </c>
      <c r="V39" s="3408" t="s">
        <v>1971</v>
      </c>
      <c r="W39" s="3408" t="s">
        <v>1972</v>
      </c>
      <c r="X39" s="3410" t="s">
        <v>1973</v>
      </c>
      <c r="Y39" s="3430" t="s">
        <v>1878</v>
      </c>
      <c r="Z39" s="3430" t="s">
        <v>792</v>
      </c>
      <c r="AA39" s="3428" t="s">
        <v>792</v>
      </c>
    </row>
    <row r="40" spans="1:27" s="108" customFormat="1" ht="24.95" customHeight="1">
      <c r="A40" s="826"/>
      <c r="B40" s="857">
        <f>ROW()</f>
        <v>40</v>
      </c>
      <c r="C40" s="1032" t="str">
        <f ca="1">_xlfn.FORMULATEXT(C39)</f>
        <v>=DROITE(CELLULE("filename";A1);NBCAR(CELLULE("filename";A1))-CHERCHE("]";CELLULE("filename";A1)))</v>
      </c>
      <c r="D40" s="1032"/>
      <c r="E40" s="1032"/>
      <c r="F40" s="1032"/>
      <c r="G40" s="1032"/>
      <c r="H40" s="1032"/>
      <c r="I40" s="1032"/>
      <c r="J40" s="1032"/>
      <c r="K40" s="1032"/>
      <c r="L40" s="862"/>
      <c r="M40" s="828"/>
      <c r="N40" s="1032"/>
      <c r="O40" s="1032"/>
      <c r="P40" s="828"/>
      <c r="Q40" s="3415"/>
      <c r="R40" s="3417"/>
      <c r="S40" s="3417"/>
      <c r="T40" s="3417"/>
      <c r="U40" s="3419"/>
      <c r="V40" s="3409"/>
      <c r="W40" s="3409"/>
      <c r="X40" s="3411"/>
      <c r="Y40" s="3431"/>
      <c r="Z40" s="3431"/>
      <c r="AA40" s="3429"/>
    </row>
    <row r="41" spans="1:27" s="108" customFormat="1" ht="24.95" customHeight="1" thickBot="1">
      <c r="A41" s="826"/>
      <c r="B41" s="881"/>
      <c r="C41" s="867" t="s">
        <v>1907</v>
      </c>
      <c r="D41" s="868"/>
      <c r="E41" s="868"/>
      <c r="F41" s="868"/>
      <c r="G41" s="868"/>
      <c r="H41" s="868"/>
      <c r="I41" s="868"/>
      <c r="J41" s="869"/>
      <c r="K41" s="870"/>
      <c r="L41" s="871"/>
      <c r="M41" s="828"/>
      <c r="N41" s="828"/>
      <c r="O41" s="828"/>
      <c r="P41" s="828"/>
      <c r="Q41" s="3414" t="s">
        <v>797</v>
      </c>
      <c r="R41" s="3416" t="s">
        <v>798</v>
      </c>
      <c r="S41" s="3416" t="s">
        <v>799</v>
      </c>
      <c r="T41" s="3416" t="s">
        <v>800</v>
      </c>
      <c r="U41" s="3418" t="s">
        <v>1974</v>
      </c>
      <c r="V41" s="3408" t="s">
        <v>1975</v>
      </c>
      <c r="W41" s="3408" t="s">
        <v>1976</v>
      </c>
      <c r="X41" s="3410" t="s">
        <v>792</v>
      </c>
      <c r="Y41" s="3412" t="s">
        <v>792</v>
      </c>
      <c r="Z41" s="3430">
        <v>5</v>
      </c>
      <c r="AA41" s="3428" t="s">
        <v>792</v>
      </c>
    </row>
    <row r="42" spans="1:27" s="108" customFormat="1" ht="24.95" customHeight="1" thickBot="1">
      <c r="A42" s="826"/>
      <c r="B42" s="827"/>
      <c r="C42" s="828"/>
      <c r="D42" s="872"/>
      <c r="E42" s="872"/>
      <c r="F42" s="873"/>
      <c r="G42" s="873"/>
      <c r="H42" s="873"/>
      <c r="I42" s="873"/>
      <c r="J42" s="836"/>
      <c r="K42" s="828"/>
      <c r="L42" s="828"/>
      <c r="M42" s="828"/>
      <c r="N42" s="828"/>
      <c r="O42" s="828"/>
      <c r="P42" s="828"/>
      <c r="Q42" s="3415"/>
      <c r="R42" s="3417"/>
      <c r="S42" s="3417"/>
      <c r="T42" s="3417"/>
      <c r="U42" s="3419"/>
      <c r="V42" s="3409"/>
      <c r="W42" s="3409"/>
      <c r="X42" s="3411"/>
      <c r="Y42" s="3413"/>
      <c r="Z42" s="3431"/>
      <c r="AA42" s="3429"/>
    </row>
    <row r="43" spans="1:27" s="108" customFormat="1" ht="24.95" customHeight="1">
      <c r="A43" s="826"/>
      <c r="B43" s="852"/>
      <c r="C43" s="853"/>
      <c r="D43" s="854"/>
      <c r="E43" s="854"/>
      <c r="F43" s="854"/>
      <c r="G43" s="854"/>
      <c r="H43" s="854"/>
      <c r="I43" s="854"/>
      <c r="J43" s="855"/>
      <c r="K43" s="853"/>
      <c r="L43" s="853"/>
      <c r="M43" s="853"/>
      <c r="N43" s="856"/>
      <c r="O43" s="828"/>
      <c r="P43" s="828"/>
      <c r="Q43" s="3414" t="s">
        <v>801</v>
      </c>
      <c r="R43" s="3416" t="s">
        <v>802</v>
      </c>
      <c r="S43" s="3416" t="s">
        <v>803</v>
      </c>
      <c r="T43" s="3416" t="s">
        <v>804</v>
      </c>
      <c r="U43" s="3418" t="s">
        <v>1977</v>
      </c>
      <c r="V43" s="3408" t="s">
        <v>1978</v>
      </c>
      <c r="W43" s="3408" t="s">
        <v>1979</v>
      </c>
      <c r="X43" s="3410" t="s">
        <v>792</v>
      </c>
      <c r="Y43" s="3412" t="s">
        <v>792</v>
      </c>
      <c r="Z43" s="3412" t="s">
        <v>792</v>
      </c>
      <c r="AA43" s="3428">
        <v>5</v>
      </c>
    </row>
    <row r="44" spans="1:27" s="108" customFormat="1" ht="24.95" customHeight="1">
      <c r="A44" s="826"/>
      <c r="B44" s="857" t="s">
        <v>1905</v>
      </c>
      <c r="C44" s="880" t="s">
        <v>1909</v>
      </c>
      <c r="D44" s="859"/>
      <c r="E44" s="859"/>
      <c r="F44" s="859"/>
      <c r="G44" s="859"/>
      <c r="H44" s="859"/>
      <c r="I44" s="859"/>
      <c r="J44" s="860"/>
      <c r="K44" s="861"/>
      <c r="L44" s="861"/>
      <c r="M44" s="861"/>
      <c r="N44" s="862"/>
      <c r="O44" s="828"/>
      <c r="P44" s="828"/>
      <c r="Q44" s="3415"/>
      <c r="R44" s="3417"/>
      <c r="S44" s="3417"/>
      <c r="T44" s="3417"/>
      <c r="U44" s="3419"/>
      <c r="V44" s="3409"/>
      <c r="W44" s="3409"/>
      <c r="X44" s="3411"/>
      <c r="Y44" s="3413"/>
      <c r="Z44" s="3413"/>
      <c r="AA44" s="3429"/>
    </row>
    <row r="45" spans="1:27" s="108" customFormat="1" ht="24.95" customHeight="1">
      <c r="A45" s="826"/>
      <c r="B45" s="857"/>
      <c r="C45" s="1028" t="str">
        <f t="array" aca="1" ref="C45" ca="1">MID(CELL("filename",A1),SEARCH("[",CELL("filename",A1))+1,SEARCH("]",CELL("filename",A1))-SEARCH("[",CELL("filename",A1))-1)</f>
        <v>OK.ff-1-A-collectivite.xlsx</v>
      </c>
      <c r="D45" s="1036"/>
      <c r="E45" s="1036"/>
      <c r="F45" s="1036"/>
      <c r="G45" s="1036"/>
      <c r="H45" s="1029"/>
      <c r="I45" s="1029"/>
      <c r="J45" s="863"/>
      <c r="K45" s="863"/>
      <c r="L45" s="864"/>
      <c r="M45" s="864"/>
      <c r="N45" s="862"/>
      <c r="O45" s="828"/>
      <c r="P45" s="828"/>
      <c r="Q45" s="3420" t="s">
        <v>1850</v>
      </c>
      <c r="R45" s="3422" t="s">
        <v>805</v>
      </c>
      <c r="S45" s="3422"/>
      <c r="T45" s="3422"/>
      <c r="U45" s="3422"/>
      <c r="V45" s="3422"/>
      <c r="W45" s="3422"/>
      <c r="X45" s="3422"/>
      <c r="Y45" s="3422"/>
      <c r="Z45" s="3422"/>
      <c r="AA45" s="3423"/>
    </row>
    <row r="46" spans="1:27" s="108" customFormat="1" ht="24.95" customHeight="1">
      <c r="A46" s="826"/>
      <c r="B46" s="857">
        <f>ROW()</f>
        <v>46</v>
      </c>
      <c r="C46" s="1032" t="str">
        <f ca="1">_xlfn.FORMULATEXT(C45)</f>
        <v>{=STXT(CELLULE("filename";A1);CHERCHE("[";CELLULE("filename";A1))+1;CHERCHE("]";CELLULE("filename";A1))-CHERCHE("[";CELLULE("filename";A1))-1)}</v>
      </c>
      <c r="D46" s="1032"/>
      <c r="E46" s="1032"/>
      <c r="F46" s="1032"/>
      <c r="G46" s="1032"/>
      <c r="H46" s="1032"/>
      <c r="I46" s="1032"/>
      <c r="J46" s="1032"/>
      <c r="K46" s="1032"/>
      <c r="L46" s="1032"/>
      <c r="M46" s="1032"/>
      <c r="N46" s="862"/>
      <c r="O46" s="828" t="s">
        <v>720</v>
      </c>
      <c r="P46" s="828"/>
      <c r="Q46" s="3421"/>
      <c r="R46" s="3424"/>
      <c r="S46" s="3424"/>
      <c r="T46" s="3424"/>
      <c r="U46" s="3424"/>
      <c r="V46" s="3424"/>
      <c r="W46" s="3424"/>
      <c r="X46" s="3424"/>
      <c r="Y46" s="3424"/>
      <c r="Z46" s="3424"/>
      <c r="AA46" s="3425"/>
    </row>
    <row r="47" spans="1:27" s="108" customFormat="1" ht="24.95" customHeight="1" thickBot="1">
      <c r="A47" s="826"/>
      <c r="B47" s="866"/>
      <c r="C47" s="867" t="s">
        <v>1907</v>
      </c>
      <c r="D47" s="882"/>
      <c r="E47" s="882"/>
      <c r="F47" s="882"/>
      <c r="G47" s="882"/>
      <c r="H47" s="882"/>
      <c r="I47" s="882"/>
      <c r="J47" s="882"/>
      <c r="K47" s="882"/>
      <c r="L47" s="882"/>
      <c r="M47" s="882"/>
      <c r="N47" s="883"/>
      <c r="O47" s="828"/>
      <c r="P47" s="828"/>
      <c r="Q47" s="1037"/>
      <c r="R47" s="1038" t="s">
        <v>1980</v>
      </c>
      <c r="S47" s="1038"/>
      <c r="T47" s="1038"/>
      <c r="U47" s="1038"/>
      <c r="V47" s="1038"/>
      <c r="W47" s="1038"/>
      <c r="X47" s="1038"/>
      <c r="Y47" s="1038"/>
      <c r="Z47" s="1038"/>
      <c r="AA47" s="1039"/>
    </row>
    <row r="48" spans="1:27" s="108" customFormat="1" ht="24.95" customHeight="1" thickBot="1">
      <c r="A48" s="826"/>
      <c r="B48" s="827"/>
      <c r="C48" s="828"/>
      <c r="D48" s="872"/>
      <c r="E48" s="872"/>
      <c r="F48" s="873"/>
      <c r="G48" s="873"/>
      <c r="H48" s="873"/>
      <c r="I48" s="873"/>
      <c r="J48" s="836"/>
      <c r="K48" s="828"/>
      <c r="L48" s="828"/>
      <c r="M48" s="828"/>
      <c r="N48" s="828"/>
      <c r="O48" s="828"/>
      <c r="P48" s="828"/>
      <c r="Q48" s="828"/>
      <c r="R48" s="828"/>
      <c r="S48" s="828"/>
      <c r="T48" s="828"/>
      <c r="U48" s="828"/>
      <c r="V48" s="828"/>
      <c r="W48" s="828"/>
      <c r="X48" s="828"/>
      <c r="Y48" s="828"/>
      <c r="Z48" s="828"/>
      <c r="AA48" s="828"/>
    </row>
    <row r="49" spans="1:27" s="108" customFormat="1" ht="24.95" customHeight="1">
      <c r="A49" s="826"/>
      <c r="B49" s="874"/>
      <c r="C49" s="875"/>
      <c r="D49" s="876"/>
      <c r="E49" s="876"/>
      <c r="F49" s="877"/>
      <c r="G49" s="877"/>
      <c r="H49" s="877"/>
      <c r="I49" s="877"/>
      <c r="J49" s="878"/>
      <c r="K49" s="875"/>
      <c r="L49" s="879"/>
      <c r="M49" s="828"/>
      <c r="N49" s="828"/>
      <c r="O49" s="828"/>
      <c r="P49" s="828"/>
      <c r="Q49" s="828"/>
      <c r="R49" s="828"/>
      <c r="S49" s="828"/>
      <c r="T49" s="828"/>
      <c r="U49" s="828"/>
      <c r="V49" s="828"/>
      <c r="W49" s="828"/>
      <c r="X49" s="828"/>
      <c r="Y49" s="828"/>
      <c r="Z49" s="828"/>
      <c r="AA49" s="828"/>
    </row>
    <row r="50" spans="1:27" s="108" customFormat="1" ht="24.95" customHeight="1">
      <c r="A50" s="826"/>
      <c r="B50" s="857" t="s">
        <v>1905</v>
      </c>
      <c r="C50" s="880" t="s">
        <v>1910</v>
      </c>
      <c r="D50" s="859"/>
      <c r="E50" s="859"/>
      <c r="F50" s="859"/>
      <c r="G50" s="859"/>
      <c r="H50" s="859"/>
      <c r="I50" s="859"/>
      <c r="J50" s="860"/>
      <c r="K50" s="861"/>
      <c r="L50" s="862"/>
      <c r="M50" s="828"/>
      <c r="N50" s="828"/>
      <c r="O50" s="828"/>
      <c r="P50" s="828"/>
      <c r="Q50" s="828"/>
      <c r="R50" s="828"/>
      <c r="S50" s="828"/>
      <c r="T50" s="828"/>
      <c r="U50" s="828"/>
      <c r="V50" s="828"/>
      <c r="W50" s="828"/>
      <c r="X50" s="828"/>
      <c r="Y50" s="828"/>
      <c r="Z50" s="828"/>
      <c r="AA50" s="828"/>
    </row>
    <row r="51" spans="1:27" s="108" customFormat="1" ht="24.95" customHeight="1">
      <c r="A51" s="826"/>
      <c r="B51" s="857"/>
      <c r="C51" s="1028" t="str">
        <f ca="1">RIGHT(CELL("filename",A1),LEN(CELL("filename",A1))-SEARCH("[",CELL("filename",A1))+1)</f>
        <v>[OK.ff-1-A-collectivite.xlsx]Formats-Formules-Fonctions</v>
      </c>
      <c r="D51" s="1036"/>
      <c r="E51" s="1036"/>
      <c r="F51" s="1036"/>
      <c r="G51" s="1036"/>
      <c r="H51" s="1036"/>
      <c r="I51" s="1036"/>
      <c r="J51" s="863"/>
      <c r="K51" s="863"/>
      <c r="L51" s="862"/>
      <c r="M51" s="828"/>
      <c r="N51" s="864"/>
      <c r="O51" s="864"/>
      <c r="P51" s="828"/>
      <c r="Q51" s="828"/>
      <c r="R51" s="828"/>
      <c r="S51" s="828"/>
      <c r="T51" s="828"/>
      <c r="U51" s="828"/>
      <c r="V51" s="828"/>
      <c r="W51" s="828"/>
      <c r="X51" s="828"/>
      <c r="Y51" s="828"/>
      <c r="Z51" s="828"/>
      <c r="AA51" s="828"/>
    </row>
    <row r="52" spans="1:27" s="108" customFormat="1" ht="24.95" customHeight="1">
      <c r="A52" s="826"/>
      <c r="B52" s="857">
        <f>ROW()</f>
        <v>52</v>
      </c>
      <c r="C52" s="1032" t="str">
        <f ca="1">_xlfn.FORMULATEXT(C51)</f>
        <v>=DROITE(CELLULE("filename";A1);NBCAR(CELLULE("filename";A1))-CHERCHE("[";CELLULE("filename";A1))+1)</v>
      </c>
      <c r="D52" s="1032"/>
      <c r="E52" s="1032"/>
      <c r="F52" s="1032"/>
      <c r="G52" s="1032"/>
      <c r="H52" s="1032"/>
      <c r="I52" s="1032"/>
      <c r="J52" s="1032"/>
      <c r="K52" s="1032"/>
      <c r="L52" s="862"/>
      <c r="M52" s="828"/>
      <c r="N52" s="1032"/>
      <c r="O52" s="1032"/>
      <c r="P52" s="828"/>
      <c r="Q52" s="828"/>
      <c r="R52" s="828"/>
      <c r="S52" s="828"/>
      <c r="T52" s="828"/>
      <c r="U52" s="828"/>
      <c r="V52" s="828"/>
      <c r="W52" s="828"/>
      <c r="X52" s="828"/>
      <c r="Y52" s="828"/>
      <c r="Z52" s="828"/>
      <c r="AA52" s="828"/>
    </row>
    <row r="53" spans="1:27" s="108" customFormat="1" ht="24.95" customHeight="1" thickBot="1">
      <c r="A53" s="826"/>
      <c r="B53" s="881"/>
      <c r="C53" s="867" t="s">
        <v>1907</v>
      </c>
      <c r="D53" s="868"/>
      <c r="E53" s="868"/>
      <c r="F53" s="868"/>
      <c r="G53" s="868"/>
      <c r="H53" s="868"/>
      <c r="I53" s="868"/>
      <c r="J53" s="869"/>
      <c r="K53" s="870"/>
      <c r="L53" s="871"/>
      <c r="M53" s="828"/>
      <c r="N53" s="828"/>
      <c r="O53" s="828"/>
      <c r="P53" s="828"/>
      <c r="Q53" s="828"/>
      <c r="R53" s="828"/>
      <c r="S53" s="828"/>
      <c r="T53" s="828"/>
      <c r="U53" s="828"/>
      <c r="V53" s="828"/>
      <c r="W53" s="828"/>
      <c r="X53" s="828"/>
      <c r="Y53" s="828"/>
      <c r="Z53" s="828"/>
      <c r="AA53" s="828"/>
    </row>
    <row r="54" spans="1:27" s="108" customFormat="1" ht="24.95" customHeight="1" thickBot="1">
      <c r="A54" s="826"/>
      <c r="B54" s="828"/>
      <c r="C54" s="828"/>
      <c r="D54" s="828"/>
      <c r="E54" s="828"/>
      <c r="F54" s="828"/>
      <c r="G54" s="828"/>
      <c r="H54" s="828"/>
      <c r="I54" s="828"/>
      <c r="J54" s="828"/>
      <c r="K54" s="828"/>
      <c r="L54" s="828"/>
      <c r="M54" s="828"/>
      <c r="N54" s="828"/>
      <c r="O54" s="828"/>
      <c r="P54" s="828"/>
      <c r="Q54" s="828"/>
      <c r="R54" s="828"/>
      <c r="S54" s="828"/>
      <c r="T54" s="828"/>
      <c r="U54" s="828"/>
      <c r="V54" s="828"/>
      <c r="W54" s="828"/>
      <c r="X54" s="828"/>
      <c r="Y54" s="828"/>
      <c r="Z54" s="828"/>
      <c r="AA54" s="828"/>
    </row>
    <row r="55" spans="1:27" s="108" customFormat="1" ht="24.95" customHeight="1">
      <c r="A55" s="826"/>
      <c r="B55" s="874"/>
      <c r="C55" s="853"/>
      <c r="D55" s="854"/>
      <c r="E55" s="854"/>
      <c r="F55" s="854"/>
      <c r="G55" s="854"/>
      <c r="H55" s="854"/>
      <c r="I55" s="854"/>
      <c r="J55" s="884"/>
      <c r="K55" s="828"/>
      <c r="L55" s="828"/>
      <c r="M55" s="828"/>
      <c r="N55" s="828"/>
      <c r="O55" s="828"/>
      <c r="P55" s="828"/>
      <c r="Q55" s="828"/>
      <c r="R55" s="828"/>
      <c r="S55" s="828"/>
      <c r="T55" s="828"/>
      <c r="U55" s="828"/>
      <c r="V55" s="828"/>
      <c r="W55" s="828"/>
      <c r="X55" s="828"/>
      <c r="Y55" s="828"/>
      <c r="Z55" s="828"/>
      <c r="AA55" s="828"/>
    </row>
    <row r="56" spans="1:27" s="108" customFormat="1" ht="24.95" customHeight="1">
      <c r="A56" s="826"/>
      <c r="B56" s="857" t="s">
        <v>1905</v>
      </c>
      <c r="C56" s="880" t="s">
        <v>1829</v>
      </c>
      <c r="D56" s="885"/>
      <c r="E56" s="861"/>
      <c r="F56" s="861"/>
      <c r="G56" s="1032"/>
      <c r="H56" s="1032"/>
      <c r="I56" s="886"/>
      <c r="J56" s="862"/>
      <c r="K56" s="828"/>
      <c r="L56" s="828"/>
      <c r="M56" s="828"/>
      <c r="N56" s="828"/>
      <c r="O56" s="828"/>
      <c r="P56" s="828"/>
      <c r="Q56" s="828"/>
      <c r="R56" s="828"/>
      <c r="S56" s="828"/>
      <c r="T56" s="828"/>
      <c r="U56" s="828"/>
      <c r="V56" s="828"/>
      <c r="W56" s="828"/>
      <c r="X56" s="828"/>
      <c r="Y56" s="828"/>
      <c r="Z56" s="828"/>
      <c r="AA56" s="828"/>
    </row>
    <row r="57" spans="1:27" s="108" customFormat="1" ht="24.95" customHeight="1">
      <c r="A57" s="826"/>
      <c r="B57" s="857"/>
      <c r="C57" s="1028" t="str">
        <f t="array" aca="1" ref="C57" ca="1">LEFT(CELL("filename",A1),SEARCH("[",CELL("filename",A1))-1)</f>
        <v>E:\Joël Leboucher\Documents\1.Modeles.de.fiches.2022\</v>
      </c>
      <c r="D57" s="1036"/>
      <c r="E57" s="1036"/>
      <c r="F57" s="1036"/>
      <c r="G57" s="1036"/>
      <c r="H57" s="1036"/>
      <c r="I57" s="1029"/>
      <c r="J57" s="862"/>
      <c r="K57" s="828"/>
      <c r="L57" s="864"/>
      <c r="M57" s="864"/>
      <c r="N57" s="864"/>
      <c r="O57" s="864"/>
      <c r="P57" s="828"/>
      <c r="Q57" s="828"/>
      <c r="R57" s="828"/>
      <c r="S57" s="828"/>
      <c r="T57" s="828"/>
      <c r="U57" s="828"/>
      <c r="V57" s="828"/>
      <c r="W57" s="828"/>
      <c r="X57" s="828"/>
      <c r="Y57" s="828"/>
      <c r="Z57" s="828"/>
      <c r="AA57" s="828"/>
    </row>
    <row r="58" spans="1:27" s="108" customFormat="1" ht="24.95" customHeight="1">
      <c r="A58" s="826"/>
      <c r="B58" s="857">
        <f>ROW()</f>
        <v>58</v>
      </c>
      <c r="C58" s="1032" t="str">
        <f ca="1">_xlfn.FORMULATEXT(C57)</f>
        <v>{=GAUCHE(CELLULE("filename";A1);CHERCHE("[";CELLULE("filename";A1))-1)}</v>
      </c>
      <c r="D58" s="1032"/>
      <c r="E58" s="1032"/>
      <c r="F58" s="1032"/>
      <c r="G58" s="1032"/>
      <c r="H58" s="1032"/>
      <c r="I58" s="1032"/>
      <c r="J58" s="862"/>
      <c r="K58" s="828"/>
      <c r="L58" s="1032"/>
      <c r="M58" s="1032"/>
      <c r="N58" s="1032"/>
      <c r="O58" s="864"/>
      <c r="P58" s="828"/>
      <c r="Q58" s="828"/>
      <c r="R58" s="828"/>
      <c r="S58" s="828"/>
      <c r="T58" s="828"/>
      <c r="U58" s="828"/>
      <c r="V58" s="828"/>
      <c r="W58" s="828"/>
      <c r="X58" s="828"/>
      <c r="Y58" s="828"/>
      <c r="Z58" s="828"/>
      <c r="AA58" s="828"/>
    </row>
    <row r="59" spans="1:27" s="108" customFormat="1" ht="24.95" customHeight="1" thickBot="1">
      <c r="A59" s="826"/>
      <c r="B59" s="881"/>
      <c r="C59" s="867" t="s">
        <v>1907</v>
      </c>
      <c r="D59" s="870"/>
      <c r="E59" s="870"/>
      <c r="F59" s="870"/>
      <c r="G59" s="870"/>
      <c r="H59" s="870"/>
      <c r="I59" s="870"/>
      <c r="J59" s="871"/>
      <c r="K59" s="828"/>
      <c r="L59" s="828"/>
      <c r="M59" s="828"/>
      <c r="N59" s="828"/>
      <c r="O59" s="828"/>
      <c r="P59" s="828"/>
      <c r="Q59" s="828"/>
      <c r="R59" s="828"/>
      <c r="S59" s="828"/>
      <c r="T59" s="828"/>
      <c r="U59" s="828"/>
      <c r="V59" s="828"/>
      <c r="W59" s="828"/>
      <c r="X59" s="828"/>
      <c r="Y59" s="828"/>
      <c r="Z59" s="828"/>
      <c r="AA59" s="828"/>
    </row>
    <row r="60" spans="1:27" s="108" customFormat="1" ht="24.95" customHeight="1" thickBot="1">
      <c r="A60" s="826"/>
      <c r="B60" s="827"/>
      <c r="C60" s="828"/>
      <c r="D60" s="872"/>
      <c r="E60" s="872"/>
      <c r="F60" s="873"/>
      <c r="G60" s="873"/>
      <c r="H60" s="873"/>
      <c r="I60" s="873"/>
      <c r="J60" s="836"/>
      <c r="K60" s="828"/>
      <c r="L60" s="828"/>
      <c r="M60" s="828"/>
      <c r="N60" s="828"/>
      <c r="O60" s="828"/>
      <c r="P60" s="828"/>
      <c r="Q60" s="828"/>
      <c r="R60" s="828"/>
      <c r="S60" s="828"/>
      <c r="T60" s="828"/>
      <c r="U60" s="828"/>
      <c r="V60" s="828"/>
      <c r="W60" s="828"/>
      <c r="X60" s="828"/>
      <c r="Y60" s="828"/>
      <c r="Z60" s="828"/>
      <c r="AA60" s="828"/>
    </row>
    <row r="61" spans="1:27" s="108" customFormat="1" ht="24.95" customHeight="1">
      <c r="A61" s="826"/>
      <c r="B61" s="852"/>
      <c r="C61" s="853"/>
      <c r="D61" s="854"/>
      <c r="E61" s="854"/>
      <c r="F61" s="854"/>
      <c r="G61" s="854"/>
      <c r="H61" s="854"/>
      <c r="I61" s="854"/>
      <c r="J61" s="855"/>
      <c r="K61" s="853"/>
      <c r="L61" s="856"/>
      <c r="M61" s="828"/>
      <c r="N61" s="828"/>
      <c r="O61" s="828"/>
      <c r="P61" s="828"/>
      <c r="Q61" s="828"/>
      <c r="R61" s="828"/>
      <c r="S61" s="828"/>
      <c r="T61" s="828"/>
      <c r="U61" s="828"/>
      <c r="V61" s="828"/>
      <c r="W61" s="828"/>
      <c r="X61" s="828"/>
      <c r="Y61" s="828"/>
      <c r="Z61" s="828"/>
      <c r="AA61" s="828"/>
    </row>
    <row r="62" spans="1:27" s="108" customFormat="1" ht="24.95" customHeight="1">
      <c r="A62" s="826"/>
      <c r="B62" s="857" t="s">
        <v>1905</v>
      </c>
      <c r="C62" s="880" t="s">
        <v>1830</v>
      </c>
      <c r="D62" s="885"/>
      <c r="E62" s="861"/>
      <c r="F62" s="861"/>
      <c r="G62" s="861"/>
      <c r="H62" s="861"/>
      <c r="I62" s="861"/>
      <c r="J62" s="861"/>
      <c r="K62" s="861"/>
      <c r="L62" s="862"/>
      <c r="M62" s="828"/>
      <c r="N62" s="828"/>
      <c r="O62" s="828"/>
      <c r="P62" s="828"/>
      <c r="Q62" s="828"/>
      <c r="R62" s="828"/>
      <c r="S62" s="828"/>
      <c r="T62" s="828"/>
      <c r="U62" s="828"/>
      <c r="V62" s="828"/>
      <c r="W62" s="828"/>
      <c r="X62" s="828"/>
      <c r="Y62" s="828"/>
      <c r="Z62" s="828"/>
      <c r="AA62" s="828"/>
    </row>
    <row r="63" spans="1:27" s="108" customFormat="1" ht="24.95" customHeight="1">
      <c r="A63" s="826"/>
      <c r="B63" s="857"/>
      <c r="C63" s="1028" t="str">
        <f t="array" aca="1" ref="C63" ca="1">LEFT(CELL("filename",A1),SEARCH("]",CELL("filename",A1)))</f>
        <v>E:\Joël Leboucher\Documents\1.Modeles.de.fiches.2022\[OK.ff-1-A-collectivite.xlsx]</v>
      </c>
      <c r="D63" s="1036"/>
      <c r="E63" s="1040"/>
      <c r="F63" s="1040"/>
      <c r="G63" s="1040"/>
      <c r="H63" s="1040"/>
      <c r="I63" s="1040"/>
      <c r="J63" s="887"/>
      <c r="K63" s="887"/>
      <c r="L63" s="888"/>
      <c r="M63" s="828"/>
      <c r="N63" s="864"/>
      <c r="O63" s="864"/>
      <c r="P63" s="828"/>
      <c r="Q63" s="828"/>
      <c r="R63" s="828"/>
      <c r="S63" s="828"/>
      <c r="T63" s="828"/>
      <c r="U63" s="828"/>
      <c r="V63" s="828"/>
      <c r="W63" s="828"/>
      <c r="X63" s="828"/>
      <c r="Y63" s="828"/>
      <c r="Z63" s="828"/>
      <c r="AA63" s="828"/>
    </row>
    <row r="64" spans="1:27" s="108" customFormat="1" ht="24.95" customHeight="1">
      <c r="A64" s="826"/>
      <c r="B64" s="857">
        <f>ROW()</f>
        <v>64</v>
      </c>
      <c r="C64" s="1032" t="str">
        <f ca="1">_xlfn.FORMULATEXT(C63)</f>
        <v>{=GAUCHE(CELLULE("filename";A1);CHERCHE("]";CELLULE("filename";A1)))}</v>
      </c>
      <c r="D64" s="1032"/>
      <c r="E64" s="1032"/>
      <c r="F64" s="1032"/>
      <c r="G64" s="1032"/>
      <c r="H64" s="1032"/>
      <c r="I64" s="1032"/>
      <c r="J64" s="1032"/>
      <c r="K64" s="1032"/>
      <c r="L64" s="862"/>
      <c r="M64" s="828"/>
      <c r="N64" s="1032"/>
      <c r="O64" s="1032"/>
      <c r="P64" s="828"/>
      <c r="Q64" s="828"/>
      <c r="R64" s="828"/>
      <c r="S64" s="828"/>
      <c r="T64" s="828"/>
      <c r="U64" s="828"/>
      <c r="V64" s="828"/>
      <c r="W64" s="828"/>
      <c r="X64" s="828"/>
      <c r="Y64" s="828"/>
      <c r="Z64" s="828"/>
      <c r="AA64" s="828"/>
    </row>
    <row r="65" spans="1:27" s="108" customFormat="1" ht="24.95" customHeight="1" thickBot="1">
      <c r="A65" s="826"/>
      <c r="B65" s="866"/>
      <c r="C65" s="867" t="s">
        <v>1907</v>
      </c>
      <c r="D65" s="870"/>
      <c r="E65" s="870"/>
      <c r="F65" s="870"/>
      <c r="G65" s="870"/>
      <c r="H65" s="870"/>
      <c r="I65" s="870"/>
      <c r="J65" s="870"/>
      <c r="K65" s="870"/>
      <c r="L65" s="871"/>
      <c r="M65" s="828"/>
      <c r="N65" s="828"/>
      <c r="O65" s="828"/>
      <c r="P65" s="828"/>
      <c r="Q65" s="828"/>
      <c r="R65" s="828"/>
      <c r="S65" s="828"/>
      <c r="T65" s="828"/>
      <c r="U65" s="828"/>
      <c r="V65" s="828"/>
      <c r="W65" s="828"/>
      <c r="X65" s="828"/>
      <c r="Y65" s="828"/>
      <c r="Z65" s="828"/>
      <c r="AA65" s="828"/>
    </row>
    <row r="66" spans="1:27" s="108" customFormat="1" ht="24.95" customHeight="1" thickBot="1">
      <c r="A66" s="826"/>
      <c r="B66" s="827"/>
      <c r="C66" s="828"/>
      <c r="D66" s="872"/>
      <c r="E66" s="872"/>
      <c r="F66" s="873"/>
      <c r="G66" s="873"/>
      <c r="H66" s="873"/>
      <c r="I66" s="873"/>
      <c r="J66" s="836"/>
      <c r="K66" s="828"/>
      <c r="L66" s="828"/>
      <c r="M66" s="828"/>
      <c r="N66" s="828"/>
      <c r="O66" s="828"/>
      <c r="P66" s="828"/>
      <c r="Q66" s="828"/>
      <c r="R66" s="828"/>
      <c r="S66" s="828"/>
      <c r="T66" s="828"/>
      <c r="U66" s="828"/>
      <c r="V66" s="828"/>
      <c r="W66" s="828"/>
      <c r="X66" s="828"/>
      <c r="Y66" s="828"/>
      <c r="Z66" s="828"/>
      <c r="AA66" s="828"/>
    </row>
    <row r="67" spans="1:27" s="108" customFormat="1" ht="24.95" customHeight="1">
      <c r="A67" s="826"/>
      <c r="B67" s="874"/>
      <c r="C67" s="875"/>
      <c r="D67" s="876"/>
      <c r="E67" s="876"/>
      <c r="F67" s="877"/>
      <c r="G67" s="877"/>
      <c r="H67" s="877"/>
      <c r="I67" s="889"/>
      <c r="J67" s="836"/>
      <c r="K67" s="828"/>
      <c r="L67" s="828"/>
      <c r="M67" s="828"/>
      <c r="N67" s="828"/>
      <c r="O67" s="828"/>
      <c r="P67" s="828"/>
      <c r="Q67" s="828"/>
      <c r="R67" s="828"/>
      <c r="S67" s="828"/>
      <c r="T67" s="828"/>
      <c r="U67" s="828"/>
      <c r="V67" s="828"/>
      <c r="W67" s="828"/>
      <c r="X67" s="828"/>
      <c r="Y67" s="828"/>
      <c r="Z67" s="828"/>
      <c r="AA67" s="828"/>
    </row>
    <row r="68" spans="1:27" s="108" customFormat="1" ht="24.95" customHeight="1">
      <c r="A68" s="826"/>
      <c r="B68" s="857" t="s">
        <v>1905</v>
      </c>
      <c r="C68" s="880" t="s">
        <v>1911</v>
      </c>
      <c r="D68" s="828"/>
      <c r="E68" s="872"/>
      <c r="F68" s="873"/>
      <c r="G68" s="873"/>
      <c r="H68" s="873"/>
      <c r="I68" s="890"/>
      <c r="J68" s="836"/>
      <c r="K68" s="828"/>
      <c r="L68" s="828"/>
      <c r="M68" s="828"/>
      <c r="N68" s="828"/>
      <c r="O68" s="828"/>
      <c r="P68" s="828"/>
      <c r="Q68" s="828"/>
      <c r="R68" s="828"/>
      <c r="S68" s="828"/>
      <c r="T68" s="828"/>
      <c r="U68" s="828"/>
      <c r="V68" s="828"/>
      <c r="W68" s="828"/>
      <c r="X68" s="828"/>
      <c r="Y68" s="828"/>
      <c r="Z68" s="828"/>
      <c r="AA68" s="828"/>
    </row>
    <row r="69" spans="1:27" s="108" customFormat="1" ht="24.95" customHeight="1">
      <c r="A69" s="826"/>
      <c r="B69" s="857">
        <f>ROW()</f>
        <v>69</v>
      </c>
      <c r="C69" s="1041" t="s">
        <v>1912</v>
      </c>
      <c r="D69" s="891"/>
      <c r="E69" s="872"/>
      <c r="F69" s="873"/>
      <c r="G69" s="873"/>
      <c r="H69" s="873"/>
      <c r="I69" s="890"/>
      <c r="J69" s="836"/>
      <c r="K69" s="828"/>
      <c r="L69" s="828"/>
      <c r="M69" s="828"/>
      <c r="N69" s="828"/>
      <c r="O69" s="828"/>
      <c r="P69" s="828"/>
      <c r="Q69" s="828"/>
      <c r="R69" s="828"/>
      <c r="S69" s="828"/>
      <c r="T69" s="828"/>
      <c r="U69" s="828"/>
      <c r="V69" s="828"/>
      <c r="W69" s="828"/>
      <c r="X69" s="828"/>
      <c r="Y69" s="828"/>
      <c r="Z69" s="828"/>
      <c r="AA69" s="828"/>
    </row>
    <row r="70" spans="1:27" s="108" customFormat="1" ht="24.95" customHeight="1" thickBot="1">
      <c r="A70" s="826"/>
      <c r="B70" s="881"/>
      <c r="C70" s="867" t="s">
        <v>1913</v>
      </c>
      <c r="D70" s="892"/>
      <c r="E70" s="893"/>
      <c r="F70" s="894"/>
      <c r="G70" s="894"/>
      <c r="H70" s="894"/>
      <c r="I70" s="895"/>
      <c r="J70" s="836"/>
      <c r="K70" s="828"/>
      <c r="L70" s="828"/>
      <c r="M70" s="828"/>
      <c r="N70" s="828"/>
      <c r="O70" s="828"/>
      <c r="P70" s="828"/>
      <c r="Q70" s="828"/>
      <c r="R70" s="828"/>
      <c r="S70" s="828"/>
      <c r="T70" s="828"/>
      <c r="U70" s="828"/>
      <c r="V70" s="828"/>
      <c r="W70" s="828"/>
      <c r="X70" s="828"/>
      <c r="Y70" s="828"/>
      <c r="Z70" s="828"/>
      <c r="AA70" s="828"/>
    </row>
    <row r="71" spans="1:27" s="108" customFormat="1" ht="24.95" customHeight="1">
      <c r="A71" s="826"/>
      <c r="B71" s="827"/>
      <c r="C71" s="828"/>
      <c r="D71" s="872"/>
      <c r="E71" s="872"/>
      <c r="F71" s="873"/>
      <c r="G71" s="873"/>
      <c r="H71" s="873"/>
      <c r="I71" s="873"/>
      <c r="J71" s="836"/>
      <c r="K71" s="828"/>
      <c r="L71" s="828"/>
      <c r="M71" s="828"/>
      <c r="N71" s="828"/>
      <c r="O71" s="828"/>
      <c r="P71" s="828"/>
      <c r="Q71" s="828"/>
      <c r="R71" s="828"/>
      <c r="S71" s="828"/>
      <c r="T71" s="828"/>
      <c r="U71" s="828"/>
      <c r="V71" s="828"/>
      <c r="W71" s="828"/>
      <c r="X71" s="828"/>
      <c r="Y71" s="828"/>
      <c r="Z71" s="828"/>
      <c r="AA71" s="828"/>
    </row>
    <row r="72" spans="1:27" s="108" customFormat="1" ht="24.95" customHeight="1">
      <c r="A72" s="816"/>
      <c r="B72" s="817"/>
      <c r="C72" s="818"/>
      <c r="D72" s="819"/>
      <c r="E72" s="819"/>
      <c r="F72" s="820"/>
      <c r="G72" s="820"/>
      <c r="H72" s="820"/>
      <c r="I72" s="820"/>
      <c r="J72" s="821"/>
      <c r="K72" s="818"/>
      <c r="L72" s="818"/>
      <c r="M72" s="818"/>
      <c r="N72" s="818"/>
      <c r="O72" s="818"/>
      <c r="P72" s="818"/>
      <c r="Q72" s="818"/>
      <c r="R72" s="818"/>
      <c r="S72" s="818"/>
      <c r="T72" s="818"/>
      <c r="U72" s="818"/>
      <c r="V72" s="818"/>
      <c r="W72" s="818"/>
      <c r="X72" s="818"/>
      <c r="Y72" s="818"/>
      <c r="Z72" s="818"/>
      <c r="AA72" s="818"/>
    </row>
    <row r="73" spans="1:27" s="108" customFormat="1" ht="24.95" customHeight="1">
      <c r="A73" s="826"/>
      <c r="B73" s="827"/>
      <c r="C73" s="828"/>
      <c r="D73" s="872"/>
      <c r="E73" s="872"/>
      <c r="F73" s="873"/>
      <c r="G73" s="873"/>
      <c r="H73" s="873"/>
      <c r="I73" s="873"/>
      <c r="J73" s="836"/>
      <c r="K73" s="828"/>
      <c r="L73" s="828"/>
      <c r="M73" s="828"/>
      <c r="N73" s="828"/>
      <c r="O73" s="828"/>
      <c r="P73" s="828"/>
      <c r="Q73" s="828"/>
      <c r="R73" s="828"/>
      <c r="S73" s="828"/>
      <c r="T73" s="828"/>
      <c r="U73" s="828"/>
      <c r="V73" s="828"/>
      <c r="W73" s="828"/>
      <c r="X73" s="828"/>
      <c r="Y73" s="828"/>
      <c r="Z73" s="828"/>
      <c r="AA73" s="828"/>
    </row>
    <row r="74" spans="1:27" s="108" customFormat="1" ht="24.95" customHeight="1" thickBot="1">
      <c r="A74" s="826"/>
      <c r="B74" s="827"/>
      <c r="C74" s="828"/>
      <c r="D74" s="872"/>
      <c r="E74" s="872"/>
      <c r="F74" s="873"/>
      <c r="G74" s="873"/>
      <c r="H74" s="873"/>
      <c r="I74" s="873"/>
      <c r="J74" s="836"/>
      <c r="K74" s="828"/>
      <c r="L74" s="828"/>
      <c r="M74" s="828"/>
      <c r="N74" s="828"/>
      <c r="O74" s="828"/>
      <c r="P74" s="828"/>
      <c r="Q74" s="828"/>
      <c r="R74" s="828"/>
      <c r="S74" s="828"/>
      <c r="T74" s="828"/>
      <c r="U74" s="828"/>
      <c r="V74" s="828"/>
      <c r="W74" s="828"/>
      <c r="X74" s="828"/>
      <c r="Y74" s="828"/>
      <c r="Z74" s="828"/>
      <c r="AA74" s="828"/>
    </row>
    <row r="75" spans="1:27" s="108" customFormat="1" ht="24.95" customHeight="1">
      <c r="A75" s="826"/>
      <c r="B75" s="852"/>
      <c r="C75" s="853"/>
      <c r="D75" s="854"/>
      <c r="E75" s="854"/>
      <c r="F75" s="854"/>
      <c r="G75" s="854"/>
      <c r="H75" s="854"/>
      <c r="I75" s="854"/>
      <c r="J75" s="855"/>
      <c r="K75" s="853"/>
      <c r="L75" s="853"/>
      <c r="M75" s="856"/>
      <c r="N75" s="828"/>
      <c r="O75" s="828"/>
      <c r="P75" s="828"/>
      <c r="Q75" s="828"/>
      <c r="R75" s="828"/>
      <c r="S75" s="828"/>
      <c r="T75" s="828"/>
      <c r="U75" s="828"/>
      <c r="V75" s="828"/>
      <c r="W75" s="828"/>
      <c r="X75" s="828"/>
      <c r="Y75" s="828"/>
      <c r="Z75" s="828"/>
      <c r="AA75" s="828"/>
    </row>
    <row r="76" spans="1:27" s="108" customFormat="1" ht="24.95" customHeight="1">
      <c r="A76" s="826"/>
      <c r="B76" s="857" t="s">
        <v>1905</v>
      </c>
      <c r="C76" s="880" t="s">
        <v>1831</v>
      </c>
      <c r="D76" s="859"/>
      <c r="E76" s="859"/>
      <c r="F76" s="859"/>
      <c r="G76" s="859"/>
      <c r="H76" s="859"/>
      <c r="I76" s="859"/>
      <c r="J76" s="860"/>
      <c r="K76" s="861"/>
      <c r="L76" s="861"/>
      <c r="M76" s="862"/>
      <c r="N76" s="828"/>
      <c r="O76" s="828"/>
      <c r="P76" s="828"/>
      <c r="Q76" s="828"/>
      <c r="R76" s="828"/>
      <c r="S76" s="828"/>
      <c r="T76" s="828"/>
      <c r="U76" s="828"/>
      <c r="V76" s="828"/>
      <c r="W76" s="828"/>
      <c r="X76" s="828"/>
      <c r="Y76" s="828"/>
      <c r="Z76" s="828"/>
      <c r="AA76" s="828"/>
    </row>
    <row r="77" spans="1:27" s="108" customFormat="1" ht="24.95" customHeight="1">
      <c r="A77" s="826"/>
      <c r="B77" s="857">
        <f>ROW()</f>
        <v>77</v>
      </c>
      <c r="C77" s="1028" t="str">
        <f ca="1">CELL("nomfichier")</f>
        <v>E:\Joël Leboucher\Documents\1.Modeles.de.fiches.2022\[OK.ff-1-A-collectivite.xlsx]Nota</v>
      </c>
      <c r="D77" s="1036"/>
      <c r="E77" s="1036"/>
      <c r="F77" s="1036"/>
      <c r="G77" s="1036"/>
      <c r="H77" s="1036"/>
      <c r="I77" s="1036"/>
      <c r="J77" s="896"/>
      <c r="K77" s="896"/>
      <c r="L77" s="897"/>
      <c r="M77" s="898"/>
      <c r="N77" s="828" t="s">
        <v>720</v>
      </c>
      <c r="O77" s="864"/>
      <c r="P77" s="828"/>
      <c r="Q77" s="828"/>
      <c r="R77" s="828"/>
      <c r="S77" s="828"/>
      <c r="T77" s="828"/>
      <c r="U77" s="828"/>
      <c r="V77" s="828"/>
      <c r="W77" s="828"/>
      <c r="X77" s="828"/>
      <c r="Y77" s="828"/>
      <c r="Z77" s="828"/>
      <c r="AA77" s="828"/>
    </row>
    <row r="78" spans="1:27" s="108" customFormat="1" ht="24.95" customHeight="1">
      <c r="A78" s="826"/>
      <c r="B78" s="899"/>
      <c r="C78" s="1032" t="str">
        <f ca="1">_xlfn.FORMULATEXT(C77)</f>
        <v>=CELLULE("nomfichier")</v>
      </c>
      <c r="D78" s="1032"/>
      <c r="E78" s="1032"/>
      <c r="F78" s="1032"/>
      <c r="G78" s="1032"/>
      <c r="H78" s="1032"/>
      <c r="I78" s="1032"/>
      <c r="J78" s="1032"/>
      <c r="K78" s="1032"/>
      <c r="L78" s="1032"/>
      <c r="M78" s="862"/>
      <c r="N78" s="828"/>
      <c r="O78" s="1032"/>
      <c r="P78" s="828"/>
      <c r="Q78" s="828"/>
      <c r="R78" s="828"/>
      <c r="S78" s="828"/>
      <c r="T78" s="828"/>
      <c r="U78" s="828"/>
      <c r="V78" s="828"/>
      <c r="W78" s="828"/>
      <c r="X78" s="828"/>
      <c r="Y78" s="828"/>
      <c r="Z78" s="828"/>
      <c r="AA78" s="828"/>
    </row>
    <row r="79" spans="1:27" s="108" customFormat="1" ht="24.95" customHeight="1" thickBot="1">
      <c r="A79" s="826"/>
      <c r="B79" s="866"/>
      <c r="C79" s="900" t="s">
        <v>1914</v>
      </c>
      <c r="D79" s="868"/>
      <c r="E79" s="868"/>
      <c r="F79" s="868"/>
      <c r="G79" s="868"/>
      <c r="H79" s="868"/>
      <c r="I79" s="868"/>
      <c r="J79" s="869"/>
      <c r="K79" s="870"/>
      <c r="L79" s="870"/>
      <c r="M79" s="871"/>
      <c r="N79" s="828"/>
      <c r="O79" s="828"/>
      <c r="P79" s="828"/>
      <c r="Q79" s="828"/>
      <c r="R79" s="828"/>
      <c r="S79" s="828"/>
      <c r="T79" s="828"/>
      <c r="U79" s="828"/>
      <c r="V79" s="828"/>
      <c r="W79" s="828"/>
      <c r="X79" s="828"/>
      <c r="Y79" s="828"/>
      <c r="Z79" s="828"/>
      <c r="AA79" s="828"/>
    </row>
    <row r="80" spans="1:27" s="108" customFormat="1" ht="24.95" customHeight="1" thickBot="1">
      <c r="A80" s="826"/>
      <c r="B80" s="827"/>
      <c r="C80" s="828"/>
      <c r="D80" s="872"/>
      <c r="E80" s="872"/>
      <c r="F80" s="873"/>
      <c r="G80" s="873"/>
      <c r="H80" s="873"/>
      <c r="I80" s="873"/>
      <c r="J80" s="836"/>
      <c r="K80" s="828"/>
      <c r="L80" s="828"/>
      <c r="M80" s="828"/>
      <c r="N80" s="828"/>
      <c r="O80" s="828"/>
      <c r="P80" s="828"/>
      <c r="Q80" s="828"/>
      <c r="R80" s="828"/>
      <c r="S80" s="828"/>
      <c r="T80" s="828"/>
      <c r="U80" s="828"/>
      <c r="V80" s="828"/>
      <c r="W80" s="828"/>
      <c r="X80" s="828"/>
      <c r="Y80" s="828"/>
      <c r="Z80" s="828"/>
      <c r="AA80" s="828"/>
    </row>
    <row r="81" spans="1:27" s="108" customFormat="1" ht="24.95" customHeight="1">
      <c r="A81" s="826"/>
      <c r="B81" s="852"/>
      <c r="C81" s="853"/>
      <c r="D81" s="854"/>
      <c r="E81" s="854"/>
      <c r="F81" s="854"/>
      <c r="G81" s="854"/>
      <c r="H81" s="854"/>
      <c r="I81" s="854"/>
      <c r="J81" s="855"/>
      <c r="K81" s="856"/>
      <c r="L81" s="828"/>
      <c r="M81" s="828"/>
      <c r="N81" s="828"/>
      <c r="O81" s="828"/>
      <c r="P81" s="828"/>
      <c r="Q81" s="828"/>
      <c r="R81" s="828"/>
      <c r="S81" s="828"/>
      <c r="T81" s="828"/>
      <c r="U81" s="828"/>
      <c r="V81" s="828"/>
      <c r="W81" s="828"/>
      <c r="X81" s="828"/>
      <c r="Y81" s="828"/>
      <c r="Z81" s="828"/>
      <c r="AA81" s="828"/>
    </row>
    <row r="82" spans="1:27" s="108" customFormat="1" ht="24.95" customHeight="1">
      <c r="A82" s="826"/>
      <c r="B82" s="857" t="s">
        <v>1905</v>
      </c>
      <c r="C82" s="880" t="s">
        <v>1833</v>
      </c>
      <c r="D82" s="859"/>
      <c r="E82" s="859"/>
      <c r="F82" s="859"/>
      <c r="G82" s="859"/>
      <c r="H82" s="859"/>
      <c r="I82" s="859"/>
      <c r="J82" s="860"/>
      <c r="K82" s="862"/>
      <c r="L82" s="828"/>
      <c r="M82" s="828"/>
      <c r="N82" s="828"/>
      <c r="O82" s="828"/>
      <c r="P82" s="828"/>
      <c r="Q82" s="828"/>
      <c r="R82" s="828"/>
      <c r="S82" s="828"/>
      <c r="T82" s="828"/>
      <c r="U82" s="828"/>
      <c r="V82" s="828"/>
      <c r="W82" s="828"/>
      <c r="X82" s="828"/>
      <c r="Y82" s="828"/>
      <c r="Z82" s="828"/>
      <c r="AA82" s="828"/>
    </row>
    <row r="83" spans="1:27" s="108" customFormat="1" ht="24.95" customHeight="1">
      <c r="A83" s="826"/>
      <c r="B83" s="857">
        <f>ROW()</f>
        <v>83</v>
      </c>
      <c r="C83" s="1042" t="s">
        <v>1915</v>
      </c>
      <c r="D83" s="901"/>
      <c r="E83" s="901"/>
      <c r="F83" s="901"/>
      <c r="G83" s="901"/>
      <c r="H83" s="901"/>
      <c r="I83" s="901"/>
      <c r="J83" s="901"/>
      <c r="K83" s="862"/>
      <c r="L83" s="828"/>
      <c r="M83" s="828"/>
      <c r="N83" s="828"/>
      <c r="O83" s="828"/>
      <c r="P83" s="828"/>
      <c r="Q83" s="828"/>
      <c r="R83" s="828"/>
      <c r="S83" s="828"/>
      <c r="T83" s="828"/>
      <c r="U83" s="828"/>
      <c r="V83" s="828"/>
      <c r="W83" s="828"/>
      <c r="X83" s="828"/>
      <c r="Y83" s="828"/>
      <c r="Z83" s="828"/>
      <c r="AA83" s="828"/>
    </row>
    <row r="84" spans="1:27" s="108" customFormat="1" ht="24.95" customHeight="1" thickBot="1">
      <c r="A84" s="826"/>
      <c r="B84" s="866"/>
      <c r="C84" s="900" t="s">
        <v>1916</v>
      </c>
      <c r="D84" s="868"/>
      <c r="E84" s="868"/>
      <c r="F84" s="868"/>
      <c r="G84" s="868"/>
      <c r="H84" s="868"/>
      <c r="I84" s="868"/>
      <c r="J84" s="869"/>
      <c r="K84" s="871"/>
      <c r="L84" s="828"/>
      <c r="M84" s="828"/>
      <c r="N84" s="828"/>
      <c r="O84" s="828"/>
      <c r="P84" s="828"/>
      <c r="Q84" s="828"/>
      <c r="R84" s="828"/>
      <c r="S84" s="828"/>
      <c r="T84" s="828"/>
      <c r="U84" s="828"/>
      <c r="V84" s="828"/>
      <c r="W84" s="828"/>
      <c r="X84" s="828"/>
      <c r="Y84" s="828"/>
      <c r="Z84" s="828"/>
      <c r="AA84" s="828"/>
    </row>
    <row r="85" spans="1:27" s="108" customFormat="1" ht="24.95" customHeight="1" thickBot="1">
      <c r="A85" s="826"/>
      <c r="B85" s="827"/>
      <c r="C85" s="828"/>
      <c r="D85" s="872"/>
      <c r="E85" s="872"/>
      <c r="F85" s="873"/>
      <c r="G85" s="873"/>
      <c r="H85" s="873"/>
      <c r="I85" s="873"/>
      <c r="J85" s="836"/>
      <c r="K85" s="828"/>
      <c r="L85" s="828"/>
      <c r="M85" s="828"/>
      <c r="N85" s="828"/>
      <c r="O85" s="828"/>
      <c r="P85" s="828"/>
      <c r="Q85" s="828"/>
      <c r="R85" s="828"/>
      <c r="S85" s="828"/>
      <c r="T85" s="828"/>
      <c r="U85" s="828"/>
      <c r="V85" s="828"/>
      <c r="W85" s="828"/>
      <c r="X85" s="828"/>
      <c r="Y85" s="828"/>
      <c r="Z85" s="828"/>
      <c r="AA85" s="828"/>
    </row>
    <row r="86" spans="1:27" s="108" customFormat="1" ht="24.95" customHeight="1">
      <c r="A86" s="826"/>
      <c r="B86" s="852"/>
      <c r="C86" s="853"/>
      <c r="D86" s="854"/>
      <c r="E86" s="854"/>
      <c r="F86" s="854"/>
      <c r="G86" s="854"/>
      <c r="H86" s="854"/>
      <c r="I86" s="854"/>
      <c r="J86" s="855"/>
      <c r="K86" s="853"/>
      <c r="L86" s="853"/>
      <c r="M86" s="853"/>
      <c r="N86" s="853"/>
      <c r="O86" s="853"/>
      <c r="P86" s="856"/>
      <c r="Q86" s="828"/>
      <c r="R86" s="828"/>
      <c r="S86" s="828"/>
      <c r="T86" s="828"/>
      <c r="U86" s="828"/>
      <c r="V86" s="828"/>
      <c r="W86" s="828"/>
      <c r="X86" s="828"/>
      <c r="Y86" s="828"/>
      <c r="Z86" s="828"/>
      <c r="AA86" s="828"/>
    </row>
    <row r="87" spans="1:27" s="108" customFormat="1" ht="24.95" customHeight="1">
      <c r="A87" s="826"/>
      <c r="B87" s="857" t="s">
        <v>1905</v>
      </c>
      <c r="C87" s="880" t="s">
        <v>1832</v>
      </c>
      <c r="D87" s="885"/>
      <c r="E87" s="861"/>
      <c r="F87" s="861"/>
      <c r="G87" s="861"/>
      <c r="H87" s="861"/>
      <c r="I87" s="861"/>
      <c r="J87" s="861"/>
      <c r="K87" s="861"/>
      <c r="L87" s="861"/>
      <c r="M87" s="861"/>
      <c r="N87" s="861"/>
      <c r="O87" s="861"/>
      <c r="P87" s="862"/>
      <c r="Q87" s="787"/>
      <c r="R87" s="828"/>
      <c r="S87" s="828"/>
      <c r="T87" s="828"/>
      <c r="U87" s="828"/>
      <c r="V87" s="828"/>
      <c r="W87" s="828"/>
      <c r="X87" s="828"/>
      <c r="Y87" s="828"/>
      <c r="Z87" s="828"/>
      <c r="AA87" s="828"/>
    </row>
    <row r="88" spans="1:27" s="108" customFormat="1" ht="24.95" customHeight="1">
      <c r="A88" s="826"/>
      <c r="B88" s="857"/>
      <c r="C88" s="1028" t="str">
        <f ca="1">SUBSTITUTE(SUBSTITUTE(RIGHT(CELL("filename",A1),LEN(CELL("filename",A1))-SEARCH("[",CELL("filename",A1))+1),"[",""),"]"," ")</f>
        <v>OK.ff-1-A-collectivite.xlsx Formats-Formules-Fonctions</v>
      </c>
      <c r="D88" s="1036"/>
      <c r="E88" s="1036"/>
      <c r="F88" s="1036"/>
      <c r="G88" s="1036"/>
      <c r="H88" s="1036"/>
      <c r="I88" s="1036"/>
      <c r="J88" s="863"/>
      <c r="K88" s="863"/>
      <c r="L88" s="864"/>
      <c r="M88" s="864"/>
      <c r="N88" s="864"/>
      <c r="O88" s="864"/>
      <c r="P88" s="902"/>
      <c r="Q88" s="787"/>
      <c r="R88" s="828"/>
      <c r="S88" s="828"/>
      <c r="T88" s="828"/>
      <c r="U88" s="828"/>
      <c r="V88" s="828"/>
      <c r="W88" s="828"/>
      <c r="X88" s="828"/>
      <c r="Y88" s="828"/>
      <c r="Z88" s="828"/>
      <c r="AA88" s="828"/>
    </row>
    <row r="89" spans="1:27" s="108" customFormat="1" ht="24.95" customHeight="1">
      <c r="A89" s="826"/>
      <c r="B89" s="857">
        <f>ROW()</f>
        <v>89</v>
      </c>
      <c r="C89" s="1032" t="str">
        <f ca="1">_xlfn.FORMULATEXT(C88)</f>
        <v>=SUBSTITUE(SUBSTITUE(DROITE(CELLULE("filename";A1);NBCAR(CELLULE("filename";A1))-CHERCHE("[";CELLULE("filename";A1))+1);"[";"");"]";" ")</v>
      </c>
      <c r="D89" s="1032"/>
      <c r="E89" s="1032"/>
      <c r="F89" s="1032"/>
      <c r="G89" s="1032"/>
      <c r="H89" s="1032"/>
      <c r="I89" s="1032"/>
      <c r="J89" s="1032"/>
      <c r="K89" s="1032"/>
      <c r="L89" s="1032"/>
      <c r="M89" s="1032"/>
      <c r="N89" s="1032"/>
      <c r="O89" s="1032"/>
      <c r="P89" s="1043"/>
      <c r="Q89" s="787"/>
      <c r="R89" s="828"/>
      <c r="S89" s="828"/>
      <c r="T89" s="828"/>
      <c r="U89" s="828"/>
      <c r="V89" s="828"/>
      <c r="W89" s="828"/>
      <c r="X89" s="828"/>
      <c r="Y89" s="828"/>
      <c r="Z89" s="828"/>
      <c r="AA89" s="828"/>
    </row>
    <row r="90" spans="1:27" s="108" customFormat="1" ht="24.95" customHeight="1" thickBot="1">
      <c r="A90" s="826"/>
      <c r="B90" s="866"/>
      <c r="C90" s="867" t="s">
        <v>1907</v>
      </c>
      <c r="D90" s="1044"/>
      <c r="E90" s="868"/>
      <c r="F90" s="868"/>
      <c r="G90" s="868"/>
      <c r="H90" s="868"/>
      <c r="I90" s="868"/>
      <c r="J90" s="870"/>
      <c r="K90" s="870"/>
      <c r="L90" s="870"/>
      <c r="M90" s="870"/>
      <c r="N90" s="870"/>
      <c r="O90" s="870"/>
      <c r="P90" s="871"/>
      <c r="Q90" s="787"/>
      <c r="R90" s="828"/>
      <c r="S90" s="828"/>
      <c r="T90" s="828"/>
      <c r="U90" s="828"/>
      <c r="V90" s="828"/>
      <c r="W90" s="828"/>
      <c r="X90" s="828"/>
      <c r="Y90" s="828"/>
      <c r="Z90" s="828"/>
      <c r="AA90" s="828"/>
    </row>
    <row r="91" spans="1:27" s="108" customFormat="1" ht="24.95" customHeight="1" thickBot="1">
      <c r="A91" s="826"/>
      <c r="B91" s="827"/>
      <c r="C91" s="828"/>
      <c r="D91" s="872"/>
      <c r="E91" s="872"/>
      <c r="F91" s="873"/>
      <c r="G91" s="873"/>
      <c r="H91" s="873"/>
      <c r="I91" s="873"/>
      <c r="J91" s="836"/>
      <c r="K91" s="828"/>
      <c r="L91" s="828"/>
      <c r="M91" s="828"/>
      <c r="N91" s="828"/>
      <c r="O91" s="828"/>
      <c r="P91" s="828"/>
      <c r="Q91" s="828"/>
      <c r="R91" s="828"/>
      <c r="S91" s="828"/>
      <c r="T91" s="828"/>
      <c r="U91" s="828"/>
      <c r="V91" s="828"/>
      <c r="W91" s="828"/>
      <c r="X91" s="828"/>
      <c r="Y91" s="828"/>
      <c r="Z91" s="828"/>
      <c r="AA91" s="828"/>
    </row>
    <row r="92" spans="1:27" s="108" customFormat="1" ht="24.95" customHeight="1">
      <c r="A92" s="826"/>
      <c r="B92" s="874"/>
      <c r="C92" s="875"/>
      <c r="D92" s="876"/>
      <c r="E92" s="876"/>
      <c r="F92" s="877"/>
      <c r="G92" s="877"/>
      <c r="H92" s="877"/>
      <c r="I92" s="877"/>
      <c r="J92" s="878"/>
      <c r="K92" s="875"/>
      <c r="L92" s="875"/>
      <c r="M92" s="879"/>
      <c r="N92" s="828"/>
      <c r="O92" s="828"/>
      <c r="P92" s="828"/>
      <c r="Q92" s="828"/>
      <c r="R92" s="828"/>
      <c r="S92" s="828"/>
      <c r="T92" s="828"/>
      <c r="U92" s="828"/>
      <c r="V92" s="828"/>
      <c r="W92" s="828"/>
      <c r="X92" s="828"/>
      <c r="Y92" s="828"/>
      <c r="Z92" s="828"/>
      <c r="AA92" s="828"/>
    </row>
    <row r="93" spans="1:27" s="108" customFormat="1" ht="24.95" customHeight="1">
      <c r="A93" s="826"/>
      <c r="B93" s="857" t="s">
        <v>1905</v>
      </c>
      <c r="C93" s="880" t="s">
        <v>1834</v>
      </c>
      <c r="D93" s="830"/>
      <c r="E93" s="828"/>
      <c r="F93" s="828"/>
      <c r="G93" s="828"/>
      <c r="H93" s="828"/>
      <c r="I93" s="828"/>
      <c r="J93" s="828"/>
      <c r="K93" s="828"/>
      <c r="L93" s="828"/>
      <c r="M93" s="862"/>
      <c r="N93" s="828"/>
      <c r="O93" s="828"/>
      <c r="P93" s="828"/>
      <c r="Q93" s="828"/>
      <c r="R93" s="828"/>
      <c r="S93" s="828"/>
      <c r="T93" s="828"/>
      <c r="U93" s="828"/>
      <c r="V93" s="828"/>
      <c r="W93" s="828"/>
      <c r="X93" s="828"/>
      <c r="Y93" s="828"/>
      <c r="Z93" s="828"/>
      <c r="AA93" s="828"/>
    </row>
    <row r="94" spans="1:27" s="108" customFormat="1" ht="24.95" customHeight="1">
      <c r="A94" s="826"/>
      <c r="B94" s="857"/>
      <c r="C94" s="1028" t="str">
        <f ca="1">SUBSTITUTE(SUBSTITUTE(LEFT(CELL("filename",A1),SEARCH("]",CELL("filename",A1))),"[",""),"]","")</f>
        <v>E:\Joël Leboucher\Documents\1.Modeles.de.fiches.2022\OK.ff-1-A-collectivite.xlsx</v>
      </c>
      <c r="D94" s="1036"/>
      <c r="E94" s="1036"/>
      <c r="F94" s="1036"/>
      <c r="G94" s="1036"/>
      <c r="H94" s="1036"/>
      <c r="I94" s="1036"/>
      <c r="J94" s="1036"/>
      <c r="K94" s="1036"/>
      <c r="L94" s="1036"/>
      <c r="M94" s="862"/>
      <c r="N94" s="828"/>
      <c r="O94" s="864"/>
      <c r="P94" s="828"/>
      <c r="Q94" s="828"/>
      <c r="R94" s="828"/>
      <c r="S94" s="828"/>
      <c r="T94" s="828"/>
      <c r="U94" s="828"/>
      <c r="V94" s="828"/>
      <c r="W94" s="828"/>
      <c r="X94" s="828"/>
      <c r="Y94" s="828"/>
      <c r="Z94" s="828"/>
      <c r="AA94" s="828"/>
    </row>
    <row r="95" spans="1:27" s="108" customFormat="1" ht="24.95" customHeight="1">
      <c r="A95" s="826"/>
      <c r="B95" s="857">
        <f>ROW()</f>
        <v>95</v>
      </c>
      <c r="C95" s="1032" t="str">
        <f ca="1">_xlfn.FORMULATEXT(C94)</f>
        <v>=SUBSTITUE(SUBSTITUE(GAUCHE(CELLULE("filename";A1);CHERCHE("]";CELLULE("filename";A1)));"[";"");"]";"")</v>
      </c>
      <c r="D95" s="1032"/>
      <c r="E95" s="1032"/>
      <c r="F95" s="1032"/>
      <c r="G95" s="1032"/>
      <c r="H95" s="1032"/>
      <c r="I95" s="1032"/>
      <c r="J95" s="1032"/>
      <c r="K95" s="1032"/>
      <c r="L95" s="1032"/>
      <c r="M95" s="862"/>
      <c r="N95" s="828"/>
      <c r="O95" s="1032"/>
      <c r="P95" s="828"/>
      <c r="Q95" s="828"/>
      <c r="R95" s="828"/>
      <c r="S95" s="828"/>
      <c r="T95" s="828"/>
      <c r="U95" s="828"/>
      <c r="V95" s="828"/>
      <c r="W95" s="828"/>
      <c r="X95" s="828"/>
      <c r="Y95" s="828"/>
      <c r="Z95" s="828"/>
      <c r="AA95" s="828"/>
    </row>
    <row r="96" spans="1:27" s="108" customFormat="1" ht="24.95" customHeight="1" thickBot="1">
      <c r="A96" s="826"/>
      <c r="B96" s="881"/>
      <c r="C96" s="867" t="s">
        <v>1907</v>
      </c>
      <c r="D96" s="1044"/>
      <c r="E96" s="868"/>
      <c r="F96" s="868"/>
      <c r="G96" s="868"/>
      <c r="H96" s="868"/>
      <c r="I96" s="868"/>
      <c r="J96" s="903"/>
      <c r="K96" s="892"/>
      <c r="L96" s="892"/>
      <c r="M96" s="904"/>
      <c r="N96" s="828"/>
      <c r="O96" s="828"/>
      <c r="P96" s="828"/>
      <c r="Q96" s="828"/>
      <c r="R96" s="828"/>
      <c r="S96" s="828"/>
      <c r="T96" s="828"/>
      <c r="U96" s="828"/>
      <c r="V96" s="828"/>
      <c r="W96" s="828"/>
      <c r="X96" s="828"/>
      <c r="Y96" s="828"/>
      <c r="Z96" s="828"/>
      <c r="AA96" s="828"/>
    </row>
    <row r="97" spans="1:27" s="108" customFormat="1" ht="24.95" customHeight="1" thickBot="1">
      <c r="A97" s="826"/>
      <c r="B97" s="827"/>
      <c r="C97" s="828"/>
      <c r="D97" s="872"/>
      <c r="E97" s="872"/>
      <c r="F97" s="873"/>
      <c r="G97" s="873"/>
      <c r="H97" s="873"/>
      <c r="I97" s="873"/>
      <c r="J97" s="836"/>
      <c r="K97" s="828"/>
      <c r="L97" s="828"/>
      <c r="M97" s="828"/>
      <c r="N97" s="828"/>
      <c r="O97" s="828"/>
      <c r="P97" s="828"/>
      <c r="Q97" s="828"/>
      <c r="R97" s="828"/>
      <c r="S97" s="828"/>
      <c r="T97" s="828"/>
      <c r="U97" s="828"/>
      <c r="V97" s="828"/>
      <c r="W97" s="828"/>
      <c r="X97" s="828"/>
      <c r="Y97" s="828"/>
      <c r="Z97" s="828"/>
      <c r="AA97" s="828"/>
    </row>
    <row r="98" spans="1:27" s="108" customFormat="1" ht="24.95" customHeight="1">
      <c r="A98" s="826"/>
      <c r="B98" s="905"/>
      <c r="C98" s="906"/>
      <c r="D98" s="907"/>
      <c r="E98" s="907"/>
      <c r="F98" s="908"/>
      <c r="G98" s="908"/>
      <c r="H98" s="908"/>
      <c r="I98" s="908"/>
      <c r="J98" s="909"/>
      <c r="K98" s="906"/>
      <c r="L98" s="906"/>
      <c r="M98" s="906"/>
      <c r="N98" s="906"/>
      <c r="O98" s="906"/>
      <c r="P98" s="910"/>
      <c r="Q98" s="828"/>
      <c r="R98" s="828"/>
      <c r="S98" s="828"/>
      <c r="T98" s="828"/>
      <c r="U98" s="828"/>
      <c r="V98" s="828"/>
      <c r="W98" s="828"/>
      <c r="X98" s="828"/>
      <c r="Y98" s="828"/>
      <c r="Z98" s="828"/>
      <c r="AA98" s="828"/>
    </row>
    <row r="99" spans="1:27" s="108" customFormat="1" ht="24.95" customHeight="1">
      <c r="A99" s="826"/>
      <c r="B99" s="857" t="s">
        <v>1905</v>
      </c>
      <c r="C99" s="880" t="s">
        <v>1917</v>
      </c>
      <c r="D99" s="859"/>
      <c r="E99" s="859"/>
      <c r="F99" s="911"/>
      <c r="G99" s="911"/>
      <c r="H99" s="911"/>
      <c r="I99" s="911"/>
      <c r="J99" s="912"/>
      <c r="K99" s="864"/>
      <c r="L99" s="864"/>
      <c r="M99" s="864"/>
      <c r="N99" s="864"/>
      <c r="O99" s="864"/>
      <c r="P99" s="902"/>
      <c r="Q99" s="828"/>
      <c r="R99" s="828"/>
      <c r="S99" s="828"/>
      <c r="T99" s="828"/>
      <c r="U99" s="828"/>
      <c r="V99" s="828"/>
      <c r="W99" s="828"/>
      <c r="X99" s="828"/>
      <c r="Y99" s="828"/>
      <c r="Z99" s="828"/>
      <c r="AA99" s="828"/>
    </row>
    <row r="100" spans="1:27" s="108" customFormat="1" ht="24.95" customHeight="1">
      <c r="A100" s="826"/>
      <c r="B100" s="857"/>
      <c r="C100" s="1028" t="str">
        <f ca="1">IF(CELL("nomfichier",C55)="\\rcg006bur\usei_cartographie\[ff-29-formats-formules-pourcentages.xlsx]sites","","ff-29-formats-formules-pourcentages COPIE")</f>
        <v>ff-29-formats-formules-pourcentages COPIE</v>
      </c>
      <c r="D100" s="1036"/>
      <c r="E100" s="1036"/>
      <c r="F100" s="1036"/>
      <c r="G100" s="1029"/>
      <c r="H100" s="1029"/>
      <c r="I100" s="1029"/>
      <c r="J100" s="863"/>
      <c r="K100" s="863"/>
      <c r="L100" s="864"/>
      <c r="M100" s="864"/>
      <c r="N100" s="864"/>
      <c r="O100" s="864"/>
      <c r="P100" s="902"/>
      <c r="Q100" s="828"/>
      <c r="R100" s="828"/>
      <c r="S100" s="828"/>
      <c r="T100" s="828"/>
      <c r="U100" s="828"/>
      <c r="V100" s="828"/>
      <c r="W100" s="828"/>
      <c r="X100" s="828"/>
      <c r="Y100" s="828"/>
      <c r="Z100" s="828"/>
      <c r="AA100" s="828"/>
    </row>
    <row r="101" spans="1:27" s="108" customFormat="1" ht="24.95" customHeight="1">
      <c r="A101" s="826"/>
      <c r="B101" s="857">
        <f>ROW()</f>
        <v>101</v>
      </c>
      <c r="C101" s="1032" t="str">
        <f ca="1">_xlfn.FORMULATEXT(C100)</f>
        <v>=SI(CELLULE("nomfichier";C55)="\\rcg006bur\usei_cartographie\[ff-29-formats-formules-pourcentages.xlsx]sites";"";"ff-29-formats-formules-pourcentages COPIE")</v>
      </c>
      <c r="D101" s="1032"/>
      <c r="E101" s="1032"/>
      <c r="F101" s="1032"/>
      <c r="G101" s="1032"/>
      <c r="H101" s="1032"/>
      <c r="I101" s="1032"/>
      <c r="J101" s="1032"/>
      <c r="K101" s="1032"/>
      <c r="L101" s="1032"/>
      <c r="M101" s="1032"/>
      <c r="N101" s="1032"/>
      <c r="O101" s="1032"/>
      <c r="P101" s="1043"/>
      <c r="Q101" s="828"/>
      <c r="R101" s="828"/>
      <c r="S101" s="828"/>
      <c r="T101" s="828"/>
      <c r="U101" s="828"/>
      <c r="V101" s="828"/>
      <c r="W101" s="828"/>
      <c r="X101" s="828"/>
      <c r="Y101" s="828"/>
      <c r="Z101" s="828"/>
      <c r="AA101" s="828"/>
    </row>
    <row r="102" spans="1:27" s="108" customFormat="1" ht="24.95" customHeight="1" thickBot="1">
      <c r="A102" s="826"/>
      <c r="B102" s="913"/>
      <c r="C102" s="914" t="s">
        <v>1918</v>
      </c>
      <c r="D102" s="915"/>
      <c r="E102" s="915"/>
      <c r="F102" s="916"/>
      <c r="G102" s="916"/>
      <c r="H102" s="916"/>
      <c r="I102" s="916"/>
      <c r="J102" s="917"/>
      <c r="K102" s="917"/>
      <c r="L102" s="917"/>
      <c r="M102" s="917"/>
      <c r="N102" s="917"/>
      <c r="O102" s="917"/>
      <c r="P102" s="918"/>
      <c r="Q102" s="828"/>
      <c r="R102" s="828"/>
      <c r="S102" s="828"/>
      <c r="T102" s="828"/>
      <c r="U102" s="828"/>
      <c r="V102" s="828"/>
      <c r="W102" s="828"/>
      <c r="X102" s="828"/>
      <c r="Y102" s="828"/>
      <c r="Z102" s="828"/>
      <c r="AA102" s="828"/>
    </row>
    <row r="103" spans="1:27" s="108" customFormat="1" ht="24.95" customHeight="1" thickBot="1">
      <c r="A103" s="826"/>
      <c r="B103" s="827"/>
      <c r="C103" s="828"/>
      <c r="D103" s="872"/>
      <c r="E103" s="872"/>
      <c r="F103" s="873"/>
      <c r="G103" s="873"/>
      <c r="H103" s="873"/>
      <c r="I103" s="873"/>
      <c r="J103" s="836"/>
      <c r="K103" s="828"/>
      <c r="L103" s="828"/>
      <c r="M103" s="828"/>
      <c r="N103" s="828"/>
      <c r="O103" s="828"/>
      <c r="P103" s="828"/>
      <c r="Q103" s="828"/>
      <c r="R103" s="828"/>
      <c r="S103" s="828"/>
      <c r="T103" s="828"/>
      <c r="U103" s="828"/>
      <c r="V103" s="828"/>
      <c r="W103" s="828"/>
      <c r="X103" s="828"/>
      <c r="Y103" s="828"/>
      <c r="Z103" s="828"/>
      <c r="AA103" s="828"/>
    </row>
    <row r="104" spans="1:27" s="108" customFormat="1" ht="24.95" customHeight="1">
      <c r="A104" s="826"/>
      <c r="B104" s="852"/>
      <c r="C104" s="853"/>
      <c r="D104" s="854"/>
      <c r="E104" s="854"/>
      <c r="F104" s="854"/>
      <c r="G104" s="854"/>
      <c r="H104" s="854"/>
      <c r="I104" s="854"/>
      <c r="J104" s="855"/>
      <c r="K104" s="853"/>
      <c r="L104" s="856"/>
      <c r="M104" s="828"/>
      <c r="N104" s="828"/>
      <c r="O104" s="828"/>
      <c r="P104" s="828"/>
      <c r="Q104" s="828"/>
      <c r="R104" s="828"/>
      <c r="S104" s="828"/>
      <c r="T104" s="828"/>
      <c r="U104" s="828"/>
      <c r="V104" s="828"/>
      <c r="W104" s="828"/>
      <c r="X104" s="828"/>
      <c r="Y104" s="828"/>
      <c r="Z104" s="828"/>
      <c r="AA104" s="828"/>
    </row>
    <row r="105" spans="1:27" s="108" customFormat="1" ht="24.95" customHeight="1">
      <c r="A105" s="826"/>
      <c r="B105" s="899"/>
      <c r="C105" s="880" t="s">
        <v>1838</v>
      </c>
      <c r="D105" s="919"/>
      <c r="E105" s="920"/>
      <c r="F105" s="859"/>
      <c r="G105" s="859"/>
      <c r="H105" s="859"/>
      <c r="I105" s="859"/>
      <c r="J105" s="860"/>
      <c r="K105" s="861"/>
      <c r="L105" s="862"/>
      <c r="M105" s="828"/>
      <c r="N105" s="828"/>
      <c r="O105" s="828"/>
      <c r="P105" s="828"/>
      <c r="Q105" s="828"/>
      <c r="R105" s="828"/>
      <c r="S105" s="828"/>
      <c r="T105" s="828"/>
      <c r="U105" s="828"/>
      <c r="V105" s="828"/>
      <c r="W105" s="828"/>
      <c r="X105" s="828"/>
      <c r="Y105" s="828"/>
      <c r="Z105" s="828"/>
      <c r="AA105" s="828"/>
    </row>
    <row r="106" spans="1:27" s="108" customFormat="1" ht="24.95" customHeight="1" thickBot="1">
      <c r="A106" s="826"/>
      <c r="B106" s="857" t="s">
        <v>1905</v>
      </c>
      <c r="C106" s="1045" t="s">
        <v>1840</v>
      </c>
      <c r="D106" s="919"/>
      <c r="E106" s="920"/>
      <c r="F106" s="859"/>
      <c r="G106" s="859"/>
      <c r="H106" s="859"/>
      <c r="I106" s="859"/>
      <c r="J106" s="860"/>
      <c r="K106" s="861"/>
      <c r="L106" s="862"/>
      <c r="M106" s="828"/>
      <c r="N106" s="828"/>
      <c r="O106" s="828"/>
      <c r="P106" s="828"/>
      <c r="Q106" s="828"/>
      <c r="R106" s="828"/>
      <c r="S106" s="828"/>
      <c r="T106" s="828"/>
      <c r="U106" s="828"/>
      <c r="V106" s="828"/>
      <c r="W106" s="828"/>
      <c r="X106" s="828"/>
      <c r="Y106" s="828"/>
      <c r="Z106" s="828"/>
      <c r="AA106" s="828"/>
    </row>
    <row r="107" spans="1:27" s="108" customFormat="1" ht="24.95" customHeight="1" thickBot="1">
      <c r="A107" s="826"/>
      <c r="B107" s="857">
        <f>ROW()</f>
        <v>107</v>
      </c>
      <c r="C107" s="1046" t="s">
        <v>1841</v>
      </c>
      <c r="D107" s="1047"/>
      <c r="E107" s="1048" t="str">
        <f>RIGHT(C107,LEN(C107)-SEARCH(" ",C107))&amp;" "&amp;LEFT(C107,SEARCH(" ",C107))</f>
        <v xml:space="preserve">paul  legendre </v>
      </c>
      <c r="F107" s="1049"/>
      <c r="G107" s="1029"/>
      <c r="H107" s="1029"/>
      <c r="I107" s="1029"/>
      <c r="J107" s="1029"/>
      <c r="K107" s="1029"/>
      <c r="L107" s="862"/>
      <c r="M107" s="828"/>
      <c r="N107" s="864"/>
      <c r="O107" s="864"/>
      <c r="P107" s="864"/>
      <c r="Q107" s="864"/>
      <c r="R107" s="828"/>
      <c r="S107" s="828"/>
      <c r="T107" s="828"/>
      <c r="U107" s="828"/>
      <c r="V107" s="828"/>
      <c r="W107" s="828"/>
      <c r="X107" s="828"/>
      <c r="Y107" s="828"/>
      <c r="Z107" s="828"/>
      <c r="AA107" s="828"/>
    </row>
    <row r="108" spans="1:27" s="108" customFormat="1" ht="24.95" customHeight="1">
      <c r="A108" s="826"/>
      <c r="B108" s="899"/>
      <c r="C108" s="861"/>
      <c r="D108" s="859"/>
      <c r="E108" s="1032" t="str">
        <f ca="1">_xlfn.FORMULATEXT(E107)</f>
        <v>=DROITE(C107;NBCAR(C107)-CHERCHE(" ";C107))&amp;" "&amp;GAUCHE(C107;CHERCHE(" ";C107))</v>
      </c>
      <c r="F108" s="1032"/>
      <c r="G108" s="1032"/>
      <c r="H108" s="1032"/>
      <c r="I108" s="1032"/>
      <c r="J108" s="1032"/>
      <c r="K108" s="1032"/>
      <c r="L108" s="862"/>
      <c r="M108" s="828"/>
      <c r="N108" s="1032"/>
      <c r="O108" s="1032"/>
      <c r="P108" s="1032"/>
      <c r="Q108" s="1032"/>
      <c r="R108" s="828"/>
      <c r="S108" s="828"/>
      <c r="T108" s="828"/>
      <c r="U108" s="828"/>
      <c r="V108" s="828"/>
      <c r="W108" s="828"/>
      <c r="X108" s="828"/>
      <c r="Y108" s="828"/>
      <c r="Z108" s="828"/>
      <c r="AA108" s="828"/>
    </row>
    <row r="109" spans="1:27" s="108" customFormat="1" ht="24.95" customHeight="1" thickBot="1">
      <c r="A109" s="826"/>
      <c r="B109" s="866"/>
      <c r="C109" s="870"/>
      <c r="D109" s="868"/>
      <c r="E109" s="867" t="s">
        <v>1919</v>
      </c>
      <c r="F109" s="868"/>
      <c r="G109" s="868"/>
      <c r="H109" s="868"/>
      <c r="I109" s="868"/>
      <c r="J109" s="869"/>
      <c r="K109" s="870"/>
      <c r="L109" s="871"/>
      <c r="M109" s="828"/>
      <c r="N109" s="828"/>
      <c r="O109" s="828"/>
      <c r="P109" s="828"/>
      <c r="Q109" s="828"/>
      <c r="R109" s="828"/>
      <c r="S109" s="828"/>
      <c r="T109" s="828"/>
      <c r="U109" s="828"/>
      <c r="V109" s="828"/>
      <c r="W109" s="828"/>
      <c r="X109" s="828"/>
      <c r="Y109" s="828"/>
      <c r="Z109" s="828"/>
      <c r="AA109" s="828"/>
    </row>
    <row r="110" spans="1:27" s="108" customFormat="1" ht="24.95" customHeight="1" thickBot="1">
      <c r="A110" s="826"/>
      <c r="B110" s="827"/>
      <c r="C110" s="828"/>
      <c r="D110" s="872"/>
      <c r="E110" s="872"/>
      <c r="F110" s="873"/>
      <c r="G110" s="873"/>
      <c r="H110" s="873"/>
      <c r="I110" s="873"/>
      <c r="J110" s="836"/>
      <c r="K110" s="828"/>
      <c r="L110" s="828"/>
      <c r="M110" s="828"/>
      <c r="N110" s="828"/>
      <c r="O110" s="828"/>
      <c r="P110" s="828"/>
      <c r="Q110" s="828"/>
      <c r="R110" s="828"/>
      <c r="S110" s="828"/>
      <c r="T110" s="828"/>
      <c r="U110" s="828"/>
      <c r="V110" s="828"/>
      <c r="W110" s="828"/>
      <c r="X110" s="828"/>
      <c r="Y110" s="828"/>
      <c r="Z110" s="828"/>
      <c r="AA110" s="828"/>
    </row>
    <row r="111" spans="1:27" s="108" customFormat="1" ht="24.95" customHeight="1">
      <c r="A111" s="826"/>
      <c r="B111" s="852"/>
      <c r="C111" s="853"/>
      <c r="D111" s="854"/>
      <c r="E111" s="854"/>
      <c r="F111" s="854"/>
      <c r="G111" s="854"/>
      <c r="H111" s="854"/>
      <c r="I111" s="854"/>
      <c r="J111" s="878"/>
      <c r="K111" s="879"/>
      <c r="L111" s="828"/>
      <c r="M111" s="828"/>
      <c r="N111" s="828"/>
      <c r="O111" s="828"/>
      <c r="P111" s="828"/>
      <c r="Q111" s="828"/>
      <c r="R111" s="828"/>
      <c r="S111" s="828"/>
      <c r="T111" s="828"/>
      <c r="U111" s="828"/>
      <c r="V111" s="828"/>
      <c r="W111" s="828"/>
      <c r="X111" s="828"/>
      <c r="Y111" s="828"/>
      <c r="Z111" s="828"/>
      <c r="AA111" s="828"/>
    </row>
    <row r="112" spans="1:27" s="108" customFormat="1" ht="24.95" customHeight="1">
      <c r="A112" s="826"/>
      <c r="B112" s="899"/>
      <c r="C112" s="880" t="s">
        <v>1920</v>
      </c>
      <c r="D112" s="859"/>
      <c r="E112" s="859"/>
      <c r="F112" s="859"/>
      <c r="G112" s="859"/>
      <c r="H112" s="859"/>
      <c r="I112" s="859"/>
      <c r="J112" s="836"/>
      <c r="K112" s="921"/>
      <c r="L112" s="828"/>
      <c r="M112" s="828"/>
      <c r="N112" s="828"/>
      <c r="O112" s="828"/>
      <c r="P112" s="828"/>
      <c r="Q112" s="828"/>
      <c r="R112" s="828"/>
      <c r="S112" s="828"/>
      <c r="T112" s="828"/>
      <c r="U112" s="828"/>
      <c r="V112" s="828"/>
      <c r="W112" s="828"/>
      <c r="X112" s="828"/>
      <c r="Y112" s="828"/>
      <c r="Z112" s="828"/>
      <c r="AA112" s="828"/>
    </row>
    <row r="113" spans="1:27" s="108" customFormat="1" ht="24.95" customHeight="1">
      <c r="A113" s="826"/>
      <c r="B113" s="857" t="s">
        <v>1905</v>
      </c>
      <c r="C113" s="859"/>
      <c r="D113" s="859"/>
      <c r="E113" s="859"/>
      <c r="F113" s="859"/>
      <c r="G113" s="859"/>
      <c r="H113" s="859"/>
      <c r="I113" s="859"/>
      <c r="J113" s="836"/>
      <c r="K113" s="921"/>
      <c r="L113" s="828"/>
      <c r="M113" s="828"/>
      <c r="N113" s="828"/>
      <c r="O113" s="828"/>
      <c r="P113" s="828"/>
      <c r="Q113" s="828"/>
      <c r="R113" s="828"/>
      <c r="S113" s="828"/>
      <c r="T113" s="828"/>
      <c r="U113" s="828"/>
      <c r="V113" s="828"/>
      <c r="W113" s="828"/>
      <c r="X113" s="828"/>
      <c r="Y113" s="828"/>
      <c r="Z113" s="828"/>
      <c r="AA113" s="828"/>
    </row>
    <row r="114" spans="1:27" s="108" customFormat="1" ht="24.95" customHeight="1">
      <c r="A114" s="826"/>
      <c r="B114" s="857">
        <f>ROW()</f>
        <v>114</v>
      </c>
      <c r="C114" s="922">
        <v>5</v>
      </c>
      <c r="D114" s="1050">
        <f>RANK(C114,C114:C118,0)</f>
        <v>3</v>
      </c>
      <c r="E114" s="1032" t="str">
        <f ca="1">_xlfn.FORMULATEXT(D114)</f>
        <v>=RANG(C114;C114:C118;0)</v>
      </c>
      <c r="F114" s="920"/>
      <c r="G114" s="859"/>
      <c r="H114" s="872"/>
      <c r="I114" s="859"/>
      <c r="J114" s="836"/>
      <c r="K114" s="921"/>
      <c r="L114" s="828"/>
      <c r="M114" s="828"/>
      <c r="N114" s="828"/>
      <c r="O114" s="828"/>
      <c r="P114" s="828"/>
      <c r="Q114" s="828"/>
      <c r="R114" s="828"/>
      <c r="S114" s="828"/>
      <c r="T114" s="828"/>
      <c r="U114" s="828"/>
      <c r="V114" s="828"/>
      <c r="W114" s="828"/>
      <c r="X114" s="828"/>
      <c r="Y114" s="828"/>
      <c r="Z114" s="828"/>
      <c r="AA114" s="828"/>
    </row>
    <row r="115" spans="1:27" s="108" customFormat="1" ht="24.95" customHeight="1">
      <c r="A115" s="826"/>
      <c r="B115" s="899"/>
      <c r="C115" s="922">
        <v>8</v>
      </c>
      <c r="D115" s="1050">
        <f>RANK(C115,C114:C118,0)</f>
        <v>1</v>
      </c>
      <c r="E115" s="923" t="s">
        <v>1844</v>
      </c>
      <c r="F115" s="920"/>
      <c r="G115" s="859"/>
      <c r="H115" s="859"/>
      <c r="I115" s="859"/>
      <c r="J115" s="836"/>
      <c r="K115" s="921"/>
      <c r="L115" s="828"/>
      <c r="M115" s="828"/>
      <c r="N115" s="828"/>
      <c r="O115" s="828"/>
      <c r="P115" s="828"/>
      <c r="Q115" s="828"/>
      <c r="R115" s="828"/>
      <c r="S115" s="828"/>
      <c r="T115" s="828"/>
      <c r="U115" s="828"/>
      <c r="V115" s="828"/>
      <c r="W115" s="828"/>
      <c r="X115" s="828"/>
      <c r="Y115" s="828"/>
      <c r="Z115" s="828"/>
      <c r="AA115" s="828"/>
    </row>
    <row r="116" spans="1:27" s="108" customFormat="1" ht="24.95" customHeight="1">
      <c r="A116" s="826"/>
      <c r="B116" s="899"/>
      <c r="C116" s="922">
        <v>4</v>
      </c>
      <c r="D116" s="1050">
        <f>RANK(C116,C114:C118,0)</f>
        <v>4</v>
      </c>
      <c r="E116" s="919"/>
      <c r="F116" s="920"/>
      <c r="G116" s="859"/>
      <c r="H116" s="859"/>
      <c r="I116" s="859"/>
      <c r="J116" s="836"/>
      <c r="K116" s="921"/>
      <c r="L116" s="828"/>
      <c r="M116" s="828"/>
      <c r="N116" s="828"/>
      <c r="O116" s="828"/>
      <c r="P116" s="828"/>
      <c r="Q116" s="828"/>
      <c r="R116" s="828"/>
      <c r="S116" s="828"/>
      <c r="T116" s="828"/>
      <c r="U116" s="828"/>
      <c r="V116" s="828"/>
      <c r="W116" s="828"/>
      <c r="X116" s="828"/>
      <c r="Y116" s="828"/>
      <c r="Z116" s="828"/>
      <c r="AA116" s="828"/>
    </row>
    <row r="117" spans="1:27" s="108" customFormat="1" ht="24.95" customHeight="1">
      <c r="A117" s="826"/>
      <c r="B117" s="899"/>
      <c r="C117" s="922">
        <v>1</v>
      </c>
      <c r="D117" s="1050">
        <f>RANK(C117,C114:C118,0)</f>
        <v>5</v>
      </c>
      <c r="E117" s="919"/>
      <c r="F117" s="920"/>
      <c r="G117" s="859"/>
      <c r="H117" s="859"/>
      <c r="I117" s="859"/>
      <c r="J117" s="836"/>
      <c r="K117" s="921"/>
      <c r="L117" s="828"/>
      <c r="M117" s="828"/>
      <c r="N117" s="828"/>
      <c r="O117" s="828"/>
      <c r="P117" s="828"/>
      <c r="Q117" s="828"/>
      <c r="R117" s="828"/>
      <c r="S117" s="828"/>
      <c r="T117" s="828"/>
      <c r="U117" s="828"/>
      <c r="V117" s="828"/>
      <c r="W117" s="828"/>
      <c r="X117" s="828"/>
      <c r="Y117" s="828"/>
      <c r="Z117" s="828"/>
      <c r="AA117" s="828"/>
    </row>
    <row r="118" spans="1:27" s="108" customFormat="1" ht="24.95" customHeight="1">
      <c r="A118" s="826"/>
      <c r="B118" s="899"/>
      <c r="C118" s="922">
        <v>7</v>
      </c>
      <c r="D118" s="1050">
        <f>RANK(C118,C114:C118,0)</f>
        <v>2</v>
      </c>
      <c r="E118" s="919"/>
      <c r="F118" s="920"/>
      <c r="G118" s="859"/>
      <c r="H118" s="859"/>
      <c r="I118" s="859"/>
      <c r="J118" s="836"/>
      <c r="K118" s="921"/>
      <c r="L118" s="828"/>
      <c r="M118" s="828"/>
      <c r="N118" s="828"/>
      <c r="O118" s="828"/>
      <c r="P118" s="828"/>
      <c r="Q118" s="828"/>
      <c r="R118" s="828"/>
      <c r="S118" s="828"/>
      <c r="T118" s="828"/>
      <c r="U118" s="828"/>
      <c r="V118" s="828"/>
      <c r="W118" s="828"/>
      <c r="X118" s="828"/>
      <c r="Y118" s="828"/>
      <c r="Z118" s="828"/>
      <c r="AA118" s="828"/>
    </row>
    <row r="119" spans="1:27" s="108" customFormat="1" ht="24.95" customHeight="1" thickBot="1">
      <c r="A119" s="826"/>
      <c r="B119" s="924" t="s">
        <v>1981</v>
      </c>
      <c r="C119" s="870"/>
      <c r="D119" s="868"/>
      <c r="E119" s="868"/>
      <c r="F119" s="868"/>
      <c r="G119" s="868"/>
      <c r="H119" s="868"/>
      <c r="I119" s="868"/>
      <c r="J119" s="903"/>
      <c r="K119" s="904"/>
      <c r="L119" s="828"/>
      <c r="M119" s="828"/>
      <c r="N119" s="828"/>
      <c r="O119" s="828"/>
      <c r="P119" s="828"/>
      <c r="Q119" s="828"/>
      <c r="R119" s="828"/>
      <c r="S119" s="828"/>
      <c r="T119" s="828"/>
      <c r="U119" s="828"/>
      <c r="V119" s="828"/>
      <c r="W119" s="828"/>
      <c r="X119" s="828"/>
      <c r="Y119" s="828"/>
      <c r="Z119" s="828"/>
      <c r="AA119" s="828"/>
    </row>
    <row r="120" spans="1:27" s="108" customFormat="1" ht="24.95" customHeight="1" thickBot="1">
      <c r="A120" s="826"/>
      <c r="B120" s="827"/>
      <c r="C120" s="828"/>
      <c r="D120" s="872"/>
      <c r="E120" s="872"/>
      <c r="F120" s="873"/>
      <c r="G120" s="873"/>
      <c r="H120" s="873"/>
      <c r="I120" s="873"/>
      <c r="J120" s="836"/>
      <c r="K120" s="828"/>
      <c r="L120" s="828"/>
      <c r="M120" s="828"/>
      <c r="N120" s="828"/>
      <c r="O120" s="828"/>
      <c r="P120" s="828"/>
      <c r="Q120" s="828"/>
      <c r="R120" s="828"/>
      <c r="S120" s="828"/>
      <c r="T120" s="828"/>
      <c r="U120" s="828"/>
      <c r="V120" s="828"/>
      <c r="W120" s="828"/>
      <c r="X120" s="828"/>
      <c r="Y120" s="828"/>
      <c r="Z120" s="828"/>
      <c r="AA120" s="828"/>
    </row>
    <row r="121" spans="1:27" s="108" customFormat="1" ht="24.95" customHeight="1">
      <c r="A121" s="826"/>
      <c r="B121" s="852"/>
      <c r="C121" s="853"/>
      <c r="D121" s="854"/>
      <c r="E121" s="854"/>
      <c r="F121" s="854"/>
      <c r="G121" s="854"/>
      <c r="H121" s="854"/>
      <c r="I121" s="854"/>
      <c r="J121" s="855"/>
      <c r="K121" s="856"/>
      <c r="L121" s="828"/>
      <c r="M121" s="828"/>
      <c r="N121" s="828"/>
      <c r="O121" s="828"/>
      <c r="P121" s="828"/>
      <c r="Q121" s="828"/>
      <c r="R121" s="828"/>
      <c r="S121" s="828"/>
      <c r="T121" s="828"/>
      <c r="U121" s="828"/>
      <c r="V121" s="828"/>
      <c r="W121" s="828"/>
      <c r="X121" s="828"/>
      <c r="Y121" s="828"/>
      <c r="Z121" s="828"/>
      <c r="AA121" s="828"/>
    </row>
    <row r="122" spans="1:27" s="108" customFormat="1" ht="24.95" customHeight="1">
      <c r="A122" s="826"/>
      <c r="B122" s="899"/>
      <c r="C122" s="880" t="s">
        <v>1846</v>
      </c>
      <c r="D122" s="1051"/>
      <c r="E122" s="919"/>
      <c r="F122" s="920"/>
      <c r="G122" s="859"/>
      <c r="H122" s="859"/>
      <c r="I122" s="859"/>
      <c r="J122" s="860"/>
      <c r="K122" s="862"/>
      <c r="L122" s="828"/>
      <c r="M122" s="828"/>
      <c r="N122" s="828"/>
      <c r="O122" s="828"/>
      <c r="P122" s="828"/>
      <c r="Q122" s="828"/>
      <c r="R122" s="828"/>
      <c r="S122" s="828"/>
      <c r="T122" s="828"/>
      <c r="U122" s="828"/>
      <c r="V122" s="828"/>
      <c r="W122" s="828"/>
      <c r="X122" s="828"/>
      <c r="Y122" s="828"/>
      <c r="Z122" s="828"/>
      <c r="AA122" s="828"/>
    </row>
    <row r="123" spans="1:27" s="108" customFormat="1" ht="24.95" customHeight="1">
      <c r="A123" s="826"/>
      <c r="B123" s="899"/>
      <c r="C123" s="1045" t="s">
        <v>1847</v>
      </c>
      <c r="D123" s="861"/>
      <c r="E123" s="919"/>
      <c r="F123" s="920"/>
      <c r="G123" s="859"/>
      <c r="H123" s="859"/>
      <c r="I123" s="859"/>
      <c r="J123" s="860"/>
      <c r="K123" s="862"/>
      <c r="L123" s="828"/>
      <c r="M123" s="828"/>
      <c r="N123" s="828"/>
      <c r="O123" s="828"/>
      <c r="P123" s="828"/>
      <c r="Q123" s="828"/>
      <c r="R123" s="828"/>
      <c r="S123" s="828"/>
      <c r="T123" s="828"/>
      <c r="U123" s="828"/>
      <c r="V123" s="828"/>
      <c r="W123" s="828"/>
      <c r="X123" s="828"/>
      <c r="Y123" s="828"/>
      <c r="Z123" s="828"/>
      <c r="AA123" s="828"/>
    </row>
    <row r="124" spans="1:27" s="108" customFormat="1" ht="24.95" customHeight="1">
      <c r="A124" s="826"/>
      <c r="B124" s="899"/>
      <c r="C124" s="1045" t="s">
        <v>1848</v>
      </c>
      <c r="D124" s="861"/>
      <c r="E124" s="919"/>
      <c r="F124" s="920"/>
      <c r="G124" s="859"/>
      <c r="H124" s="859"/>
      <c r="I124" s="859"/>
      <c r="J124" s="860"/>
      <c r="K124" s="862"/>
      <c r="L124" s="828"/>
      <c r="M124" s="828"/>
      <c r="N124" s="828"/>
      <c r="O124" s="828"/>
      <c r="P124" s="828"/>
      <c r="Q124" s="828"/>
      <c r="R124" s="828"/>
      <c r="S124" s="828"/>
      <c r="T124" s="828"/>
      <c r="U124" s="828"/>
      <c r="V124" s="828"/>
      <c r="W124" s="828"/>
      <c r="X124" s="828"/>
      <c r="Y124" s="828"/>
      <c r="Z124" s="828"/>
      <c r="AA124" s="828"/>
    </row>
    <row r="125" spans="1:27" s="108" customFormat="1" ht="24.95" customHeight="1">
      <c r="A125" s="826"/>
      <c r="B125" s="899"/>
      <c r="C125" s="1051" t="s">
        <v>1921</v>
      </c>
      <c r="D125" s="861"/>
      <c r="E125" s="919"/>
      <c r="F125" s="920"/>
      <c r="G125" s="859"/>
      <c r="H125" s="859"/>
      <c r="I125" s="859"/>
      <c r="J125" s="860"/>
      <c r="K125" s="862"/>
      <c r="L125" s="828"/>
      <c r="M125" s="828"/>
      <c r="N125" s="828"/>
      <c r="O125" s="828"/>
      <c r="P125" s="828"/>
      <c r="Q125" s="828"/>
      <c r="R125" s="828"/>
      <c r="S125" s="828"/>
      <c r="T125" s="828"/>
      <c r="U125" s="828"/>
      <c r="V125" s="828"/>
      <c r="W125" s="828"/>
      <c r="X125" s="828"/>
      <c r="Y125" s="828"/>
      <c r="Z125" s="828"/>
      <c r="AA125" s="828"/>
    </row>
    <row r="126" spans="1:27" s="108" customFormat="1" ht="24.95" customHeight="1">
      <c r="A126" s="826"/>
      <c r="B126" s="857" t="s">
        <v>1905</v>
      </c>
      <c r="C126" s="859"/>
      <c r="D126" s="859"/>
      <c r="E126" s="859"/>
      <c r="F126" s="859"/>
      <c r="G126" s="859"/>
      <c r="H126" s="859"/>
      <c r="I126" s="859"/>
      <c r="J126" s="860"/>
      <c r="K126" s="862"/>
      <c r="L126" s="828"/>
      <c r="M126" s="828"/>
      <c r="N126" s="828"/>
      <c r="O126" s="828"/>
      <c r="P126" s="828"/>
      <c r="Q126" s="828"/>
      <c r="R126" s="828"/>
      <c r="S126" s="828"/>
      <c r="T126" s="828"/>
      <c r="U126" s="828"/>
      <c r="V126" s="828"/>
      <c r="W126" s="828"/>
      <c r="X126" s="828"/>
      <c r="Y126" s="828"/>
      <c r="Z126" s="828"/>
      <c r="AA126" s="828"/>
    </row>
    <row r="127" spans="1:27" s="108" customFormat="1" ht="24.95" customHeight="1">
      <c r="A127" s="826"/>
      <c r="B127" s="857">
        <f>ROW()</f>
        <v>127</v>
      </c>
      <c r="C127" s="922">
        <v>5</v>
      </c>
      <c r="D127" s="1052" t="str">
        <f>REPT(CHAR(7),RANK(C127,C127:C131,1))</f>
        <v>_x0007__x0007__x0007_</v>
      </c>
      <c r="E127" s="1032" t="str">
        <f ca="1">_xlfn.FORMULATEXT(D127)</f>
        <v>=REPT(CAR(7);RANG(C127;C127:C131;1))</v>
      </c>
      <c r="F127" s="920"/>
      <c r="G127" s="920"/>
      <c r="H127" s="920"/>
      <c r="I127" s="859"/>
      <c r="J127" s="860"/>
      <c r="K127" s="862"/>
      <c r="L127" s="828"/>
      <c r="M127" s="828"/>
      <c r="N127" s="828"/>
      <c r="O127" s="828"/>
      <c r="P127" s="828"/>
      <c r="Q127" s="828"/>
      <c r="R127" s="828"/>
      <c r="S127" s="828"/>
      <c r="T127" s="828"/>
      <c r="U127" s="828"/>
      <c r="V127" s="828"/>
      <c r="W127" s="828"/>
      <c r="X127" s="828"/>
      <c r="Y127" s="828"/>
      <c r="Z127" s="828"/>
      <c r="AA127" s="828"/>
    </row>
    <row r="128" spans="1:27" s="108" customFormat="1" ht="24.95" customHeight="1">
      <c r="A128" s="826"/>
      <c r="B128" s="899"/>
      <c r="C128" s="922">
        <v>8</v>
      </c>
      <c r="D128" s="1052" t="str">
        <f>REPT(CHAR(7),RANK(C128,C127:C131,1))</f>
        <v>_x0007__x0007__x0007__x0007__x0007_</v>
      </c>
      <c r="E128" s="919"/>
      <c r="F128" s="920"/>
      <c r="G128" s="859"/>
      <c r="H128" s="859"/>
      <c r="I128" s="859"/>
      <c r="J128" s="860"/>
      <c r="K128" s="862"/>
      <c r="L128" s="828"/>
      <c r="M128" s="828"/>
      <c r="N128" s="828"/>
      <c r="O128" s="828"/>
      <c r="P128" s="828"/>
      <c r="Q128" s="828"/>
      <c r="R128" s="828"/>
      <c r="S128" s="828"/>
      <c r="T128" s="828"/>
      <c r="U128" s="828"/>
      <c r="V128" s="828"/>
      <c r="W128" s="828"/>
      <c r="X128" s="828"/>
      <c r="Y128" s="828"/>
      <c r="Z128" s="828"/>
      <c r="AA128" s="828"/>
    </row>
    <row r="129" spans="1:27" s="108" customFormat="1" ht="24.95" customHeight="1">
      <c r="A129" s="826"/>
      <c r="B129" s="899"/>
      <c r="C129" s="922">
        <v>4</v>
      </c>
      <c r="D129" s="1052" t="str">
        <f>REPT(CHAR(7),RANK(C129,C127:C131,1))</f>
        <v>_x0007__x0007_</v>
      </c>
      <c r="E129" s="919"/>
      <c r="F129" s="920"/>
      <c r="G129" s="859"/>
      <c r="H129" s="859"/>
      <c r="I129" s="859"/>
      <c r="J129" s="860"/>
      <c r="K129" s="862"/>
      <c r="L129" s="828"/>
      <c r="M129" s="828"/>
      <c r="N129" s="828"/>
      <c r="O129" s="828"/>
      <c r="P129" s="828"/>
      <c r="Q129" s="828"/>
      <c r="R129" s="828"/>
      <c r="S129" s="828"/>
      <c r="T129" s="828"/>
      <c r="U129" s="828"/>
      <c r="V129" s="828"/>
      <c r="W129" s="828"/>
      <c r="X129" s="828"/>
      <c r="Y129" s="828"/>
      <c r="Z129" s="828"/>
      <c r="AA129" s="828"/>
    </row>
    <row r="130" spans="1:27" s="108" customFormat="1" ht="24.95" customHeight="1">
      <c r="A130" s="826"/>
      <c r="B130" s="899"/>
      <c r="C130" s="922">
        <v>1</v>
      </c>
      <c r="D130" s="1052" t="str">
        <f>REPT(CHAR(7),RANK(C130,C127:C131,1))</f>
        <v>_x0007_</v>
      </c>
      <c r="E130" s="919"/>
      <c r="F130" s="920"/>
      <c r="G130" s="859"/>
      <c r="H130" s="859"/>
      <c r="I130" s="859"/>
      <c r="J130" s="860"/>
      <c r="K130" s="862"/>
      <c r="L130" s="828"/>
      <c r="M130" s="828"/>
      <c r="N130" s="828"/>
      <c r="O130" s="828"/>
      <c r="P130" s="828"/>
      <c r="Q130" s="828"/>
      <c r="R130" s="828"/>
      <c r="S130" s="828"/>
      <c r="T130" s="828"/>
      <c r="U130" s="828"/>
      <c r="V130" s="828"/>
      <c r="W130" s="828"/>
      <c r="X130" s="828"/>
      <c r="Y130" s="828"/>
      <c r="Z130" s="828"/>
      <c r="AA130" s="828"/>
    </row>
    <row r="131" spans="1:27" s="108" customFormat="1" ht="24.95" customHeight="1">
      <c r="A131" s="826"/>
      <c r="B131" s="899"/>
      <c r="C131" s="922">
        <v>7</v>
      </c>
      <c r="D131" s="1052" t="str">
        <f>REPT(CHAR(7),RANK(C131,C127:C131,1))</f>
        <v>_x0007__x0007__x0007__x0007_</v>
      </c>
      <c r="E131" s="919"/>
      <c r="F131" s="920"/>
      <c r="G131" s="859"/>
      <c r="H131" s="859"/>
      <c r="I131" s="859"/>
      <c r="J131" s="860"/>
      <c r="K131" s="862"/>
      <c r="L131" s="828"/>
      <c r="M131" s="828"/>
      <c r="N131" s="828"/>
      <c r="O131" s="828"/>
      <c r="P131" s="828"/>
      <c r="Q131" s="828"/>
      <c r="R131" s="828"/>
      <c r="S131" s="828"/>
      <c r="T131" s="828"/>
      <c r="U131" s="828"/>
      <c r="V131" s="828"/>
      <c r="W131" s="828"/>
      <c r="X131" s="828"/>
      <c r="Y131" s="828"/>
      <c r="Z131" s="828"/>
      <c r="AA131" s="828"/>
    </row>
    <row r="132" spans="1:27" s="108" customFormat="1" ht="24.95" customHeight="1" thickBot="1">
      <c r="A132" s="826"/>
      <c r="B132" s="924" t="s">
        <v>1981</v>
      </c>
      <c r="C132" s="870"/>
      <c r="D132" s="925"/>
      <c r="E132" s="925"/>
      <c r="F132" s="925"/>
      <c r="G132" s="868"/>
      <c r="H132" s="868"/>
      <c r="I132" s="868"/>
      <c r="J132" s="869"/>
      <c r="K132" s="871"/>
      <c r="L132" s="828"/>
      <c r="M132" s="828"/>
      <c r="N132" s="828"/>
      <c r="O132" s="828"/>
      <c r="P132" s="828"/>
      <c r="Q132" s="828"/>
      <c r="R132" s="828"/>
      <c r="S132" s="828"/>
      <c r="T132" s="828"/>
      <c r="U132" s="828"/>
      <c r="V132" s="828"/>
      <c r="W132" s="828"/>
      <c r="X132" s="828"/>
      <c r="Y132" s="828"/>
      <c r="Z132" s="828"/>
      <c r="AA132" s="828"/>
    </row>
    <row r="133" spans="1:27" s="108" customFormat="1" ht="24.95" customHeight="1" thickBot="1">
      <c r="A133" s="826"/>
      <c r="B133" s="827"/>
      <c r="C133" s="828"/>
      <c r="D133" s="872"/>
      <c r="E133" s="872"/>
      <c r="F133" s="873"/>
      <c r="G133" s="873"/>
      <c r="H133" s="873"/>
      <c r="I133" s="873"/>
      <c r="J133" s="836"/>
      <c r="K133" s="828"/>
      <c r="L133" s="828"/>
      <c r="M133" s="828"/>
      <c r="N133" s="828"/>
      <c r="O133" s="828"/>
      <c r="P133" s="828"/>
      <c r="Q133" s="828"/>
      <c r="R133" s="828"/>
      <c r="S133" s="828"/>
      <c r="T133" s="828"/>
      <c r="U133" s="828"/>
      <c r="V133" s="828"/>
      <c r="W133" s="828"/>
      <c r="X133" s="828"/>
      <c r="Y133" s="828"/>
      <c r="Z133" s="828"/>
      <c r="AA133" s="828"/>
    </row>
    <row r="134" spans="1:27" s="108" customFormat="1" ht="24.95" customHeight="1">
      <c r="A134" s="926"/>
      <c r="B134" s="927"/>
      <c r="C134" s="928"/>
      <c r="D134" s="907"/>
      <c r="E134" s="907"/>
      <c r="F134" s="907"/>
      <c r="G134" s="907"/>
      <c r="H134" s="907"/>
      <c r="I134" s="929"/>
      <c r="J134" s="860"/>
      <c r="K134" s="861"/>
      <c r="L134" s="861"/>
      <c r="M134" s="828"/>
      <c r="N134" s="828"/>
      <c r="O134" s="828"/>
      <c r="P134" s="828"/>
      <c r="Q134" s="828"/>
      <c r="R134" s="828"/>
      <c r="S134" s="828"/>
      <c r="T134" s="828"/>
      <c r="U134" s="828"/>
      <c r="V134" s="828"/>
      <c r="W134" s="828"/>
      <c r="X134" s="828"/>
      <c r="Y134" s="828"/>
      <c r="Z134" s="828"/>
      <c r="AA134" s="828"/>
    </row>
    <row r="135" spans="1:27" s="108" customFormat="1" ht="24.95" customHeight="1">
      <c r="A135" s="926"/>
      <c r="B135" s="930"/>
      <c r="C135" s="880" t="s">
        <v>1836</v>
      </c>
      <c r="D135" s="859"/>
      <c r="E135" s="859"/>
      <c r="F135" s="859"/>
      <c r="G135" s="859"/>
      <c r="H135" s="859"/>
      <c r="I135" s="931"/>
      <c r="J135" s="860"/>
      <c r="K135" s="861"/>
      <c r="L135" s="861"/>
      <c r="M135" s="828"/>
      <c r="N135" s="828"/>
      <c r="O135" s="828"/>
      <c r="P135" s="828"/>
      <c r="Q135" s="828"/>
      <c r="R135" s="828"/>
      <c r="S135" s="828"/>
      <c r="T135" s="828"/>
      <c r="U135" s="828"/>
      <c r="V135" s="828"/>
      <c r="W135" s="828"/>
      <c r="X135" s="828"/>
      <c r="Y135" s="828"/>
      <c r="Z135" s="828"/>
      <c r="AA135" s="828"/>
    </row>
    <row r="136" spans="1:27" s="108" customFormat="1" ht="24.95" customHeight="1">
      <c r="A136" s="926"/>
      <c r="B136" s="857" t="s">
        <v>1922</v>
      </c>
      <c r="C136" s="861"/>
      <c r="D136" s="861"/>
      <c r="E136" s="859"/>
      <c r="F136" s="859"/>
      <c r="G136" s="932"/>
      <c r="H136" s="861"/>
      <c r="I136" s="933"/>
      <c r="J136" s="861"/>
      <c r="K136" s="861"/>
      <c r="L136" s="861"/>
      <c r="M136" s="828"/>
      <c r="N136" s="828"/>
      <c r="O136" s="828"/>
      <c r="P136" s="828"/>
      <c r="Q136" s="828"/>
      <c r="R136" s="828"/>
      <c r="S136" s="828"/>
      <c r="T136" s="828"/>
      <c r="U136" s="828"/>
      <c r="V136" s="828"/>
      <c r="W136" s="828"/>
      <c r="X136" s="828"/>
      <c r="Y136" s="828"/>
      <c r="Z136" s="828"/>
      <c r="AA136" s="828"/>
    </row>
    <row r="137" spans="1:27" s="108" customFormat="1" ht="24.95" customHeight="1">
      <c r="A137" s="926"/>
      <c r="B137" s="934">
        <f>ROW()</f>
        <v>137</v>
      </c>
      <c r="C137" s="3426">
        <f ca="1">TODAY()</f>
        <v>44595</v>
      </c>
      <c r="D137" s="3426"/>
      <c r="E137" s="3426"/>
      <c r="F137" s="923"/>
      <c r="G137" s="1032" t="str">
        <f ca="1">_xlfn.FORMULATEXT(C137)</f>
        <v>=AUJOURDHUI()</v>
      </c>
      <c r="H137" s="861"/>
      <c r="I137" s="933"/>
      <c r="J137" s="861"/>
      <c r="K137" s="861"/>
      <c r="L137" s="861"/>
      <c r="M137" s="828"/>
      <c r="N137" s="828"/>
      <c r="O137" s="828"/>
      <c r="P137" s="828"/>
      <c r="Q137" s="828"/>
      <c r="R137" s="828"/>
      <c r="S137" s="828"/>
      <c r="T137" s="828"/>
      <c r="U137" s="828"/>
      <c r="V137" s="828"/>
      <c r="W137" s="828"/>
      <c r="X137" s="828"/>
      <c r="Y137" s="828"/>
      <c r="Z137" s="828"/>
      <c r="AA137" s="828"/>
    </row>
    <row r="138" spans="1:27" s="108" customFormat="1" ht="24.95" customHeight="1">
      <c r="A138" s="926"/>
      <c r="B138" s="930"/>
      <c r="C138" s="923" t="s">
        <v>1839</v>
      </c>
      <c r="D138" s="920"/>
      <c r="E138" s="920"/>
      <c r="F138" s="920"/>
      <c r="G138" s="920"/>
      <c r="H138" s="861"/>
      <c r="I138" s="933"/>
      <c r="J138" s="861"/>
      <c r="K138" s="861"/>
      <c r="L138" s="861"/>
      <c r="M138" s="828"/>
      <c r="N138" s="828"/>
      <c r="O138" s="828"/>
      <c r="P138" s="828"/>
      <c r="Q138" s="828"/>
      <c r="R138" s="828"/>
      <c r="S138" s="828"/>
      <c r="T138" s="828"/>
      <c r="U138" s="828"/>
      <c r="V138" s="828"/>
      <c r="W138" s="828"/>
      <c r="X138" s="828"/>
      <c r="Y138" s="828"/>
      <c r="Z138" s="828"/>
      <c r="AA138" s="828"/>
    </row>
    <row r="139" spans="1:27" s="108" customFormat="1" ht="24.95" customHeight="1">
      <c r="A139" s="926"/>
      <c r="B139" s="930"/>
      <c r="C139" s="923"/>
      <c r="D139" s="920"/>
      <c r="E139" s="920"/>
      <c r="F139" s="920"/>
      <c r="G139" s="920"/>
      <c r="H139" s="861"/>
      <c r="I139" s="933"/>
      <c r="J139" s="861"/>
      <c r="K139" s="861"/>
      <c r="L139" s="861"/>
      <c r="M139" s="828"/>
      <c r="N139" s="828"/>
      <c r="O139" s="828"/>
      <c r="P139" s="828"/>
      <c r="Q139" s="828"/>
      <c r="R139" s="828"/>
      <c r="S139" s="828"/>
      <c r="T139" s="828"/>
      <c r="U139" s="828"/>
      <c r="V139" s="828"/>
      <c r="W139" s="828"/>
      <c r="X139" s="828"/>
      <c r="Y139" s="828"/>
      <c r="Z139" s="828"/>
      <c r="AA139" s="828"/>
    </row>
    <row r="140" spans="1:27" s="108" customFormat="1" ht="24.95" customHeight="1">
      <c r="A140" s="926"/>
      <c r="B140" s="934">
        <f>ROW()</f>
        <v>140</v>
      </c>
      <c r="C140" s="3426">
        <f ca="1">NOW()</f>
        <v>44595.518311805557</v>
      </c>
      <c r="D140" s="3426"/>
      <c r="E140" s="3426"/>
      <c r="F140" s="923"/>
      <c r="G140" s="1032" t="str">
        <f ca="1">_xlfn.FORMULATEXT(C140)</f>
        <v>=MAINTENANT()</v>
      </c>
      <c r="H140" s="861"/>
      <c r="I140" s="933"/>
      <c r="J140" s="861"/>
      <c r="K140" s="861"/>
      <c r="L140" s="861"/>
      <c r="M140" s="828"/>
      <c r="N140" s="828"/>
      <c r="O140" s="828"/>
      <c r="P140" s="828"/>
      <c r="Q140" s="828"/>
      <c r="R140" s="828"/>
      <c r="S140" s="828"/>
      <c r="T140" s="828"/>
      <c r="U140" s="828"/>
      <c r="V140" s="828"/>
      <c r="W140" s="828"/>
      <c r="X140" s="828"/>
      <c r="Y140" s="828"/>
      <c r="Z140" s="828"/>
      <c r="AA140" s="828"/>
    </row>
    <row r="141" spans="1:27" s="108" customFormat="1" ht="24.95" customHeight="1">
      <c r="A141" s="926"/>
      <c r="B141" s="930"/>
      <c r="C141" s="923" t="s">
        <v>1839</v>
      </c>
      <c r="D141" s="920"/>
      <c r="E141" s="920"/>
      <c r="F141" s="920"/>
      <c r="G141" s="920"/>
      <c r="H141" s="861"/>
      <c r="I141" s="933"/>
      <c r="J141" s="861"/>
      <c r="K141" s="861"/>
      <c r="L141" s="861"/>
      <c r="M141" s="828"/>
      <c r="N141" s="828"/>
      <c r="O141" s="828"/>
      <c r="P141" s="828"/>
      <c r="Q141" s="828"/>
      <c r="R141" s="828"/>
      <c r="S141" s="828"/>
      <c r="T141" s="828"/>
      <c r="U141" s="828"/>
      <c r="V141" s="828"/>
      <c r="W141" s="828"/>
      <c r="X141" s="828"/>
      <c r="Y141" s="828"/>
      <c r="Z141" s="828"/>
      <c r="AA141" s="828"/>
    </row>
    <row r="142" spans="1:27" s="108" customFormat="1" ht="24.95" customHeight="1">
      <c r="A142" s="926"/>
      <c r="B142" s="930"/>
      <c r="C142" s="920"/>
      <c r="D142" s="920"/>
      <c r="E142" s="920"/>
      <c r="F142" s="920"/>
      <c r="G142" s="920"/>
      <c r="H142" s="861"/>
      <c r="I142" s="933"/>
      <c r="J142" s="861"/>
      <c r="K142" s="861"/>
      <c r="L142" s="861"/>
      <c r="M142" s="828"/>
      <c r="N142" s="828"/>
      <c r="O142" s="828"/>
      <c r="P142" s="828"/>
      <c r="Q142" s="828"/>
      <c r="R142" s="828"/>
      <c r="S142" s="828"/>
      <c r="T142" s="828"/>
      <c r="U142" s="828"/>
      <c r="V142" s="828"/>
      <c r="W142" s="828"/>
      <c r="X142" s="828"/>
      <c r="Y142" s="828"/>
      <c r="Z142" s="828"/>
      <c r="AA142" s="828"/>
    </row>
    <row r="143" spans="1:27" s="108" customFormat="1" ht="24.95" customHeight="1">
      <c r="A143" s="926"/>
      <c r="B143" s="934">
        <f>ROW()</f>
        <v>143</v>
      </c>
      <c r="C143" s="3427">
        <f ca="1">NOW()</f>
        <v>44595.518311805557</v>
      </c>
      <c r="D143" s="3427"/>
      <c r="E143" s="3427"/>
      <c r="F143" s="923"/>
      <c r="G143" s="1032" t="str">
        <f ca="1">_xlfn.FORMULATEXT(C143)</f>
        <v>=MAINTENANT()</v>
      </c>
      <c r="H143" s="861"/>
      <c r="I143" s="933"/>
      <c r="J143" s="861"/>
      <c r="K143" s="861"/>
      <c r="L143" s="861"/>
      <c r="M143" s="828"/>
      <c r="N143" s="828"/>
      <c r="O143" s="828"/>
      <c r="P143" s="828"/>
      <c r="Q143" s="828"/>
      <c r="R143" s="828"/>
      <c r="S143" s="828"/>
      <c r="T143" s="828"/>
      <c r="U143" s="828"/>
      <c r="V143" s="828"/>
      <c r="W143" s="828"/>
      <c r="X143" s="828"/>
      <c r="Y143" s="828"/>
      <c r="Z143" s="828"/>
      <c r="AA143" s="828"/>
    </row>
    <row r="144" spans="1:27" s="108" customFormat="1" ht="24.95" customHeight="1">
      <c r="A144" s="926"/>
      <c r="B144" s="930"/>
      <c r="C144" s="923"/>
      <c r="D144" s="935" t="s">
        <v>1842</v>
      </c>
      <c r="E144" s="936" t="s">
        <v>1843</v>
      </c>
      <c r="F144" s="920"/>
      <c r="G144" s="920"/>
      <c r="H144" s="861"/>
      <c r="I144" s="933"/>
      <c r="J144" s="861"/>
      <c r="K144" s="861"/>
      <c r="L144" s="861"/>
      <c r="M144" s="828"/>
      <c r="N144" s="828"/>
      <c r="O144" s="828"/>
      <c r="P144" s="828"/>
      <c r="Q144" s="828"/>
      <c r="R144" s="828"/>
      <c r="S144" s="828"/>
      <c r="T144" s="828"/>
      <c r="U144" s="828"/>
      <c r="V144" s="828"/>
      <c r="W144" s="828"/>
      <c r="X144" s="828"/>
      <c r="Y144" s="828"/>
      <c r="Z144" s="828"/>
      <c r="AA144" s="828"/>
    </row>
    <row r="145" spans="1:27" s="108" customFormat="1" ht="24.95" customHeight="1">
      <c r="A145" s="926"/>
      <c r="B145" s="930"/>
      <c r="C145" s="923"/>
      <c r="D145" s="920"/>
      <c r="E145" s="920"/>
      <c r="F145" s="920"/>
      <c r="G145" s="920"/>
      <c r="H145" s="861"/>
      <c r="I145" s="933"/>
      <c r="J145" s="861"/>
      <c r="K145" s="861"/>
      <c r="L145" s="861"/>
      <c r="M145" s="828"/>
      <c r="N145" s="828"/>
      <c r="O145" s="828"/>
      <c r="P145" s="828"/>
      <c r="Q145" s="828"/>
      <c r="R145" s="828"/>
      <c r="S145" s="828"/>
      <c r="T145" s="828"/>
      <c r="U145" s="828"/>
      <c r="V145" s="828"/>
      <c r="W145" s="828"/>
      <c r="X145" s="828"/>
      <c r="Y145" s="828"/>
      <c r="Z145" s="828"/>
      <c r="AA145" s="828"/>
    </row>
    <row r="146" spans="1:27" s="108" customFormat="1" ht="24.95" customHeight="1">
      <c r="A146" s="926"/>
      <c r="B146" s="934">
        <f>ROW()</f>
        <v>146</v>
      </c>
      <c r="C146" s="1053">
        <f ca="1">NOW()</f>
        <v>44595.518311805557</v>
      </c>
      <c r="D146" s="919"/>
      <c r="E146" s="861"/>
      <c r="F146" s="923"/>
      <c r="G146" s="1032" t="str">
        <f ca="1">_xlfn.FORMULATEXT(C146)</f>
        <v>=MAINTENANT()</v>
      </c>
      <c r="H146" s="861"/>
      <c r="I146" s="933"/>
      <c r="J146" s="861"/>
      <c r="K146" s="861"/>
      <c r="L146" s="861"/>
      <c r="M146" s="828"/>
      <c r="N146" s="828"/>
      <c r="O146" s="828"/>
      <c r="P146" s="828"/>
      <c r="Q146" s="828"/>
      <c r="R146" s="828"/>
      <c r="S146" s="828"/>
      <c r="T146" s="828"/>
      <c r="U146" s="828"/>
      <c r="V146" s="828"/>
      <c r="W146" s="828"/>
      <c r="X146" s="828"/>
      <c r="Y146" s="828"/>
      <c r="Z146" s="828"/>
      <c r="AA146" s="828"/>
    </row>
    <row r="147" spans="1:27" s="108" customFormat="1" ht="24.95" customHeight="1">
      <c r="A147" s="926"/>
      <c r="B147" s="930"/>
      <c r="C147" s="923" t="s">
        <v>1845</v>
      </c>
      <c r="D147" s="919"/>
      <c r="E147" s="920"/>
      <c r="F147" s="1054"/>
      <c r="G147" s="1054"/>
      <c r="H147" s="861"/>
      <c r="I147" s="933"/>
      <c r="J147" s="861"/>
      <c r="K147" s="861"/>
      <c r="L147" s="861"/>
      <c r="M147" s="828"/>
      <c r="N147" s="828"/>
      <c r="O147" s="828"/>
      <c r="P147" s="828"/>
      <c r="Q147" s="828"/>
      <c r="R147" s="828"/>
      <c r="S147" s="828"/>
      <c r="T147" s="828"/>
      <c r="U147" s="828"/>
      <c r="V147" s="828"/>
      <c r="W147" s="828"/>
      <c r="X147" s="828"/>
      <c r="Y147" s="828"/>
      <c r="Z147" s="828"/>
      <c r="AA147" s="828"/>
    </row>
    <row r="148" spans="1:27" s="108" customFormat="1" ht="24.95" customHeight="1">
      <c r="A148" s="926"/>
      <c r="B148" s="930"/>
      <c r="C148" s="926"/>
      <c r="D148" s="926"/>
      <c r="E148" s="926"/>
      <c r="F148" s="926"/>
      <c r="G148" s="926"/>
      <c r="H148" s="926"/>
      <c r="I148" s="937"/>
      <c r="J148" s="926"/>
      <c r="K148" s="926"/>
      <c r="L148" s="926"/>
      <c r="M148" s="826"/>
      <c r="N148" s="826"/>
      <c r="O148" s="826"/>
      <c r="P148" s="826"/>
      <c r="Q148" s="826"/>
      <c r="R148" s="828"/>
      <c r="S148" s="828"/>
      <c r="T148" s="828"/>
      <c r="U148" s="828"/>
      <c r="V148" s="828"/>
      <c r="W148" s="828"/>
      <c r="X148" s="828"/>
      <c r="Y148" s="828"/>
      <c r="Z148" s="828"/>
      <c r="AA148" s="828"/>
    </row>
    <row r="149" spans="1:27" s="108" customFormat="1" ht="24.95" customHeight="1">
      <c r="A149" s="926"/>
      <c r="B149" s="934">
        <f>ROW()</f>
        <v>149</v>
      </c>
      <c r="C149" s="3407">
        <f ca="1">TODAY()</f>
        <v>44595</v>
      </c>
      <c r="D149" s="3407"/>
      <c r="E149" s="926"/>
      <c r="F149" s="926"/>
      <c r="G149" s="1032" t="str">
        <f ca="1">_xlfn.FORMULATEXT(C149)</f>
        <v>=AUJOURDHUI()</v>
      </c>
      <c r="H149" s="861"/>
      <c r="I149" s="933"/>
      <c r="J149" s="861"/>
      <c r="K149" s="861"/>
      <c r="L149" s="861"/>
      <c r="M149" s="828"/>
      <c r="N149" s="787"/>
      <c r="O149" s="787"/>
      <c r="P149" s="787"/>
      <c r="Q149" s="787"/>
      <c r="R149" s="828"/>
      <c r="S149" s="828"/>
      <c r="T149" s="828"/>
      <c r="U149" s="828"/>
      <c r="V149" s="828"/>
      <c r="W149" s="828"/>
      <c r="X149" s="828"/>
      <c r="Y149" s="828"/>
      <c r="Z149" s="828"/>
      <c r="AA149" s="828"/>
    </row>
    <row r="150" spans="1:27" s="108" customFormat="1" ht="24.95" customHeight="1">
      <c r="A150" s="926"/>
      <c r="B150" s="930"/>
      <c r="C150" s="923" t="s">
        <v>1839</v>
      </c>
      <c r="D150" s="860"/>
      <c r="E150" s="923"/>
      <c r="F150" s="860"/>
      <c r="G150" s="860"/>
      <c r="H150" s="860"/>
      <c r="I150" s="938"/>
      <c r="J150" s="861"/>
      <c r="K150" s="861"/>
      <c r="L150" s="861"/>
      <c r="M150" s="828"/>
      <c r="N150" s="787"/>
      <c r="O150" s="787"/>
      <c r="P150" s="787"/>
      <c r="Q150" s="787"/>
      <c r="R150" s="828"/>
      <c r="S150" s="828"/>
      <c r="T150" s="828"/>
      <c r="U150" s="828"/>
      <c r="V150" s="828"/>
      <c r="W150" s="828"/>
      <c r="X150" s="828"/>
      <c r="Y150" s="828"/>
      <c r="Z150" s="828"/>
      <c r="AA150" s="828"/>
    </row>
    <row r="151" spans="1:27" s="108" customFormat="1" ht="24.95" customHeight="1" thickBot="1">
      <c r="A151" s="926"/>
      <c r="B151" s="939"/>
      <c r="C151" s="940"/>
      <c r="D151" s="941"/>
      <c r="E151" s="940"/>
      <c r="F151" s="941"/>
      <c r="G151" s="941"/>
      <c r="H151" s="941"/>
      <c r="I151" s="942"/>
      <c r="J151" s="861"/>
      <c r="K151" s="861"/>
      <c r="L151" s="861"/>
      <c r="M151" s="828"/>
      <c r="N151" s="787"/>
      <c r="O151" s="787"/>
      <c r="P151" s="787"/>
      <c r="Q151" s="787"/>
      <c r="R151" s="828"/>
      <c r="S151" s="828"/>
      <c r="T151" s="828"/>
      <c r="U151" s="828"/>
      <c r="V151" s="828"/>
      <c r="W151" s="828"/>
      <c r="X151" s="828"/>
      <c r="Y151" s="828"/>
      <c r="Z151" s="828"/>
      <c r="AA151" s="828"/>
    </row>
    <row r="152" spans="1:27" s="108" customFormat="1" ht="24.95" customHeight="1" thickBot="1">
      <c r="A152" s="926"/>
      <c r="B152" s="926"/>
      <c r="C152" s="923"/>
      <c r="D152" s="860"/>
      <c r="E152" s="923"/>
      <c r="F152" s="860"/>
      <c r="G152" s="860"/>
      <c r="H152" s="860"/>
      <c r="I152" s="860"/>
      <c r="J152" s="861"/>
      <c r="K152" s="861"/>
      <c r="L152" s="861"/>
      <c r="M152" s="828"/>
      <c r="N152" s="787"/>
      <c r="O152" s="787"/>
      <c r="P152" s="787"/>
      <c r="Q152" s="787"/>
      <c r="R152" s="828"/>
      <c r="S152" s="828"/>
      <c r="T152" s="828"/>
      <c r="U152" s="828"/>
      <c r="V152" s="828"/>
      <c r="W152" s="828"/>
      <c r="X152" s="828"/>
      <c r="Y152" s="828"/>
      <c r="Z152" s="828"/>
      <c r="AA152" s="828"/>
    </row>
    <row r="153" spans="1:27" s="108" customFormat="1" ht="24.95" customHeight="1">
      <c r="A153" s="926"/>
      <c r="B153" s="852"/>
      <c r="C153" s="853"/>
      <c r="D153" s="855"/>
      <c r="E153" s="855"/>
      <c r="F153" s="855"/>
      <c r="G153" s="855"/>
      <c r="H153" s="855"/>
      <c r="I153" s="855"/>
      <c r="J153" s="853"/>
      <c r="K153" s="853"/>
      <c r="L153" s="856"/>
      <c r="M153" s="828"/>
      <c r="N153" s="787"/>
      <c r="O153" s="787"/>
      <c r="P153" s="787"/>
      <c r="Q153" s="787"/>
      <c r="R153" s="828"/>
      <c r="S153" s="828"/>
      <c r="T153" s="828"/>
      <c r="U153" s="828"/>
      <c r="V153" s="828"/>
      <c r="W153" s="828"/>
      <c r="X153" s="828"/>
      <c r="Y153" s="828"/>
      <c r="Z153" s="828"/>
      <c r="AA153" s="828"/>
    </row>
    <row r="154" spans="1:27" s="108" customFormat="1" ht="24.95" customHeight="1">
      <c r="A154" s="926"/>
      <c r="B154" s="899"/>
      <c r="C154" s="880" t="s">
        <v>1923</v>
      </c>
      <c r="D154" s="943"/>
      <c r="E154" s="859"/>
      <c r="F154" s="859"/>
      <c r="G154" s="859"/>
      <c r="H154" s="859"/>
      <c r="I154" s="859"/>
      <c r="J154" s="861"/>
      <c r="K154" s="861"/>
      <c r="L154" s="862"/>
      <c r="M154" s="828"/>
      <c r="N154" s="787"/>
      <c r="O154" s="787"/>
      <c r="P154" s="787"/>
      <c r="Q154" s="787"/>
      <c r="R154" s="828"/>
      <c r="S154" s="828"/>
      <c r="T154" s="828"/>
      <c r="U154" s="828"/>
      <c r="V154" s="828"/>
      <c r="W154" s="828"/>
      <c r="X154" s="828"/>
      <c r="Y154" s="828"/>
      <c r="Z154" s="828"/>
      <c r="AA154" s="828"/>
    </row>
    <row r="155" spans="1:27" s="108" customFormat="1" ht="24.95" customHeight="1">
      <c r="A155" s="926"/>
      <c r="B155" s="857" t="s">
        <v>1922</v>
      </c>
      <c r="C155" s="1055" t="s">
        <v>1924</v>
      </c>
      <c r="D155" s="943"/>
      <c r="E155" s="859"/>
      <c r="F155" s="859"/>
      <c r="G155" s="859"/>
      <c r="H155" s="859"/>
      <c r="I155" s="859"/>
      <c r="J155" s="861"/>
      <c r="K155" s="861"/>
      <c r="L155" s="862"/>
      <c r="M155" s="828"/>
      <c r="N155" s="787"/>
      <c r="O155" s="787"/>
      <c r="P155" s="787"/>
      <c r="Q155" s="787"/>
      <c r="R155" s="828"/>
      <c r="S155" s="828"/>
      <c r="T155" s="828"/>
      <c r="U155" s="828"/>
      <c r="V155" s="828"/>
      <c r="W155" s="828"/>
      <c r="X155" s="828"/>
      <c r="Y155" s="828"/>
      <c r="Z155" s="828"/>
      <c r="AA155" s="828"/>
    </row>
    <row r="156" spans="1:27" s="108" customFormat="1" ht="24.95" customHeight="1">
      <c r="A156" s="926"/>
      <c r="B156" s="857">
        <f>ROW()</f>
        <v>156</v>
      </c>
      <c r="C156" s="1056">
        <f ca="1">INT((C149-(DATE(YEAR(C149-WEEKDAY(C149-1)+4),1,3)-WEEKDAY(DATE(YEAR(C149 -WEEKDAY(C149-1)+4),1,3)))+5)/7)</f>
        <v>5</v>
      </c>
      <c r="D156" s="1057"/>
      <c r="E156" s="859"/>
      <c r="F156" s="859"/>
      <c r="G156" s="859"/>
      <c r="H156" s="859"/>
      <c r="I156" s="859"/>
      <c r="J156" s="861"/>
      <c r="K156" s="861"/>
      <c r="L156" s="862"/>
      <c r="M156" s="828"/>
      <c r="N156" s="787"/>
      <c r="O156" s="787"/>
      <c r="P156" s="787"/>
      <c r="Q156" s="787"/>
      <c r="R156" s="828"/>
      <c r="S156" s="828"/>
      <c r="T156" s="828"/>
      <c r="U156" s="828"/>
      <c r="V156" s="828"/>
      <c r="W156" s="828"/>
      <c r="X156" s="828"/>
      <c r="Y156" s="828"/>
      <c r="Z156" s="828"/>
      <c r="AA156" s="828"/>
    </row>
    <row r="157" spans="1:27" s="108" customFormat="1" ht="24.95" customHeight="1">
      <c r="A157" s="926"/>
      <c r="B157" s="899"/>
      <c r="C157" s="1032" t="str">
        <f ca="1">_xlfn.FORMULATEXT(C156)</f>
        <v>=ENT((C149-(DATE(ANNEE(C149-JOURSEM(C149-1)+4);1;3)-JOURSEM(DATE(ANNEE(C149 -JOURSEM(C149-1)+4);1;3)))+5)/7)</v>
      </c>
      <c r="D157" s="859"/>
      <c r="E157" s="859"/>
      <c r="F157" s="859"/>
      <c r="G157" s="859"/>
      <c r="H157" s="859"/>
      <c r="I157" s="859"/>
      <c r="J157" s="861"/>
      <c r="K157" s="861"/>
      <c r="L157" s="862"/>
      <c r="M157" s="828"/>
      <c r="N157" s="787"/>
      <c r="O157" s="787"/>
      <c r="P157" s="787"/>
      <c r="Q157" s="787"/>
      <c r="R157" s="828"/>
      <c r="S157" s="828"/>
      <c r="T157" s="828"/>
      <c r="U157" s="828"/>
      <c r="V157" s="828"/>
      <c r="W157" s="828"/>
      <c r="X157" s="828"/>
      <c r="Y157" s="828"/>
      <c r="Z157" s="828"/>
      <c r="AA157" s="828"/>
    </row>
    <row r="158" spans="1:27" s="108" customFormat="1" ht="24.95" customHeight="1">
      <c r="A158" s="926"/>
      <c r="B158" s="899"/>
      <c r="C158" s="926"/>
      <c r="D158" s="926"/>
      <c r="E158" s="859"/>
      <c r="F158" s="859"/>
      <c r="G158" s="859"/>
      <c r="H158" s="859"/>
      <c r="I158" s="859"/>
      <c r="J158" s="861"/>
      <c r="K158" s="861"/>
      <c r="L158" s="862"/>
      <c r="M158" s="828"/>
      <c r="N158" s="828"/>
      <c r="O158" s="828"/>
      <c r="P158" s="828"/>
      <c r="Q158" s="828"/>
      <c r="R158" s="828"/>
      <c r="S158" s="828"/>
      <c r="T158" s="828"/>
      <c r="U158" s="828"/>
      <c r="V158" s="828"/>
      <c r="W158" s="828"/>
      <c r="X158" s="828"/>
      <c r="Y158" s="828"/>
      <c r="Z158" s="828"/>
      <c r="AA158" s="828"/>
    </row>
    <row r="159" spans="1:27" s="108" customFormat="1" ht="24.95" customHeight="1">
      <c r="A159" s="926"/>
      <c r="B159" s="857">
        <f>ROW()</f>
        <v>159</v>
      </c>
      <c r="C159" s="3401">
        <f ca="1">C156</f>
        <v>5</v>
      </c>
      <c r="D159" s="3401"/>
      <c r="E159" s="859"/>
      <c r="F159" s="859"/>
      <c r="G159" s="859"/>
      <c r="H159" s="859"/>
      <c r="I159" s="859"/>
      <c r="J159" s="860"/>
      <c r="K159" s="861"/>
      <c r="L159" s="862"/>
      <c r="M159" s="828"/>
      <c r="N159" s="828"/>
      <c r="O159" s="828"/>
      <c r="P159" s="828"/>
      <c r="Q159" s="828"/>
      <c r="R159" s="828"/>
      <c r="S159" s="828"/>
      <c r="T159" s="828"/>
      <c r="U159" s="828"/>
      <c r="V159" s="828"/>
      <c r="W159" s="828"/>
      <c r="X159" s="828"/>
      <c r="Y159" s="828"/>
      <c r="Z159" s="828"/>
      <c r="AA159" s="828"/>
    </row>
    <row r="160" spans="1:27" s="108" customFormat="1" ht="24.95" customHeight="1">
      <c r="A160" s="926"/>
      <c r="B160" s="899"/>
      <c r="C160" s="1032" t="str">
        <f ca="1">_xlfn.FORMULATEXT(C159)</f>
        <v>=C156</v>
      </c>
      <c r="D160" s="923" t="s">
        <v>1849</v>
      </c>
      <c r="E160" s="859"/>
      <c r="F160" s="859"/>
      <c r="G160" s="859"/>
      <c r="H160" s="859"/>
      <c r="I160" s="859"/>
      <c r="J160" s="860"/>
      <c r="K160" s="861"/>
      <c r="L160" s="862"/>
      <c r="M160" s="828"/>
      <c r="N160" s="828"/>
      <c r="O160" s="828"/>
      <c r="P160" s="828"/>
      <c r="Q160" s="828"/>
      <c r="R160" s="828"/>
      <c r="S160" s="828"/>
      <c r="T160" s="828"/>
      <c r="U160" s="828"/>
      <c r="V160" s="828"/>
      <c r="W160" s="828"/>
      <c r="X160" s="828"/>
      <c r="Y160" s="828"/>
      <c r="Z160" s="828"/>
      <c r="AA160" s="828"/>
    </row>
    <row r="161" spans="1:27" s="108" customFormat="1" ht="24.95" customHeight="1" thickBot="1">
      <c r="A161" s="926"/>
      <c r="B161" s="866"/>
      <c r="C161" s="870"/>
      <c r="D161" s="868"/>
      <c r="E161" s="868"/>
      <c r="F161" s="868"/>
      <c r="G161" s="868"/>
      <c r="H161" s="868"/>
      <c r="I161" s="868"/>
      <c r="J161" s="869"/>
      <c r="K161" s="870"/>
      <c r="L161" s="871"/>
      <c r="M161" s="828"/>
      <c r="N161" s="828"/>
      <c r="O161" s="828"/>
      <c r="P161" s="828"/>
      <c r="Q161" s="828"/>
      <c r="R161" s="828"/>
      <c r="S161" s="828"/>
      <c r="T161" s="828"/>
      <c r="U161" s="828"/>
      <c r="V161" s="828"/>
      <c r="W161" s="828"/>
      <c r="X161" s="828"/>
      <c r="Y161" s="828"/>
      <c r="Z161" s="828"/>
      <c r="AA161" s="828"/>
    </row>
    <row r="162" spans="1:27" s="108" customFormat="1" ht="24.95" customHeight="1" thickBot="1">
      <c r="A162" s="926"/>
      <c r="B162" s="926"/>
      <c r="C162" s="861"/>
      <c r="D162" s="859"/>
      <c r="E162" s="859"/>
      <c r="F162" s="859"/>
      <c r="G162" s="859"/>
      <c r="H162" s="859"/>
      <c r="I162" s="859"/>
      <c r="J162" s="860"/>
      <c r="K162" s="861"/>
      <c r="L162" s="861"/>
      <c r="M162" s="828"/>
      <c r="N162" s="828"/>
      <c r="O162" s="828"/>
      <c r="P162" s="828"/>
      <c r="Q162" s="828"/>
      <c r="R162" s="828"/>
      <c r="S162" s="828"/>
      <c r="T162" s="828"/>
      <c r="U162" s="828"/>
      <c r="V162" s="828"/>
      <c r="W162" s="828"/>
      <c r="X162" s="828"/>
      <c r="Y162" s="828"/>
      <c r="Z162" s="828"/>
      <c r="AA162" s="828"/>
    </row>
    <row r="163" spans="1:27" s="108" customFormat="1" ht="24.95" customHeight="1">
      <c r="A163" s="926"/>
      <c r="B163" s="852"/>
      <c r="C163" s="853"/>
      <c r="D163" s="854"/>
      <c r="E163" s="854"/>
      <c r="F163" s="854"/>
      <c r="G163" s="854"/>
      <c r="H163" s="854"/>
      <c r="I163" s="854"/>
      <c r="J163" s="884"/>
      <c r="K163" s="861"/>
      <c r="L163" s="861"/>
      <c r="M163" s="828"/>
      <c r="N163" s="828"/>
      <c r="O163" s="828"/>
      <c r="P163" s="828"/>
      <c r="Q163" s="828"/>
      <c r="R163" s="828"/>
      <c r="S163" s="828"/>
      <c r="T163" s="828"/>
      <c r="U163" s="828"/>
      <c r="V163" s="828"/>
      <c r="W163" s="828"/>
      <c r="X163" s="828"/>
      <c r="Y163" s="828"/>
      <c r="Z163" s="828"/>
      <c r="AA163" s="828"/>
    </row>
    <row r="164" spans="1:27" s="108" customFormat="1" ht="24.95" customHeight="1">
      <c r="A164" s="926"/>
      <c r="B164" s="899"/>
      <c r="C164" s="880" t="s">
        <v>1925</v>
      </c>
      <c r="D164" s="861"/>
      <c r="E164" s="861"/>
      <c r="F164" s="861"/>
      <c r="G164" s="861"/>
      <c r="H164" s="861"/>
      <c r="I164" s="861"/>
      <c r="J164" s="862"/>
      <c r="K164" s="861"/>
      <c r="L164" s="861"/>
      <c r="M164" s="828"/>
      <c r="N164" s="828"/>
      <c r="O164" s="828"/>
      <c r="P164" s="828"/>
      <c r="Q164" s="828"/>
      <c r="R164" s="828"/>
      <c r="S164" s="828"/>
      <c r="T164" s="828"/>
      <c r="U164" s="828"/>
      <c r="V164" s="828"/>
      <c r="W164" s="828"/>
      <c r="X164" s="828"/>
      <c r="Y164" s="828"/>
      <c r="Z164" s="828"/>
      <c r="AA164" s="828"/>
    </row>
    <row r="165" spans="1:27" s="108" customFormat="1" ht="24.95" customHeight="1">
      <c r="A165" s="926"/>
      <c r="B165" s="857" t="s">
        <v>1922</v>
      </c>
      <c r="C165" s="1055" t="s">
        <v>1924</v>
      </c>
      <c r="D165" s="859"/>
      <c r="E165" s="861"/>
      <c r="F165" s="861"/>
      <c r="G165" s="861"/>
      <c r="H165" s="861"/>
      <c r="I165" s="861"/>
      <c r="J165" s="862"/>
      <c r="K165" s="861"/>
      <c r="L165" s="861"/>
      <c r="M165" s="828"/>
      <c r="N165" s="828"/>
      <c r="O165" s="828"/>
      <c r="P165" s="828"/>
      <c r="Q165" s="828"/>
      <c r="R165" s="828"/>
      <c r="S165" s="828"/>
      <c r="T165" s="828"/>
      <c r="U165" s="828"/>
      <c r="V165" s="828"/>
      <c r="W165" s="828"/>
      <c r="X165" s="828"/>
      <c r="Y165" s="828"/>
      <c r="Z165" s="828"/>
      <c r="AA165" s="828"/>
    </row>
    <row r="166" spans="1:27" s="108" customFormat="1" ht="24.95" customHeight="1">
      <c r="A166" s="926"/>
      <c r="B166" s="857">
        <f>ROW()</f>
        <v>166</v>
      </c>
      <c r="C166" s="3402">
        <v>44140</v>
      </c>
      <c r="D166" s="3402"/>
      <c r="E166" s="861"/>
      <c r="F166" s="861"/>
      <c r="G166" s="861"/>
      <c r="H166" s="861"/>
      <c r="I166" s="861"/>
      <c r="J166" s="862"/>
      <c r="K166" s="861"/>
      <c r="L166" s="861"/>
      <c r="M166" s="828"/>
      <c r="N166" s="828"/>
      <c r="O166" s="828"/>
      <c r="P166" s="828"/>
      <c r="Q166" s="828"/>
      <c r="R166" s="828"/>
      <c r="S166" s="828"/>
      <c r="T166" s="828"/>
      <c r="U166" s="828"/>
      <c r="V166" s="828"/>
      <c r="W166" s="828"/>
      <c r="X166" s="828"/>
      <c r="Y166" s="828"/>
      <c r="Z166" s="828"/>
      <c r="AA166" s="828"/>
    </row>
    <row r="167" spans="1:27" s="108" customFormat="1" ht="24.95" customHeight="1">
      <c r="A167" s="926"/>
      <c r="B167" s="857">
        <f>ROW()</f>
        <v>167</v>
      </c>
      <c r="C167" s="3403">
        <f>DATE(YEAR(C166),MONTH(C166)+1,1)-WEEKDAY(DATE(YEAR(C166),MONTH(C166)+1,2))</f>
        <v>44162</v>
      </c>
      <c r="D167" s="3403"/>
      <c r="E167" s="861"/>
      <c r="F167" s="861"/>
      <c r="G167" s="861"/>
      <c r="H167" s="861"/>
      <c r="I167" s="861"/>
      <c r="J167" s="862"/>
      <c r="K167" s="861"/>
      <c r="L167" s="861"/>
      <c r="M167" s="828"/>
      <c r="N167" s="828"/>
      <c r="O167" s="828"/>
      <c r="P167" s="828"/>
      <c r="Q167" s="828"/>
      <c r="R167" s="828"/>
      <c r="S167" s="828"/>
      <c r="T167" s="828"/>
      <c r="U167" s="828"/>
      <c r="V167" s="828"/>
      <c r="W167" s="828"/>
      <c r="X167" s="828"/>
      <c r="Y167" s="828"/>
      <c r="Z167" s="828"/>
      <c r="AA167" s="828"/>
    </row>
    <row r="168" spans="1:27" s="108" customFormat="1" ht="24.95" customHeight="1">
      <c r="A168" s="926"/>
      <c r="B168" s="899"/>
      <c r="C168" s="1032" t="str">
        <f ca="1">_xlfn.FORMULATEXT(C167)</f>
        <v>=DATE(ANNEE(C166);MOIS(C166)+1;1)-JOURSEM(DATE(ANNEE(C166);MOIS(C166)+1;2))</v>
      </c>
      <c r="D168" s="1058"/>
      <c r="E168" s="859"/>
      <c r="F168" s="859"/>
      <c r="G168" s="1032"/>
      <c r="H168" s="859"/>
      <c r="I168" s="859"/>
      <c r="J168" s="944"/>
      <c r="K168" s="861"/>
      <c r="L168" s="861"/>
      <c r="M168" s="828"/>
      <c r="N168" s="828"/>
      <c r="O168" s="828"/>
      <c r="P168" s="828"/>
      <c r="Q168" s="828"/>
      <c r="R168" s="828"/>
      <c r="S168" s="828"/>
      <c r="T168" s="828"/>
      <c r="U168" s="828"/>
      <c r="V168" s="828"/>
      <c r="W168" s="828"/>
      <c r="X168" s="828"/>
      <c r="Y168" s="828"/>
      <c r="Z168" s="828"/>
      <c r="AA168" s="828"/>
    </row>
    <row r="169" spans="1:27" s="108" customFormat="1" ht="24.95" customHeight="1">
      <c r="A169" s="926"/>
      <c r="B169" s="899"/>
      <c r="C169" s="861"/>
      <c r="D169" s="861"/>
      <c r="E169" s="861"/>
      <c r="F169" s="861"/>
      <c r="G169" s="861"/>
      <c r="H169" s="861"/>
      <c r="I169" s="861"/>
      <c r="J169" s="862"/>
      <c r="K169" s="861"/>
      <c r="L169" s="861"/>
      <c r="M169" s="828"/>
      <c r="N169" s="828"/>
      <c r="O169" s="828"/>
      <c r="P169" s="828"/>
      <c r="Q169" s="828"/>
      <c r="R169" s="828"/>
      <c r="S169" s="828"/>
      <c r="T169" s="828"/>
      <c r="U169" s="828"/>
      <c r="V169" s="828"/>
      <c r="W169" s="828"/>
      <c r="X169" s="828"/>
      <c r="Y169" s="828"/>
      <c r="Z169" s="828"/>
      <c r="AA169" s="828"/>
    </row>
    <row r="170" spans="1:27" s="108" customFormat="1" ht="24.95" customHeight="1">
      <c r="A170" s="926"/>
      <c r="B170" s="857">
        <f>ROW()</f>
        <v>170</v>
      </c>
      <c r="C170" s="3404">
        <f>DATE(YEAR(C166),MONTH(C166)+1,1)-WEEKDAY(DATE(YEAR(C166),MONTH(C166)+1,2))</f>
        <v>44162</v>
      </c>
      <c r="D170" s="3404"/>
      <c r="E170" s="3404"/>
      <c r="F170" s="3404"/>
      <c r="G170" s="861"/>
      <c r="H170" s="861"/>
      <c r="I170" s="861"/>
      <c r="J170" s="862"/>
      <c r="K170" s="861"/>
      <c r="L170" s="861"/>
      <c r="M170" s="828"/>
      <c r="N170" s="828"/>
      <c r="O170" s="828"/>
      <c r="P170" s="828"/>
      <c r="Q170" s="828"/>
      <c r="R170" s="828"/>
      <c r="S170" s="828"/>
      <c r="T170" s="828"/>
      <c r="U170" s="828"/>
      <c r="V170" s="828"/>
      <c r="W170" s="828"/>
      <c r="X170" s="828"/>
      <c r="Y170" s="828"/>
      <c r="Z170" s="828"/>
      <c r="AA170" s="828"/>
    </row>
    <row r="171" spans="1:27" s="108" customFormat="1" ht="24.95" customHeight="1">
      <c r="A171" s="926"/>
      <c r="B171" s="899"/>
      <c r="C171" s="1032" t="str">
        <f ca="1">_xlfn.FORMULATEXT(C170)</f>
        <v>=DATE(ANNEE(C166);MOIS(C166)+1;1)-JOURSEM(DATE(ANNEE(C166);MOIS(C166)+1;2))</v>
      </c>
      <c r="D171" s="859"/>
      <c r="E171" s="859"/>
      <c r="F171" s="859"/>
      <c r="G171" s="1032"/>
      <c r="H171" s="859"/>
      <c r="I171" s="859"/>
      <c r="J171" s="944"/>
      <c r="K171" s="861"/>
      <c r="L171" s="861"/>
      <c r="M171" s="828"/>
      <c r="N171" s="828"/>
      <c r="O171" s="828"/>
      <c r="P171" s="828"/>
      <c r="Q171" s="828"/>
      <c r="R171" s="828"/>
      <c r="S171" s="828"/>
      <c r="T171" s="828"/>
      <c r="U171" s="828"/>
      <c r="V171" s="828"/>
      <c r="W171" s="828"/>
      <c r="X171" s="828"/>
      <c r="Y171" s="828"/>
      <c r="Z171" s="828"/>
      <c r="AA171" s="828"/>
    </row>
    <row r="172" spans="1:27" s="108" customFormat="1" ht="24.95" customHeight="1">
      <c r="A172" s="926"/>
      <c r="B172" s="899"/>
      <c r="C172" s="1054" t="s">
        <v>1852</v>
      </c>
      <c r="D172" s="1054"/>
      <c r="E172" s="1054" t="s">
        <v>1853</v>
      </c>
      <c r="F172" s="1054"/>
      <c r="G172" s="859"/>
      <c r="H172" s="859"/>
      <c r="I172" s="859"/>
      <c r="J172" s="944"/>
      <c r="K172" s="861"/>
      <c r="L172" s="861"/>
      <c r="M172" s="828"/>
      <c r="N172" s="828"/>
      <c r="O172" s="828"/>
      <c r="P172" s="828"/>
      <c r="Q172" s="828"/>
      <c r="R172" s="828"/>
      <c r="S172" s="828"/>
      <c r="T172" s="828"/>
      <c r="U172" s="828"/>
      <c r="V172" s="828"/>
      <c r="W172" s="828"/>
      <c r="X172" s="828"/>
      <c r="Y172" s="828"/>
      <c r="Z172" s="828"/>
      <c r="AA172" s="828"/>
    </row>
    <row r="173" spans="1:27" s="108" customFormat="1" ht="24.95" customHeight="1">
      <c r="A173" s="926"/>
      <c r="B173" s="899"/>
      <c r="C173" s="1054" t="s">
        <v>1856</v>
      </c>
      <c r="D173" s="1054"/>
      <c r="E173" s="1054" t="s">
        <v>1857</v>
      </c>
      <c r="F173" s="1054"/>
      <c r="G173" s="861"/>
      <c r="H173" s="861"/>
      <c r="I173" s="861"/>
      <c r="J173" s="862"/>
      <c r="K173" s="861"/>
      <c r="L173" s="861"/>
      <c r="M173" s="828"/>
      <c r="N173" s="828"/>
      <c r="O173" s="828"/>
      <c r="P173" s="828"/>
      <c r="Q173" s="828"/>
      <c r="R173" s="828"/>
      <c r="S173" s="828"/>
      <c r="T173" s="828"/>
      <c r="U173" s="828"/>
      <c r="V173" s="828"/>
      <c r="W173" s="828"/>
      <c r="X173" s="828"/>
      <c r="Y173" s="828"/>
      <c r="Z173" s="828"/>
      <c r="AA173" s="828"/>
    </row>
    <row r="174" spans="1:27" s="108" customFormat="1" ht="24.95" customHeight="1">
      <c r="A174" s="926"/>
      <c r="B174" s="899"/>
      <c r="C174" s="1054" t="s">
        <v>1858</v>
      </c>
      <c r="D174" s="1054"/>
      <c r="E174" s="1054" t="s">
        <v>1859</v>
      </c>
      <c r="F174" s="1054"/>
      <c r="G174" s="861"/>
      <c r="H174" s="861"/>
      <c r="I174" s="861"/>
      <c r="J174" s="862"/>
      <c r="K174" s="861"/>
      <c r="L174" s="861"/>
      <c r="M174" s="828"/>
      <c r="N174" s="828"/>
      <c r="O174" s="828"/>
      <c r="P174" s="828"/>
      <c r="Q174" s="828"/>
      <c r="R174" s="828"/>
      <c r="S174" s="828"/>
      <c r="T174" s="828"/>
      <c r="U174" s="828"/>
      <c r="V174" s="828"/>
      <c r="W174" s="828"/>
      <c r="X174" s="828"/>
      <c r="Y174" s="828"/>
      <c r="Z174" s="828"/>
      <c r="AA174" s="828"/>
    </row>
    <row r="175" spans="1:27" s="108" customFormat="1" ht="24.95" customHeight="1">
      <c r="A175" s="926"/>
      <c r="B175" s="899"/>
      <c r="C175" s="1054" t="s">
        <v>1862</v>
      </c>
      <c r="D175" s="1054"/>
      <c r="E175" s="1054"/>
      <c r="F175" s="1054"/>
      <c r="G175" s="861"/>
      <c r="H175" s="861"/>
      <c r="I175" s="861"/>
      <c r="J175" s="862"/>
      <c r="K175" s="861"/>
      <c r="L175" s="861"/>
      <c r="M175" s="828"/>
      <c r="N175" s="828"/>
      <c r="O175" s="828"/>
      <c r="P175" s="828"/>
      <c r="Q175" s="828"/>
      <c r="R175" s="828"/>
      <c r="S175" s="828"/>
      <c r="T175" s="828"/>
      <c r="U175" s="828"/>
      <c r="V175" s="828"/>
      <c r="W175" s="828"/>
      <c r="X175" s="828"/>
      <c r="Y175" s="828"/>
      <c r="Z175" s="828"/>
      <c r="AA175" s="828"/>
    </row>
    <row r="176" spans="1:27" s="108" customFormat="1" ht="24.95" customHeight="1" thickBot="1">
      <c r="A176" s="926"/>
      <c r="B176" s="866"/>
      <c r="C176" s="870"/>
      <c r="D176" s="870"/>
      <c r="E176" s="870"/>
      <c r="F176" s="870"/>
      <c r="G176" s="870"/>
      <c r="H176" s="870"/>
      <c r="I176" s="870"/>
      <c r="J176" s="871"/>
      <c r="K176" s="861"/>
      <c r="L176" s="861"/>
      <c r="M176" s="828"/>
      <c r="N176" s="828"/>
      <c r="O176" s="828"/>
      <c r="P176" s="828"/>
      <c r="Q176" s="828"/>
      <c r="R176" s="828"/>
      <c r="S176" s="828"/>
      <c r="T176" s="828"/>
      <c r="U176" s="828"/>
      <c r="V176" s="828"/>
      <c r="W176" s="828"/>
      <c r="X176" s="828"/>
      <c r="Y176" s="828"/>
      <c r="Z176" s="828"/>
      <c r="AA176" s="828"/>
    </row>
    <row r="177" spans="1:27" s="108" customFormat="1" ht="24.95" customHeight="1" thickBot="1">
      <c r="A177" s="926"/>
      <c r="B177" s="926"/>
      <c r="C177" s="861"/>
      <c r="D177" s="861"/>
      <c r="E177" s="861"/>
      <c r="F177" s="861"/>
      <c r="G177" s="861"/>
      <c r="H177" s="861"/>
      <c r="I177" s="861"/>
      <c r="J177" s="861"/>
      <c r="K177" s="861"/>
      <c r="L177" s="861"/>
      <c r="M177" s="828"/>
      <c r="N177" s="828"/>
      <c r="O177" s="828"/>
      <c r="P177" s="828"/>
      <c r="Q177" s="828"/>
      <c r="R177" s="828"/>
      <c r="S177" s="828"/>
      <c r="T177" s="828"/>
      <c r="U177" s="828"/>
      <c r="V177" s="828"/>
      <c r="W177" s="828"/>
      <c r="X177" s="828"/>
      <c r="Y177" s="828"/>
      <c r="Z177" s="828"/>
      <c r="AA177" s="828"/>
    </row>
    <row r="178" spans="1:27" s="108" customFormat="1" ht="24.95" customHeight="1">
      <c r="A178" s="926"/>
      <c r="B178" s="852"/>
      <c r="C178" s="853"/>
      <c r="D178" s="853"/>
      <c r="E178" s="853"/>
      <c r="F178" s="853"/>
      <c r="G178" s="853"/>
      <c r="H178" s="853"/>
      <c r="I178" s="853"/>
      <c r="J178" s="853"/>
      <c r="K178" s="853"/>
      <c r="L178" s="853"/>
      <c r="M178" s="875"/>
      <c r="N178" s="879"/>
      <c r="O178" s="828"/>
      <c r="P178" s="828"/>
      <c r="Q178" s="828"/>
      <c r="R178" s="828"/>
      <c r="S178" s="828"/>
      <c r="T178" s="828"/>
      <c r="U178" s="828"/>
      <c r="V178" s="828"/>
      <c r="W178" s="828"/>
      <c r="X178" s="828"/>
      <c r="Y178" s="828"/>
      <c r="Z178" s="828"/>
      <c r="AA178" s="828"/>
    </row>
    <row r="179" spans="1:27" s="108" customFormat="1" ht="24.95" customHeight="1">
      <c r="A179" s="926"/>
      <c r="B179" s="857" t="s">
        <v>1922</v>
      </c>
      <c r="C179" s="880" t="s">
        <v>1864</v>
      </c>
      <c r="D179" s="828"/>
      <c r="E179" s="828"/>
      <c r="F179" s="828"/>
      <c r="G179" s="828"/>
      <c r="H179" s="828"/>
      <c r="I179" s="828"/>
      <c r="J179" s="828"/>
      <c r="K179" s="828"/>
      <c r="L179" s="861"/>
      <c r="M179" s="828"/>
      <c r="N179" s="945"/>
      <c r="O179" s="799"/>
      <c r="P179" s="799"/>
      <c r="Q179" s="799"/>
      <c r="R179" s="799"/>
      <c r="S179" s="799"/>
      <c r="T179" s="799"/>
      <c r="U179" s="154"/>
      <c r="V179" s="799"/>
      <c r="W179" s="828"/>
      <c r="X179" s="828"/>
      <c r="Y179" s="828"/>
      <c r="Z179" s="828"/>
      <c r="AA179" s="828"/>
    </row>
    <row r="180" spans="1:27" s="108" customFormat="1" ht="24.95" customHeight="1">
      <c r="A180" s="826"/>
      <c r="B180" s="857">
        <f>ROW()</f>
        <v>180</v>
      </c>
      <c r="C180" s="3405">
        <v>44190</v>
      </c>
      <c r="D180" s="3405"/>
      <c r="E180" s="872"/>
      <c r="F180" s="873"/>
      <c r="G180" s="873"/>
      <c r="H180" s="873"/>
      <c r="I180" s="873"/>
      <c r="J180" s="836"/>
      <c r="K180" s="828"/>
      <c r="L180" s="828"/>
      <c r="M180" s="828"/>
      <c r="N180" s="921"/>
      <c r="O180" s="828"/>
      <c r="P180" s="828"/>
      <c r="Q180" s="828"/>
      <c r="R180" s="828"/>
      <c r="S180" s="828"/>
      <c r="T180" s="828"/>
      <c r="U180" s="828"/>
      <c r="V180" s="828"/>
      <c r="W180" s="828"/>
      <c r="X180" s="828"/>
      <c r="Y180" s="828"/>
      <c r="Z180" s="828"/>
      <c r="AA180" s="828"/>
    </row>
    <row r="181" spans="1:27" s="108" customFormat="1" ht="24.95" customHeight="1">
      <c r="A181" s="826"/>
      <c r="B181" s="857">
        <f>ROW()</f>
        <v>181</v>
      </c>
      <c r="C181" s="3406">
        <f>DATE(YEAR(C180),MONTH(C180)+1,1)-MOD(DATE(YEAR(C180),MONTH(C180)+1,1)+5,7)-3</f>
        <v>44190</v>
      </c>
      <c r="D181" s="3406"/>
      <c r="E181" s="872"/>
      <c r="F181" s="873"/>
      <c r="G181" s="1032" t="str">
        <f t="shared" ref="G181:G182" ca="1" si="2">_xlfn.FORMULATEXT(C181)</f>
        <v>=DATE(ANNEE(C180);MOIS(C180)+1;1)-MOD(DATE(ANNEE(C180);MOIS(C180)+1;1)+5;7)-3</v>
      </c>
      <c r="H181" s="873"/>
      <c r="I181" s="873"/>
      <c r="J181" s="836"/>
      <c r="K181" s="828"/>
      <c r="L181" s="828"/>
      <c r="M181" s="828"/>
      <c r="N181" s="921"/>
      <c r="O181" s="828"/>
      <c r="P181" s="828"/>
      <c r="Q181" s="828"/>
      <c r="R181" s="828"/>
      <c r="S181" s="828"/>
      <c r="T181" s="828"/>
      <c r="U181" s="828"/>
      <c r="V181" s="828"/>
      <c r="W181" s="828"/>
      <c r="X181" s="828"/>
      <c r="Y181" s="828"/>
      <c r="Z181" s="828"/>
      <c r="AA181" s="828"/>
    </row>
    <row r="182" spans="1:27" s="108" customFormat="1" ht="24.95" customHeight="1">
      <c r="A182" s="826"/>
      <c r="B182" s="857">
        <f>ROW()</f>
        <v>182</v>
      </c>
      <c r="C182" s="3400">
        <f>DATE(YEAR(C180),MONTH(C180)+1,1)-MOD(DATE(YEAR(C180),MONTH(C180)+1,1)+5,7)-3</f>
        <v>44190</v>
      </c>
      <c r="D182" s="3400"/>
      <c r="E182" s="3400"/>
      <c r="F182" s="873"/>
      <c r="G182" s="1032" t="str">
        <f t="shared" ca="1" si="2"/>
        <v>=DATE(ANNEE(C180);MOIS(C180)+1;1)-MOD(DATE(ANNEE(C180);MOIS(C180)+1;1)+5;7)-3</v>
      </c>
      <c r="H182" s="873"/>
      <c r="I182" s="873"/>
      <c r="J182" s="836"/>
      <c r="K182" s="828"/>
      <c r="L182" s="828"/>
      <c r="M182" s="828"/>
      <c r="N182" s="921"/>
      <c r="O182" s="828"/>
      <c r="P182" s="828"/>
      <c r="Q182" s="828"/>
      <c r="R182" s="828"/>
      <c r="S182" s="828"/>
      <c r="T182" s="828"/>
      <c r="U182" s="828"/>
      <c r="V182" s="828"/>
      <c r="W182" s="828"/>
      <c r="X182" s="828"/>
      <c r="Y182" s="828"/>
      <c r="Z182" s="828"/>
      <c r="AA182" s="828"/>
    </row>
    <row r="183" spans="1:27" s="108" customFormat="1" ht="24.95" customHeight="1" thickBot="1">
      <c r="A183" s="826"/>
      <c r="B183" s="881"/>
      <c r="C183" s="1059" t="s">
        <v>1924</v>
      </c>
      <c r="D183" s="893"/>
      <c r="E183" s="893"/>
      <c r="F183" s="894"/>
      <c r="G183" s="894"/>
      <c r="H183" s="894"/>
      <c r="I183" s="894"/>
      <c r="J183" s="903"/>
      <c r="K183" s="892"/>
      <c r="L183" s="892"/>
      <c r="M183" s="892"/>
      <c r="N183" s="904"/>
      <c r="O183" s="828"/>
      <c r="P183" s="828"/>
      <c r="Q183" s="828"/>
      <c r="R183" s="828"/>
      <c r="S183" s="828"/>
      <c r="T183" s="828"/>
      <c r="U183" s="828"/>
      <c r="V183" s="828"/>
      <c r="W183" s="828"/>
      <c r="X183" s="828"/>
      <c r="Y183" s="828"/>
      <c r="Z183" s="828"/>
      <c r="AA183" s="828"/>
    </row>
    <row r="184" spans="1:27" s="108" customFormat="1" ht="24.95" customHeight="1">
      <c r="A184" s="826"/>
      <c r="B184" s="827"/>
      <c r="C184" s="828"/>
      <c r="D184" s="872"/>
      <c r="E184" s="872"/>
      <c r="F184" s="873"/>
      <c r="G184" s="873"/>
      <c r="H184" s="873"/>
      <c r="I184" s="873"/>
      <c r="J184" s="836"/>
      <c r="K184" s="828"/>
      <c r="L184" s="828"/>
      <c r="M184" s="828"/>
      <c r="N184" s="828"/>
      <c r="O184" s="828"/>
      <c r="P184" s="828"/>
      <c r="Q184" s="828"/>
      <c r="R184" s="828"/>
      <c r="S184" s="828"/>
      <c r="T184" s="828"/>
      <c r="U184" s="828"/>
      <c r="V184" s="828"/>
      <c r="W184" s="828"/>
      <c r="X184" s="828"/>
      <c r="Y184" s="828"/>
      <c r="Z184" s="828"/>
      <c r="AA184" s="828"/>
    </row>
    <row r="185" spans="1:27" s="108" customFormat="1" ht="24.95" customHeight="1">
      <c r="A185" s="826"/>
      <c r="B185" s="827"/>
      <c r="C185" s="828"/>
      <c r="D185" s="872"/>
      <c r="E185" s="872"/>
      <c r="F185" s="873"/>
      <c r="G185" s="873"/>
      <c r="H185" s="873"/>
      <c r="I185" s="873"/>
      <c r="J185" s="836"/>
      <c r="K185" s="828"/>
      <c r="L185" s="828"/>
      <c r="M185" s="828"/>
      <c r="N185" s="828"/>
      <c r="O185" s="828"/>
      <c r="P185" s="828"/>
      <c r="Q185" s="828"/>
      <c r="R185" s="828"/>
      <c r="S185" s="828"/>
      <c r="T185" s="828"/>
      <c r="U185" s="828"/>
      <c r="V185" s="828"/>
      <c r="W185" s="828"/>
      <c r="X185" s="828"/>
      <c r="Y185" s="828"/>
      <c r="Z185" s="828"/>
      <c r="AA185" s="828"/>
    </row>
    <row r="186" spans="1:27" s="108" customFormat="1" ht="24.95" customHeight="1">
      <c r="A186" s="826"/>
      <c r="B186" s="827"/>
      <c r="C186" s="828"/>
      <c r="D186" s="872"/>
      <c r="E186" s="872"/>
      <c r="F186" s="873"/>
      <c r="G186" s="873"/>
      <c r="H186" s="873"/>
      <c r="I186" s="873"/>
      <c r="J186" s="836"/>
      <c r="K186" s="828"/>
      <c r="L186" s="828"/>
      <c r="M186" s="828"/>
      <c r="N186" s="828"/>
      <c r="O186" s="828"/>
      <c r="P186" s="828"/>
      <c r="Q186" s="828"/>
      <c r="R186" s="828"/>
      <c r="S186" s="828"/>
      <c r="T186" s="828"/>
      <c r="U186" s="828"/>
      <c r="V186" s="828"/>
      <c r="W186" s="828"/>
      <c r="X186" s="828"/>
      <c r="Y186" s="828"/>
      <c r="Z186" s="828"/>
      <c r="AA186" s="828"/>
    </row>
    <row r="187" spans="1:27" s="108" customFormat="1" ht="24.95" customHeight="1">
      <c r="A187" s="816"/>
      <c r="B187" s="817"/>
      <c r="C187" s="818"/>
      <c r="D187" s="819"/>
      <c r="E187" s="819"/>
      <c r="F187" s="820"/>
      <c r="G187" s="820"/>
      <c r="H187" s="820"/>
      <c r="I187" s="820"/>
      <c r="J187" s="821"/>
      <c r="K187" s="818"/>
      <c r="L187" s="818"/>
      <c r="M187" s="818"/>
      <c r="N187" s="818"/>
      <c r="O187" s="818"/>
      <c r="P187" s="818"/>
      <c r="Q187" s="818"/>
      <c r="R187" s="818"/>
      <c r="S187" s="818"/>
      <c r="T187" s="818"/>
      <c r="U187" s="818"/>
      <c r="V187" s="818"/>
      <c r="W187" s="818"/>
      <c r="X187" s="818"/>
      <c r="Y187" s="818"/>
      <c r="Z187" s="818"/>
      <c r="AA187" s="818"/>
    </row>
    <row r="188" spans="1:27" s="108" customFormat="1" ht="24.95" customHeight="1">
      <c r="A188" s="826"/>
      <c r="B188" s="827"/>
      <c r="C188" s="828"/>
      <c r="D188" s="872"/>
      <c r="E188" s="872"/>
      <c r="F188" s="873"/>
      <c r="G188" s="873"/>
      <c r="H188" s="873"/>
      <c r="I188" s="873"/>
      <c r="J188" s="836"/>
      <c r="K188" s="828"/>
      <c r="L188" s="828"/>
      <c r="M188" s="828"/>
      <c r="N188" s="828"/>
      <c r="O188" s="828"/>
      <c r="P188" s="828"/>
      <c r="Q188" s="828"/>
      <c r="R188" s="799"/>
      <c r="S188" s="799"/>
      <c r="T188" s="799"/>
      <c r="U188" s="799"/>
      <c r="V188" s="799"/>
      <c r="W188" s="799"/>
      <c r="X188" s="799"/>
      <c r="Y188" s="154"/>
      <c r="Z188" s="799"/>
      <c r="AA188" s="154"/>
    </row>
    <row r="189" spans="1:27" s="800" customFormat="1" ht="24.95" customHeight="1">
      <c r="A189" s="796"/>
      <c r="B189" s="797"/>
      <c r="C189" s="798"/>
      <c r="D189" s="796"/>
      <c r="E189" s="798"/>
      <c r="F189" s="796"/>
      <c r="G189" s="796"/>
      <c r="H189" s="1024"/>
      <c r="I189" s="1024"/>
      <c r="J189" s="1024"/>
      <c r="K189" s="1024"/>
      <c r="L189" s="1024"/>
      <c r="M189" s="1024"/>
      <c r="N189" s="799"/>
      <c r="O189" s="799"/>
      <c r="P189" s="799"/>
      <c r="Q189" s="799"/>
      <c r="R189" s="799"/>
      <c r="S189" s="799"/>
      <c r="T189" s="799"/>
      <c r="U189" s="799"/>
      <c r="V189" s="799"/>
      <c r="W189" s="799"/>
      <c r="X189" s="799"/>
      <c r="Y189" s="154"/>
      <c r="Z189" s="799"/>
      <c r="AA189" s="154"/>
    </row>
    <row r="190" spans="1:27" s="800" customFormat="1" ht="24.95" customHeight="1">
      <c r="A190" s="796"/>
      <c r="B190" s="797"/>
      <c r="C190" s="798"/>
      <c r="D190" s="796"/>
      <c r="E190" s="798"/>
      <c r="F190" s="796"/>
      <c r="G190" s="796"/>
      <c r="H190" s="1024"/>
      <c r="I190" s="1024"/>
      <c r="J190" s="1024"/>
      <c r="K190" s="1024"/>
      <c r="L190" s="1024"/>
      <c r="M190" s="1024"/>
      <c r="N190" s="799"/>
      <c r="O190" s="799"/>
      <c r="P190" s="799"/>
      <c r="Q190" s="799"/>
      <c r="R190" s="799"/>
      <c r="S190" s="799"/>
      <c r="T190" s="799"/>
      <c r="U190" s="799"/>
      <c r="V190" s="799"/>
      <c r="W190" s="799"/>
      <c r="X190" s="799"/>
      <c r="Y190" s="154"/>
      <c r="Z190" s="799"/>
      <c r="AA190" s="154"/>
    </row>
    <row r="191" spans="1:27" s="800" customFormat="1" ht="24.95" customHeight="1">
      <c r="A191" s="796"/>
      <c r="B191" s="797"/>
      <c r="C191" s="798"/>
      <c r="D191" s="796"/>
      <c r="E191" s="798"/>
      <c r="F191" s="796"/>
      <c r="G191" s="796"/>
      <c r="H191" s="1024"/>
      <c r="I191" s="1024"/>
      <c r="J191" s="1024"/>
      <c r="K191" s="1024"/>
      <c r="L191" s="1024"/>
      <c r="M191" s="1024"/>
      <c r="N191" s="799"/>
      <c r="O191" s="799"/>
      <c r="P191" s="799"/>
      <c r="Q191" s="799"/>
      <c r="R191" s="799"/>
      <c r="S191" s="799"/>
      <c r="T191" s="799"/>
      <c r="U191" s="799"/>
      <c r="V191" s="799"/>
      <c r="W191" s="799"/>
      <c r="X191" s="799"/>
      <c r="Y191" s="154"/>
      <c r="Z191" s="799"/>
      <c r="AA191" s="154"/>
    </row>
    <row r="192" spans="1:27" s="800" customFormat="1" ht="24.95" customHeight="1">
      <c r="A192" s="796"/>
      <c r="B192" s="797"/>
      <c r="C192" s="798"/>
      <c r="D192" s="796"/>
      <c r="E192" s="798"/>
      <c r="F192" s="796"/>
      <c r="G192" s="796"/>
      <c r="H192" s="1024"/>
      <c r="I192" s="1024"/>
      <c r="J192" s="1024"/>
      <c r="K192" s="1024"/>
      <c r="L192" s="1024"/>
      <c r="M192" s="1024"/>
      <c r="N192" s="799"/>
      <c r="O192" s="799"/>
      <c r="P192" s="799"/>
      <c r="Q192" s="799"/>
      <c r="R192" s="799"/>
      <c r="S192" s="799"/>
      <c r="T192" s="799"/>
      <c r="U192" s="799"/>
      <c r="V192" s="799"/>
      <c r="W192" s="799"/>
      <c r="X192" s="799"/>
      <c r="Y192" s="154"/>
      <c r="Z192" s="799"/>
      <c r="AA192" s="154"/>
    </row>
    <row r="193" spans="1:27" s="800" customFormat="1" ht="24.95" customHeight="1">
      <c r="A193" s="796"/>
      <c r="B193" s="797"/>
      <c r="C193" s="798"/>
      <c r="D193" s="796"/>
      <c r="E193" s="798"/>
      <c r="F193" s="796"/>
      <c r="G193" s="796"/>
      <c r="H193" s="1024"/>
      <c r="I193" s="1024"/>
      <c r="J193" s="1024"/>
      <c r="K193" s="1024"/>
      <c r="L193" s="1024"/>
      <c r="M193" s="1024"/>
      <c r="N193" s="799"/>
      <c r="O193" s="799"/>
      <c r="P193" s="799"/>
      <c r="Q193" s="799"/>
      <c r="R193" s="799"/>
      <c r="S193" s="799"/>
      <c r="T193" s="799"/>
      <c r="U193" s="799"/>
      <c r="V193" s="799"/>
      <c r="W193" s="799"/>
      <c r="X193" s="799"/>
      <c r="Y193" s="154"/>
      <c r="Z193" s="799"/>
      <c r="AA193" s="154"/>
    </row>
    <row r="194" spans="1:27" s="800" customFormat="1" ht="24.95" customHeight="1">
      <c r="A194" s="796"/>
      <c r="B194" s="797"/>
      <c r="C194" s="798"/>
      <c r="D194" s="796"/>
      <c r="E194" s="798"/>
      <c r="F194" s="796"/>
      <c r="G194" s="796"/>
      <c r="H194" s="1024"/>
      <c r="I194" s="1024"/>
      <c r="J194" s="1024"/>
      <c r="K194" s="1024"/>
      <c r="L194" s="1024"/>
      <c r="M194" s="1024"/>
      <c r="N194" s="799"/>
      <c r="O194" s="799"/>
      <c r="P194" s="799"/>
      <c r="Q194" s="799"/>
      <c r="R194" s="799"/>
      <c r="S194" s="799"/>
      <c r="T194" s="799"/>
      <c r="U194" s="799"/>
      <c r="V194" s="799"/>
      <c r="W194" s="799"/>
      <c r="X194" s="799"/>
      <c r="Y194" s="154"/>
      <c r="Z194" s="799"/>
      <c r="AA194" s="154"/>
    </row>
    <row r="195" spans="1:27" s="800" customFormat="1" ht="24.95" customHeight="1">
      <c r="A195" s="796"/>
      <c r="B195" s="797"/>
      <c r="C195" s="798" t="s">
        <v>1869</v>
      </c>
      <c r="D195" s="796"/>
      <c r="E195" s="798"/>
      <c r="F195" s="796"/>
      <c r="G195" s="796"/>
      <c r="H195" s="1024"/>
      <c r="I195" s="1024"/>
      <c r="J195" s="1024"/>
      <c r="K195" s="1024"/>
      <c r="L195" s="1024"/>
      <c r="M195" s="1024"/>
      <c r="N195" s="799"/>
      <c r="O195" s="799"/>
      <c r="P195" s="799"/>
      <c r="Q195" s="799"/>
      <c r="R195" s="799"/>
      <c r="S195" s="799"/>
      <c r="T195" s="799"/>
      <c r="U195" s="799"/>
      <c r="V195" s="799"/>
      <c r="W195" s="799"/>
      <c r="X195" s="799"/>
      <c r="Y195" s="154"/>
      <c r="Z195" s="799"/>
      <c r="AA195" s="154"/>
    </row>
    <row r="196" spans="1:27" s="800" customFormat="1" ht="24.95" customHeight="1">
      <c r="A196" s="796"/>
      <c r="B196" s="797"/>
      <c r="C196" s="798" t="s">
        <v>1870</v>
      </c>
      <c r="D196" s="796"/>
      <c r="E196" s="798"/>
      <c r="F196" s="796"/>
      <c r="G196" s="796"/>
      <c r="H196" s="1024"/>
      <c r="I196" s="1024"/>
      <c r="J196" s="1024"/>
      <c r="K196" s="1024"/>
      <c r="L196" s="1024"/>
      <c r="M196" s="1024"/>
      <c r="N196" s="799"/>
      <c r="O196" s="799"/>
      <c r="P196" s="799"/>
      <c r="Q196" s="799"/>
      <c r="R196" s="799"/>
      <c r="S196" s="799"/>
      <c r="T196" s="799"/>
      <c r="U196" s="799"/>
      <c r="V196" s="799"/>
      <c r="W196" s="799"/>
      <c r="X196" s="799"/>
      <c r="Y196" s="154"/>
      <c r="Z196" s="799"/>
      <c r="AA196" s="154"/>
    </row>
    <row r="197" spans="1:27" s="800" customFormat="1" ht="24.95" customHeight="1">
      <c r="A197" s="796"/>
      <c r="B197" s="797"/>
      <c r="C197" s="798" t="s">
        <v>1871</v>
      </c>
      <c r="D197" s="796"/>
      <c r="E197" s="798"/>
      <c r="F197" s="796"/>
      <c r="G197" s="796"/>
      <c r="H197" s="1024"/>
      <c r="I197" s="1024"/>
      <c r="J197" s="1024"/>
      <c r="K197" s="1024"/>
      <c r="L197" s="1024"/>
      <c r="M197" s="1024"/>
      <c r="N197" s="799"/>
      <c r="O197" s="799"/>
      <c r="P197" s="799"/>
      <c r="Q197" s="799"/>
      <c r="R197" s="799"/>
      <c r="S197" s="799"/>
      <c r="T197" s="799"/>
      <c r="U197" s="799"/>
      <c r="V197" s="799"/>
      <c r="W197" s="799"/>
      <c r="X197" s="799"/>
      <c r="Y197" s="154"/>
      <c r="Z197" s="799"/>
      <c r="AA197" s="154"/>
    </row>
    <row r="198" spans="1:27" s="800" customFormat="1" ht="24.95" customHeight="1">
      <c r="A198" s="796"/>
      <c r="B198" s="797"/>
      <c r="C198" s="798" t="s">
        <v>1872</v>
      </c>
      <c r="D198" s="796"/>
      <c r="E198" s="798"/>
      <c r="F198" s="796"/>
      <c r="G198" s="796"/>
      <c r="H198" s="1024"/>
      <c r="I198" s="1024"/>
      <c r="J198" s="1024"/>
      <c r="K198" s="1024"/>
      <c r="L198" s="1024"/>
      <c r="M198" s="1024"/>
      <c r="N198" s="799"/>
      <c r="O198" s="799"/>
      <c r="P198" s="799"/>
      <c r="Q198" s="799"/>
      <c r="R198" s="799"/>
      <c r="S198" s="799"/>
      <c r="T198" s="799"/>
      <c r="U198" s="799"/>
      <c r="V198" s="799"/>
      <c r="W198" s="799"/>
      <c r="X198" s="799"/>
      <c r="Y198" s="154"/>
      <c r="Z198" s="799"/>
      <c r="AA198" s="154"/>
    </row>
    <row r="199" spans="1:27" s="108" customFormat="1" ht="24.95" customHeight="1">
      <c r="A199" s="826"/>
      <c r="B199" s="827"/>
      <c r="C199" s="946"/>
      <c r="D199" s="1060"/>
      <c r="E199" s="947"/>
      <c r="F199" s="948"/>
      <c r="G199" s="949"/>
      <c r="H199" s="949"/>
      <c r="I199" s="949"/>
      <c r="J199" s="950"/>
      <c r="K199" s="951"/>
      <c r="L199" s="787"/>
      <c r="M199" s="787"/>
      <c r="N199" s="787"/>
      <c r="O199" s="787"/>
      <c r="P199" s="787"/>
      <c r="Q199" s="952"/>
      <c r="R199" s="953"/>
      <c r="S199" s="1061"/>
      <c r="T199" s="954"/>
      <c r="U199" s="953"/>
      <c r="V199" s="1024"/>
      <c r="W199" s="1024"/>
      <c r="X199" s="826"/>
      <c r="Y199" s="826"/>
      <c r="Z199" s="826"/>
      <c r="AA199" s="826"/>
    </row>
    <row r="200" spans="1:27" s="108" customFormat="1" ht="24.95" customHeight="1">
      <c r="A200" s="826"/>
      <c r="B200" s="827"/>
      <c r="C200" s="946"/>
      <c r="D200" s="1060"/>
      <c r="E200" s="947"/>
      <c r="F200" s="948"/>
      <c r="G200" s="949"/>
      <c r="H200" s="949"/>
      <c r="I200" s="949"/>
      <c r="J200" s="950"/>
      <c r="K200" s="951"/>
      <c r="L200" s="787"/>
      <c r="M200" s="787"/>
      <c r="N200" s="787"/>
      <c r="O200" s="787"/>
      <c r="P200" s="787"/>
      <c r="Q200" s="952"/>
      <c r="R200" s="953"/>
      <c r="S200" s="1061"/>
      <c r="T200" s="954"/>
      <c r="U200" s="953"/>
      <c r="V200" s="1024"/>
      <c r="W200" s="1024"/>
      <c r="X200" s="826"/>
      <c r="Y200" s="826"/>
      <c r="Z200" s="826"/>
      <c r="AA200" s="826"/>
    </row>
    <row r="201" spans="1:27" s="108" customFormat="1" ht="24.95" customHeight="1">
      <c r="A201" s="826"/>
      <c r="B201" s="827"/>
      <c r="C201" s="946"/>
      <c r="D201" s="1060"/>
      <c r="E201" s="947"/>
      <c r="F201" s="948"/>
      <c r="G201" s="949"/>
      <c r="H201" s="949"/>
      <c r="I201" s="949"/>
      <c r="J201" s="950"/>
      <c r="K201" s="951"/>
      <c r="L201" s="787"/>
      <c r="M201" s="787"/>
      <c r="N201" s="787"/>
      <c r="O201" s="787"/>
      <c r="P201" s="787"/>
      <c r="Q201" s="952"/>
      <c r="R201" s="953"/>
      <c r="S201" s="1061"/>
      <c r="T201" s="954"/>
      <c r="U201" s="953"/>
      <c r="V201" s="1024"/>
      <c r="W201" s="1024"/>
      <c r="X201" s="826"/>
      <c r="Y201" s="826"/>
      <c r="Z201" s="826"/>
      <c r="AA201" s="826"/>
    </row>
    <row r="202" spans="1:27" s="108" customFormat="1" ht="24.95" customHeight="1">
      <c r="A202" s="826"/>
      <c r="B202" s="827"/>
      <c r="C202" s="946"/>
      <c r="D202" s="1060"/>
      <c r="E202" s="947"/>
      <c r="F202" s="948"/>
      <c r="G202" s="949"/>
      <c r="H202" s="949"/>
      <c r="I202" s="949"/>
      <c r="J202" s="950"/>
      <c r="K202" s="951"/>
      <c r="L202" s="787"/>
      <c r="M202" s="787"/>
      <c r="N202" s="787"/>
      <c r="O202" s="787"/>
      <c r="P202" s="787"/>
      <c r="Q202" s="952"/>
      <c r="R202" s="953"/>
      <c r="S202" s="1061"/>
      <c r="T202" s="954"/>
      <c r="U202" s="953"/>
      <c r="V202" s="1024"/>
      <c r="W202" s="1024"/>
      <c r="X202" s="826"/>
      <c r="Y202" s="826"/>
      <c r="Z202" s="826"/>
      <c r="AA202" s="826"/>
    </row>
    <row r="203" spans="1:27" s="108" customFormat="1" ht="24.95" customHeight="1">
      <c r="A203" s="826"/>
      <c r="B203" s="827"/>
      <c r="C203" s="946"/>
      <c r="D203" s="1060"/>
      <c r="E203" s="947"/>
      <c r="F203" s="948"/>
      <c r="G203" s="949"/>
      <c r="H203" s="949"/>
      <c r="I203" s="949"/>
      <c r="J203" s="950"/>
      <c r="K203" s="951"/>
      <c r="L203" s="787"/>
      <c r="M203" s="787"/>
      <c r="N203" s="787"/>
      <c r="O203" s="787"/>
      <c r="P203" s="787"/>
      <c r="Q203" s="952"/>
      <c r="R203" s="953"/>
      <c r="S203" s="1061"/>
      <c r="T203" s="954"/>
      <c r="U203" s="953"/>
      <c r="V203" s="1024"/>
      <c r="W203" s="1024"/>
      <c r="X203" s="826"/>
      <c r="Y203" s="826"/>
      <c r="Z203" s="826"/>
      <c r="AA203" s="826"/>
    </row>
    <row r="204" spans="1:27" s="108" customFormat="1" ht="24.95" customHeight="1">
      <c r="A204" s="826"/>
      <c r="B204" s="827"/>
      <c r="C204" s="946"/>
      <c r="D204" s="1060"/>
      <c r="E204" s="947"/>
      <c r="F204" s="948"/>
      <c r="G204" s="949"/>
      <c r="H204" s="949"/>
      <c r="I204" s="949"/>
      <c r="J204" s="950"/>
      <c r="K204" s="951"/>
      <c r="L204" s="787"/>
      <c r="M204" s="787"/>
      <c r="N204" s="787"/>
      <c r="O204" s="787"/>
      <c r="P204" s="787"/>
      <c r="Q204" s="952"/>
      <c r="R204" s="953"/>
      <c r="S204" s="1061"/>
      <c r="T204" s="954"/>
      <c r="U204" s="953"/>
      <c r="V204" s="1024"/>
      <c r="W204" s="1024"/>
      <c r="X204" s="826"/>
      <c r="Y204" s="826"/>
      <c r="Z204" s="826"/>
      <c r="AA204" s="826"/>
    </row>
    <row r="205" spans="1:27" s="108" customFormat="1" ht="24.95" customHeight="1">
      <c r="A205" s="826"/>
      <c r="B205" s="827"/>
      <c r="C205" s="946"/>
      <c r="D205" s="1060"/>
      <c r="E205" s="947"/>
      <c r="F205" s="948"/>
      <c r="G205" s="949"/>
      <c r="H205" s="949"/>
      <c r="I205" s="949"/>
      <c r="J205" s="950"/>
      <c r="K205" s="951"/>
      <c r="L205" s="787"/>
      <c r="M205" s="787"/>
      <c r="N205" s="787"/>
      <c r="O205" s="787"/>
      <c r="P205" s="787"/>
      <c r="Q205" s="952"/>
      <c r="R205" s="953"/>
      <c r="S205" s="1061"/>
      <c r="T205" s="954"/>
      <c r="U205" s="953"/>
      <c r="V205" s="1024"/>
      <c r="W205" s="1024"/>
      <c r="X205" s="826"/>
      <c r="Y205" s="826"/>
      <c r="Z205" s="826"/>
      <c r="AA205" s="826"/>
    </row>
    <row r="206" spans="1:27" s="108" customFormat="1" ht="24.95" customHeight="1">
      <c r="A206" s="826"/>
      <c r="B206" s="827"/>
      <c r="C206" s="946"/>
      <c r="D206" s="1060"/>
      <c r="E206" s="947"/>
      <c r="F206" s="948"/>
      <c r="G206" s="949"/>
      <c r="H206" s="949"/>
      <c r="I206" s="949"/>
      <c r="J206" s="950"/>
      <c r="K206" s="801" t="s">
        <v>1873</v>
      </c>
      <c r="L206" s="955"/>
      <c r="M206" s="956"/>
      <c r="N206" s="787"/>
      <c r="O206" s="787"/>
      <c r="P206" s="787"/>
      <c r="Q206" s="952"/>
      <c r="R206" s="953"/>
      <c r="S206" s="1061"/>
      <c r="T206" s="954"/>
      <c r="U206" s="953"/>
      <c r="V206" s="1024"/>
      <c r="W206" s="1024"/>
      <c r="X206" s="826"/>
      <c r="Y206" s="826"/>
      <c r="Z206" s="826"/>
      <c r="AA206" s="826"/>
    </row>
    <row r="207" spans="1:27" s="108" customFormat="1" ht="24.95" customHeight="1">
      <c r="A207" s="826"/>
      <c r="B207" s="827"/>
      <c r="C207" s="946"/>
      <c r="D207" s="1060"/>
      <c r="E207" s="947"/>
      <c r="F207" s="948"/>
      <c r="G207" s="949"/>
      <c r="H207" s="949"/>
      <c r="I207" s="949"/>
      <c r="J207" s="950"/>
      <c r="K207" s="787"/>
      <c r="L207" s="787"/>
      <c r="M207" s="787"/>
      <c r="N207" s="787"/>
      <c r="O207" s="787"/>
      <c r="P207" s="787"/>
      <c r="Q207" s="952"/>
      <c r="R207" s="953"/>
      <c r="S207" s="1061"/>
      <c r="T207" s="954"/>
      <c r="U207" s="953"/>
      <c r="V207" s="1024"/>
      <c r="W207" s="1024"/>
      <c r="X207" s="826"/>
      <c r="Y207" s="826"/>
      <c r="Z207" s="826"/>
      <c r="AA207" s="826"/>
    </row>
    <row r="208" spans="1:27" s="108" customFormat="1" ht="24.95" customHeight="1">
      <c r="A208" s="826"/>
      <c r="B208" s="827"/>
      <c r="C208" s="946"/>
      <c r="D208" s="1060"/>
      <c r="E208" s="947"/>
      <c r="F208" s="948"/>
      <c r="G208" s="949"/>
      <c r="H208" s="949"/>
      <c r="I208" s="949"/>
      <c r="J208" s="950"/>
      <c r="K208" s="802" t="s">
        <v>1482</v>
      </c>
      <c r="L208" s="957" t="s">
        <v>1874</v>
      </c>
      <c r="M208" s="956"/>
      <c r="N208" s="956"/>
      <c r="O208" s="956"/>
      <c r="P208" s="956"/>
      <c r="Q208" s="958"/>
      <c r="R208" s="953"/>
      <c r="S208" s="1061"/>
      <c r="T208" s="954"/>
      <c r="U208" s="953"/>
      <c r="V208" s="1024"/>
      <c r="W208" s="1024"/>
      <c r="X208" s="826"/>
      <c r="Y208" s="826"/>
      <c r="Z208" s="826"/>
      <c r="AA208" s="826"/>
    </row>
    <row r="209" spans="1:27" s="108" customFormat="1" ht="24.95" customHeight="1">
      <c r="A209" s="826"/>
      <c r="B209" s="827"/>
      <c r="C209" s="946"/>
      <c r="D209" s="1060"/>
      <c r="E209" s="947"/>
      <c r="F209" s="948"/>
      <c r="G209" s="949"/>
      <c r="H209" s="949"/>
      <c r="I209" s="949"/>
      <c r="J209" s="950"/>
      <c r="K209" s="951"/>
      <c r="L209" s="787"/>
      <c r="M209" s="953"/>
      <c r="N209" s="953"/>
      <c r="O209" s="953"/>
      <c r="P209" s="953"/>
      <c r="Q209" s="953"/>
      <c r="R209" s="953"/>
      <c r="S209" s="953"/>
      <c r="T209" s="953"/>
      <c r="U209" s="953"/>
      <c r="V209" s="1024"/>
      <c r="W209" s="1024"/>
      <c r="X209" s="826"/>
      <c r="Y209" s="826"/>
      <c r="Z209" s="826"/>
      <c r="AA209" s="826"/>
    </row>
    <row r="210" spans="1:27" s="108" customFormat="1" ht="24.95" customHeight="1">
      <c r="A210" s="826"/>
      <c r="B210" s="827"/>
      <c r="C210" s="946"/>
      <c r="D210" s="1060"/>
      <c r="E210" s="947"/>
      <c r="F210" s="948"/>
      <c r="G210" s="949"/>
      <c r="H210" s="949"/>
      <c r="I210" s="949"/>
      <c r="J210" s="950"/>
      <c r="K210" s="951"/>
      <c r="L210" s="787"/>
      <c r="M210" s="953"/>
      <c r="N210" s="953"/>
      <c r="O210" s="953"/>
      <c r="P210" s="953"/>
      <c r="Q210" s="953"/>
      <c r="R210" s="953"/>
      <c r="S210" s="953"/>
      <c r="T210" s="953"/>
      <c r="U210" s="953"/>
      <c r="V210" s="1024"/>
      <c r="W210" s="1024"/>
      <c r="X210" s="826"/>
      <c r="Y210" s="826"/>
      <c r="Z210" s="826"/>
      <c r="AA210" s="826"/>
    </row>
    <row r="211" spans="1:27" s="108" customFormat="1" ht="24.95" customHeight="1">
      <c r="A211" s="826"/>
      <c r="B211" s="827"/>
      <c r="C211" s="946"/>
      <c r="D211" s="1060"/>
      <c r="E211" s="947"/>
      <c r="F211" s="948"/>
      <c r="G211" s="949"/>
      <c r="H211" s="949"/>
      <c r="I211" s="949"/>
      <c r="J211" s="950"/>
      <c r="K211" s="951"/>
      <c r="L211" s="787"/>
      <c r="M211" s="953"/>
      <c r="N211" s="953"/>
      <c r="O211" s="953"/>
      <c r="P211" s="953"/>
      <c r="Q211" s="953"/>
      <c r="R211" s="953"/>
      <c r="S211" s="953"/>
      <c r="T211" s="953"/>
      <c r="U211" s="953"/>
      <c r="V211" s="1024"/>
      <c r="W211" s="1024"/>
      <c r="X211" s="826"/>
      <c r="Y211" s="826"/>
      <c r="Z211" s="826"/>
      <c r="AA211" s="826"/>
    </row>
    <row r="212" spans="1:27" s="108" customFormat="1" ht="24.95" customHeight="1">
      <c r="A212" s="826"/>
      <c r="B212" s="827"/>
      <c r="C212" s="946"/>
      <c r="D212" s="1060"/>
      <c r="E212" s="947"/>
      <c r="F212" s="948"/>
      <c r="G212" s="949"/>
      <c r="H212" s="949"/>
      <c r="I212" s="949"/>
      <c r="J212" s="950"/>
      <c r="K212" s="951"/>
      <c r="L212" s="787"/>
      <c r="M212" s="953"/>
      <c r="N212" s="953"/>
      <c r="O212" s="953"/>
      <c r="P212" s="953"/>
      <c r="Q212" s="953"/>
      <c r="R212" s="953"/>
      <c r="S212" s="953"/>
      <c r="T212" s="953"/>
      <c r="U212" s="953"/>
      <c r="V212" s="1024"/>
      <c r="W212" s="1024"/>
      <c r="X212" s="826"/>
      <c r="Y212" s="826"/>
      <c r="Z212" s="826"/>
      <c r="AA212" s="826"/>
    </row>
    <row r="213" spans="1:27" s="108" customFormat="1" ht="24.95" customHeight="1">
      <c r="A213" s="826"/>
      <c r="B213" s="827"/>
      <c r="C213" s="946"/>
      <c r="D213" s="1060"/>
      <c r="E213" s="947"/>
      <c r="F213" s="948"/>
      <c r="G213" s="949"/>
      <c r="H213" s="949"/>
      <c r="I213" s="949"/>
      <c r="J213" s="950"/>
      <c r="K213" s="951"/>
      <c r="L213" s="787"/>
      <c r="M213" s="953"/>
      <c r="N213" s="953"/>
      <c r="O213" s="953"/>
      <c r="P213" s="953"/>
      <c r="Q213" s="953"/>
      <c r="R213" s="953"/>
      <c r="S213" s="953"/>
      <c r="T213" s="953"/>
      <c r="U213" s="953"/>
      <c r="V213" s="1024"/>
      <c r="W213" s="1024"/>
      <c r="X213" s="826"/>
      <c r="Y213" s="826"/>
      <c r="Z213" s="826"/>
      <c r="AA213" s="826"/>
    </row>
    <row r="214" spans="1:27" s="108" customFormat="1" ht="24.95" customHeight="1">
      <c r="A214" s="826"/>
      <c r="B214" s="827"/>
      <c r="C214" s="946"/>
      <c r="D214" s="1060"/>
      <c r="E214" s="947"/>
      <c r="F214" s="948"/>
      <c r="G214" s="949"/>
      <c r="H214" s="949"/>
      <c r="I214" s="949"/>
      <c r="J214" s="950"/>
      <c r="K214" s="951"/>
      <c r="L214" s="787"/>
      <c r="M214" s="787"/>
      <c r="N214" s="787"/>
      <c r="O214" s="787"/>
      <c r="P214" s="787"/>
      <c r="Q214" s="952"/>
      <c r="R214" s="953"/>
      <c r="S214" s="1061"/>
      <c r="T214" s="954"/>
      <c r="U214" s="953"/>
      <c r="V214" s="1024"/>
      <c r="W214" s="1024"/>
      <c r="X214" s="826"/>
      <c r="Y214" s="826"/>
      <c r="Z214" s="826"/>
      <c r="AA214" s="826"/>
    </row>
    <row r="215" spans="1:27" s="108" customFormat="1" ht="24.95" customHeight="1">
      <c r="A215" s="826"/>
      <c r="B215" s="827"/>
      <c r="C215" s="946"/>
      <c r="D215" s="1060"/>
      <c r="E215" s="947"/>
      <c r="F215" s="948"/>
      <c r="G215" s="949"/>
      <c r="H215" s="949"/>
      <c r="I215" s="949"/>
      <c r="J215" s="950"/>
      <c r="K215" s="951"/>
      <c r="L215" s="787"/>
      <c r="M215" s="787"/>
      <c r="N215" s="787"/>
      <c r="O215" s="787"/>
      <c r="P215" s="787"/>
      <c r="Q215" s="952"/>
      <c r="R215" s="953"/>
      <c r="S215" s="1061"/>
      <c r="T215" s="954"/>
      <c r="U215" s="953"/>
      <c r="V215" s="1024"/>
      <c r="W215" s="1024"/>
      <c r="X215" s="826"/>
      <c r="Y215" s="826"/>
      <c r="Z215" s="826"/>
      <c r="AA215" s="826"/>
    </row>
    <row r="216" spans="1:27" s="108" customFormat="1" ht="24.95" customHeight="1">
      <c r="A216" s="826"/>
      <c r="B216" s="827"/>
      <c r="C216" s="946"/>
      <c r="D216" s="1060"/>
      <c r="E216" s="947"/>
      <c r="F216" s="948"/>
      <c r="G216" s="949"/>
      <c r="H216" s="949"/>
      <c r="I216" s="949"/>
      <c r="J216" s="950"/>
      <c r="K216" s="951"/>
      <c r="L216" s="787"/>
      <c r="M216" s="787"/>
      <c r="N216" s="787"/>
      <c r="O216" s="787"/>
      <c r="P216" s="787"/>
      <c r="Q216" s="952"/>
      <c r="R216" s="953"/>
      <c r="S216" s="1061"/>
      <c r="T216" s="954"/>
      <c r="U216" s="953"/>
      <c r="V216" s="1024"/>
      <c r="W216" s="1024"/>
      <c r="X216" s="826"/>
      <c r="Y216" s="826"/>
      <c r="Z216" s="826"/>
      <c r="AA216" s="826"/>
    </row>
    <row r="217" spans="1:27" s="108" customFormat="1" ht="24.95" customHeight="1">
      <c r="A217" s="826"/>
      <c r="B217" s="827"/>
      <c r="C217" s="946"/>
      <c r="D217" s="1060"/>
      <c r="E217" s="947"/>
      <c r="F217" s="948"/>
      <c r="G217" s="949"/>
      <c r="H217" s="949"/>
      <c r="I217" s="949"/>
      <c r="J217" s="950"/>
      <c r="K217" s="951"/>
      <c r="L217" s="787"/>
      <c r="M217" s="787"/>
      <c r="N217" s="787"/>
      <c r="O217" s="787"/>
      <c r="P217" s="787"/>
      <c r="Q217" s="952"/>
      <c r="R217" s="953"/>
      <c r="S217" s="1061"/>
      <c r="T217" s="954"/>
      <c r="U217" s="953"/>
      <c r="V217" s="1024"/>
      <c r="W217" s="1024"/>
      <c r="X217" s="826"/>
      <c r="Y217" s="826"/>
      <c r="Z217" s="826"/>
      <c r="AA217" s="826"/>
    </row>
    <row r="218" spans="1:27" s="108" customFormat="1" ht="24.95" customHeight="1">
      <c r="A218" s="826"/>
      <c r="B218" s="827"/>
      <c r="C218" s="946"/>
      <c r="D218" s="1060"/>
      <c r="E218" s="947"/>
      <c r="F218" s="948"/>
      <c r="G218" s="949"/>
      <c r="H218" s="949"/>
      <c r="I218" s="949"/>
      <c r="J218" s="950"/>
      <c r="K218" s="951"/>
      <c r="L218" s="787"/>
      <c r="M218" s="787"/>
      <c r="N218" s="787"/>
      <c r="O218" s="787"/>
      <c r="P218" s="787"/>
      <c r="Q218" s="952"/>
      <c r="R218" s="953"/>
      <c r="S218" s="1061"/>
      <c r="T218" s="954"/>
      <c r="U218" s="953"/>
      <c r="V218" s="1024"/>
      <c r="W218" s="1024"/>
      <c r="X218" s="826"/>
      <c r="Y218" s="826"/>
      <c r="Z218" s="826"/>
      <c r="AA218" s="826"/>
    </row>
    <row r="219" spans="1:27" s="108" customFormat="1" ht="24.95" customHeight="1">
      <c r="A219" s="826"/>
      <c r="B219" s="827"/>
      <c r="C219" s="946"/>
      <c r="D219" s="1060"/>
      <c r="E219" s="947"/>
      <c r="F219" s="948"/>
      <c r="G219" s="949"/>
      <c r="H219" s="949"/>
      <c r="I219" s="949"/>
      <c r="J219" s="950"/>
      <c r="K219" s="951"/>
      <c r="L219" s="787"/>
      <c r="M219" s="787"/>
      <c r="N219" s="787"/>
      <c r="O219" s="787"/>
      <c r="P219" s="787"/>
      <c r="Q219" s="952"/>
      <c r="R219" s="953"/>
      <c r="S219" s="1061"/>
      <c r="T219" s="954"/>
      <c r="U219" s="953"/>
      <c r="V219" s="1024"/>
      <c r="W219" s="1024"/>
      <c r="X219" s="826"/>
      <c r="Y219" s="826"/>
      <c r="Z219" s="826"/>
      <c r="AA219" s="826"/>
    </row>
    <row r="220" spans="1:27" s="108" customFormat="1" ht="24.95" customHeight="1">
      <c r="A220" s="826"/>
      <c r="B220" s="827"/>
      <c r="C220" s="946"/>
      <c r="D220" s="1060"/>
      <c r="E220" s="947"/>
      <c r="F220" s="948"/>
      <c r="G220" s="949"/>
      <c r="H220" s="949"/>
      <c r="I220" s="949"/>
      <c r="J220" s="950"/>
      <c r="K220" s="951"/>
      <c r="L220" s="787"/>
      <c r="M220" s="787"/>
      <c r="N220" s="787"/>
      <c r="O220" s="787"/>
      <c r="P220" s="787"/>
      <c r="Q220" s="952"/>
      <c r="R220" s="953"/>
      <c r="S220" s="1061"/>
      <c r="T220" s="954"/>
      <c r="U220" s="953"/>
      <c r="V220" s="1024"/>
      <c r="W220" s="1024"/>
      <c r="X220" s="826"/>
      <c r="Y220" s="826"/>
      <c r="Z220" s="826"/>
      <c r="AA220" s="826"/>
    </row>
    <row r="221" spans="1:27" s="108" customFormat="1" ht="24.95" customHeight="1">
      <c r="A221" s="826"/>
      <c r="B221" s="827"/>
      <c r="C221" s="946"/>
      <c r="D221" s="1060"/>
      <c r="E221" s="947"/>
      <c r="F221" s="948"/>
      <c r="G221" s="949"/>
      <c r="H221" s="949"/>
      <c r="I221" s="949"/>
      <c r="J221" s="950"/>
      <c r="K221" s="951"/>
      <c r="L221" s="787"/>
      <c r="M221" s="787"/>
      <c r="N221" s="787"/>
      <c r="O221" s="787"/>
      <c r="P221" s="787"/>
      <c r="Q221" s="952"/>
      <c r="R221" s="953"/>
      <c r="S221" s="1061"/>
      <c r="T221" s="954"/>
      <c r="U221" s="953"/>
      <c r="V221" s="1024"/>
      <c r="W221" s="1024"/>
      <c r="X221" s="826"/>
      <c r="Y221" s="826"/>
      <c r="Z221" s="826"/>
      <c r="AA221" s="826"/>
    </row>
    <row r="222" spans="1:27" s="109" customFormat="1" ht="24.95" customHeight="1">
      <c r="A222" s="106"/>
      <c r="B222" s="822"/>
      <c r="C222" s="156"/>
      <c r="D222" s="159"/>
      <c r="E222" s="159"/>
      <c r="F222" s="159"/>
      <c r="G222" s="159"/>
      <c r="H222" s="159"/>
      <c r="I222" s="159"/>
      <c r="J222" s="159"/>
      <c r="K222" s="159"/>
      <c r="L222" s="1024"/>
      <c r="M222" s="1024"/>
      <c r="N222" s="1024"/>
      <c r="O222" s="1024"/>
      <c r="P222" s="1024"/>
      <c r="Q222" s="107"/>
      <c r="R222" s="107"/>
      <c r="S222" s="107"/>
      <c r="T222" s="107"/>
      <c r="U222" s="107"/>
      <c r="V222" s="107"/>
      <c r="W222" s="107"/>
      <c r="X222" s="107"/>
      <c r="Y222" s="107"/>
      <c r="Z222" s="107"/>
      <c r="AA222" s="107"/>
    </row>
    <row r="223" spans="1:27" s="108" customFormat="1" ht="24.95" customHeight="1">
      <c r="A223" s="106"/>
      <c r="B223" s="832" t="s">
        <v>30</v>
      </c>
      <c r="C223" s="106"/>
      <c r="D223" s="106"/>
      <c r="E223" s="106"/>
      <c r="F223" s="106"/>
      <c r="G223" s="106"/>
      <c r="H223" s="106"/>
      <c r="I223" s="106"/>
      <c r="J223" s="106"/>
      <c r="K223" s="106"/>
      <c r="L223" s="106"/>
      <c r="M223" s="106"/>
      <c r="N223" s="106"/>
      <c r="O223" s="106"/>
      <c r="P223" s="106"/>
      <c r="Q223" s="106"/>
      <c r="R223" s="106"/>
      <c r="S223" s="107"/>
      <c r="T223" s="107"/>
      <c r="U223" s="107"/>
      <c r="V223" s="107"/>
      <c r="W223" s="107"/>
      <c r="X223" s="107"/>
      <c r="Y223" s="107"/>
      <c r="Z223" s="107"/>
      <c r="AA223" s="107"/>
    </row>
    <row r="224" spans="1:27" s="108" customFormat="1" ht="24.95" customHeight="1">
      <c r="A224" s="106"/>
      <c r="B224" s="833" t="s">
        <v>31</v>
      </c>
      <c r="C224" s="106"/>
      <c r="D224" s="106"/>
      <c r="E224" s="106"/>
      <c r="F224" s="106"/>
      <c r="G224" s="106"/>
      <c r="H224" s="106"/>
      <c r="I224" s="106"/>
      <c r="J224" s="106"/>
      <c r="K224" s="106"/>
      <c r="L224" s="106"/>
      <c r="M224" s="106"/>
      <c r="N224" s="106"/>
      <c r="O224" s="106"/>
      <c r="P224" s="106"/>
      <c r="Q224" s="106"/>
      <c r="R224" s="106"/>
      <c r="S224" s="107"/>
      <c r="T224" s="107"/>
      <c r="U224" s="107"/>
      <c r="V224" s="107"/>
      <c r="W224" s="107"/>
      <c r="X224" s="107"/>
      <c r="Y224" s="107"/>
      <c r="Z224" s="107"/>
      <c r="AA224" s="107"/>
    </row>
    <row r="225" spans="1:27" s="108" customFormat="1" ht="24.95" customHeight="1">
      <c r="A225" s="106"/>
      <c r="B225" s="833"/>
      <c r="C225" s="106"/>
      <c r="D225" s="106"/>
      <c r="E225" s="106"/>
      <c r="F225" s="106"/>
      <c r="G225" s="106"/>
      <c r="H225" s="106"/>
      <c r="I225" s="106"/>
      <c r="J225" s="106"/>
      <c r="K225" s="106"/>
      <c r="L225" s="106"/>
      <c r="M225" s="106"/>
      <c r="N225" s="106"/>
      <c r="O225" s="106"/>
      <c r="P225" s="106"/>
      <c r="Q225" s="106"/>
      <c r="R225" s="106"/>
      <c r="S225" s="107"/>
      <c r="T225" s="107"/>
      <c r="U225" s="107"/>
      <c r="V225" s="107"/>
      <c r="W225" s="107"/>
      <c r="X225" s="107"/>
      <c r="Y225" s="107"/>
      <c r="Z225" s="107"/>
      <c r="AA225" s="107"/>
    </row>
    <row r="226" spans="1:27" s="109" customFormat="1" ht="24.95" customHeight="1">
      <c r="A226" s="106"/>
      <c r="B226" s="834" t="s">
        <v>1484</v>
      </c>
      <c r="C226" s="835"/>
      <c r="D226" s="106"/>
      <c r="E226" s="106"/>
      <c r="F226" s="106"/>
      <c r="G226" s="106"/>
      <c r="H226" s="106"/>
      <c r="I226" s="1024"/>
      <c r="J226" s="106"/>
      <c r="K226" s="106"/>
      <c r="L226" s="1024"/>
      <c r="M226" s="1024"/>
      <c r="N226" s="1024"/>
      <c r="O226" s="1024"/>
      <c r="P226" s="1024"/>
      <c r="Q226" s="107"/>
      <c r="R226" s="107"/>
      <c r="S226" s="107"/>
      <c r="T226" s="107"/>
      <c r="U226" s="107"/>
      <c r="V226" s="107"/>
      <c r="W226" s="836"/>
      <c r="X226" s="107"/>
      <c r="Y226" s="837"/>
      <c r="Z226" s="107"/>
      <c r="AA226" s="107"/>
    </row>
    <row r="227" spans="1:27" s="109" customFormat="1" ht="24.95" customHeight="1">
      <c r="A227" s="106"/>
      <c r="B227" s="110"/>
      <c r="C227" s="106"/>
      <c r="D227" s="106"/>
      <c r="E227" s="106"/>
      <c r="F227" s="106"/>
      <c r="G227" s="106"/>
      <c r="H227" s="106"/>
      <c r="I227" s="1024"/>
      <c r="J227" s="106"/>
      <c r="K227" s="106"/>
      <c r="L227" s="1024"/>
      <c r="M227" s="1024"/>
      <c r="N227" s="1024"/>
      <c r="O227" s="1024"/>
      <c r="P227" s="1024"/>
      <c r="Q227" s="107"/>
      <c r="R227" s="107"/>
      <c r="S227" s="107"/>
      <c r="T227" s="107"/>
      <c r="U227" s="107"/>
      <c r="V227" s="107"/>
      <c r="W227" s="107"/>
      <c r="X227" s="107"/>
      <c r="Y227" s="107"/>
      <c r="Z227" s="107"/>
      <c r="AA227" s="2697" t="s">
        <v>7066</v>
      </c>
    </row>
  </sheetData>
  <mergeCells count="75">
    <mergeCell ref="B20:O23"/>
    <mergeCell ref="Q31:AA32"/>
    <mergeCell ref="Q33:T33"/>
    <mergeCell ref="X33:X34"/>
    <mergeCell ref="Y33:Y34"/>
    <mergeCell ref="Z33:Z34"/>
    <mergeCell ref="AA33:AA34"/>
    <mergeCell ref="Q34:Q36"/>
    <mergeCell ref="R34:R36"/>
    <mergeCell ref="S34:S36"/>
    <mergeCell ref="Z35:Z36"/>
    <mergeCell ref="AA35:AA36"/>
    <mergeCell ref="Y35:Y36"/>
    <mergeCell ref="Q37:Q38"/>
    <mergeCell ref="R37:R38"/>
    <mergeCell ref="S37:S38"/>
    <mergeCell ref="T37:T38"/>
    <mergeCell ref="U37:U38"/>
    <mergeCell ref="X37:X38"/>
    <mergeCell ref="T34:T36"/>
    <mergeCell ref="U35:U36"/>
    <mergeCell ref="V35:V36"/>
    <mergeCell ref="W35:W36"/>
    <mergeCell ref="X35:X36"/>
    <mergeCell ref="Y37:Y38"/>
    <mergeCell ref="Z37:Z38"/>
    <mergeCell ref="AA37:AA38"/>
    <mergeCell ref="Q39:Q40"/>
    <mergeCell ref="R39:R40"/>
    <mergeCell ref="S39:S40"/>
    <mergeCell ref="T39:T40"/>
    <mergeCell ref="U39:U40"/>
    <mergeCell ref="V39:V40"/>
    <mergeCell ref="W39:W40"/>
    <mergeCell ref="X39:X40"/>
    <mergeCell ref="Y39:Y40"/>
    <mergeCell ref="Z39:Z40"/>
    <mergeCell ref="AA39:AA40"/>
    <mergeCell ref="V37:V38"/>
    <mergeCell ref="W37:W38"/>
    <mergeCell ref="Q41:Q42"/>
    <mergeCell ref="R41:R42"/>
    <mergeCell ref="S41:S42"/>
    <mergeCell ref="T41:T42"/>
    <mergeCell ref="U41:U42"/>
    <mergeCell ref="V41:V42"/>
    <mergeCell ref="Z43:Z44"/>
    <mergeCell ref="AA43:AA44"/>
    <mergeCell ref="W41:W42"/>
    <mergeCell ref="X41:X42"/>
    <mergeCell ref="Y41:Y42"/>
    <mergeCell ref="Z41:Z42"/>
    <mergeCell ref="AA41:AA42"/>
    <mergeCell ref="C149:D149"/>
    <mergeCell ref="V43:V44"/>
    <mergeCell ref="W43:W44"/>
    <mergeCell ref="X43:X44"/>
    <mergeCell ref="Y43:Y44"/>
    <mergeCell ref="Q43:Q44"/>
    <mergeCell ref="R43:R44"/>
    <mergeCell ref="S43:S44"/>
    <mergeCell ref="T43:T44"/>
    <mergeCell ref="U43:U44"/>
    <mergeCell ref="Q45:Q46"/>
    <mergeCell ref="R45:AA46"/>
    <mergeCell ref="C137:E137"/>
    <mergeCell ref="C140:E140"/>
    <mergeCell ref="C143:E143"/>
    <mergeCell ref="C182:E182"/>
    <mergeCell ref="C159:D159"/>
    <mergeCell ref="C166:D166"/>
    <mergeCell ref="C167:D167"/>
    <mergeCell ref="C170:F170"/>
    <mergeCell ref="C180:D180"/>
    <mergeCell ref="C181:D181"/>
  </mergeCells>
  <hyperlinks>
    <hyperlink ref="E28" r:id="rId1" xr:uid="{459F5152-0FDB-4F34-A53F-F5018C289765}"/>
    <hyperlink ref="L208" r:id="rId2" xr:uid="{53AAFF2F-7BE8-48FF-8999-7C72E7C7D757}"/>
    <hyperlink ref="R45" r:id="rId3" xr:uid="{02921B2A-E188-4385-B7DB-692A19114ECD}"/>
  </hyperlinks>
  <pageMargins left="0.7" right="0.7" top="0.75" bottom="0.75" header="0.3" footer="0.3"/>
  <pageSetup paperSize="9"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94A30-5E94-4EB3-8A36-DCFD8104F203}">
  <dimension ref="A1:R879"/>
  <sheetViews>
    <sheetView zoomScaleNormal="100" workbookViewId="0">
      <selection activeCell="T881" sqref="T881"/>
    </sheetView>
  </sheetViews>
  <sheetFormatPr baseColWidth="10" defaultRowHeight="15"/>
  <cols>
    <col min="1" max="1" width="3.7109375" style="1063" customWidth="1"/>
    <col min="2" max="14" width="15.7109375" style="1063" customWidth="1"/>
    <col min="15" max="15" width="11.42578125" style="1063"/>
    <col min="16" max="16" width="16.5703125" style="1063" customWidth="1"/>
    <col min="17" max="16384" width="11.42578125" style="1063"/>
  </cols>
  <sheetData>
    <row r="1" spans="1:17" ht="15.75" thickBot="1">
      <c r="A1" s="1062">
        <f t="shared" ref="A1:Q1" ca="1" si="0">CELL("largeur",A1)</f>
        <v>3</v>
      </c>
      <c r="B1" s="1062">
        <f t="shared" ca="1" si="0"/>
        <v>15</v>
      </c>
      <c r="C1" s="1062">
        <f t="shared" ca="1" si="0"/>
        <v>15</v>
      </c>
      <c r="D1" s="1062">
        <f t="shared" ca="1" si="0"/>
        <v>15</v>
      </c>
      <c r="E1" s="1062">
        <f t="shared" ca="1" si="0"/>
        <v>15</v>
      </c>
      <c r="F1" s="1062">
        <f t="shared" ca="1" si="0"/>
        <v>15</v>
      </c>
      <c r="G1" s="1062">
        <f t="shared" ca="1" si="0"/>
        <v>15</v>
      </c>
      <c r="H1" s="1062">
        <f t="shared" ca="1" si="0"/>
        <v>15</v>
      </c>
      <c r="I1" s="1062">
        <f t="shared" ca="1" si="0"/>
        <v>15</v>
      </c>
      <c r="J1" s="1062">
        <f t="shared" ca="1" si="0"/>
        <v>15</v>
      </c>
      <c r="K1" s="1062">
        <f t="shared" ca="1" si="0"/>
        <v>15</v>
      </c>
      <c r="L1" s="1062">
        <f t="shared" ca="1" si="0"/>
        <v>15</v>
      </c>
      <c r="M1" s="1062">
        <f t="shared" ca="1" si="0"/>
        <v>15</v>
      </c>
      <c r="N1" s="1062">
        <f t="shared" ca="1" si="0"/>
        <v>15</v>
      </c>
      <c r="O1" s="1062">
        <f t="shared" ca="1" si="0"/>
        <v>11</v>
      </c>
      <c r="P1" s="1062">
        <f t="shared" ca="1" si="0"/>
        <v>16</v>
      </c>
      <c r="Q1" s="1062">
        <f t="shared" ca="1" si="0"/>
        <v>11</v>
      </c>
    </row>
    <row r="2" spans="1:17" ht="26.25">
      <c r="A2" s="1064"/>
      <c r="B2" s="4112" t="s">
        <v>310</v>
      </c>
      <c r="C2" s="4113"/>
      <c r="D2" s="4113"/>
      <c r="E2" s="4113"/>
      <c r="F2" s="4113"/>
      <c r="G2" s="4113"/>
      <c r="H2" s="4113"/>
      <c r="I2" s="4113"/>
      <c r="J2" s="4113"/>
      <c r="K2" s="4113"/>
      <c r="L2" s="4113"/>
      <c r="M2" s="4113"/>
      <c r="N2" s="4113"/>
      <c r="O2" s="4113"/>
      <c r="P2" s="4113"/>
      <c r="Q2" s="4114"/>
    </row>
    <row r="3" spans="1:17" ht="20.100000000000001" customHeight="1">
      <c r="A3" s="1064"/>
      <c r="B3" s="4115" t="s">
        <v>311</v>
      </c>
      <c r="C3" s="4116"/>
      <c r="D3" s="4116"/>
      <c r="E3" s="4116"/>
      <c r="F3" s="4116"/>
      <c r="G3" s="4116"/>
      <c r="H3" s="4116"/>
      <c r="I3" s="4116"/>
      <c r="J3" s="4116"/>
      <c r="K3" s="4116"/>
      <c r="L3" s="4116"/>
      <c r="M3" s="4116"/>
      <c r="N3" s="4116"/>
      <c r="O3" s="4116"/>
      <c r="P3" s="4116"/>
      <c r="Q3" s="4117"/>
    </row>
    <row r="4" spans="1:17" ht="20.100000000000001" customHeight="1">
      <c r="A4" s="1064"/>
      <c r="B4" s="4115" t="s">
        <v>312</v>
      </c>
      <c r="C4" s="4116"/>
      <c r="D4" s="4116"/>
      <c r="E4" s="4116"/>
      <c r="F4" s="4116"/>
      <c r="G4" s="4116"/>
      <c r="H4" s="4116"/>
      <c r="I4" s="4116"/>
      <c r="J4" s="4116"/>
      <c r="K4" s="4116"/>
      <c r="L4" s="4116"/>
      <c r="M4" s="4116"/>
      <c r="N4" s="4116"/>
      <c r="O4" s="4116"/>
      <c r="P4" s="4116"/>
      <c r="Q4" s="4117"/>
    </row>
    <row r="5" spans="1:17" ht="20.100000000000001" customHeight="1">
      <c r="A5" s="1064"/>
      <c r="B5" s="4115" t="s">
        <v>313</v>
      </c>
      <c r="C5" s="4116"/>
      <c r="D5" s="4116"/>
      <c r="E5" s="4116"/>
      <c r="F5" s="4116"/>
      <c r="G5" s="4116"/>
      <c r="H5" s="4116"/>
      <c r="I5" s="4116"/>
      <c r="J5" s="4116"/>
      <c r="K5" s="4116"/>
      <c r="L5" s="4116"/>
      <c r="M5" s="4116"/>
      <c r="N5" s="4116"/>
      <c r="O5" s="4116"/>
      <c r="P5" s="4116"/>
      <c r="Q5" s="4117"/>
    </row>
    <row r="6" spans="1:17" ht="27" thickBot="1">
      <c r="A6" s="1064"/>
      <c r="B6" s="1065" t="s">
        <v>1482</v>
      </c>
      <c r="C6" s="4118" t="s">
        <v>1483</v>
      </c>
      <c r="D6" s="4118"/>
      <c r="E6" s="4118"/>
      <c r="F6" s="4118"/>
      <c r="G6" s="4118"/>
      <c r="H6" s="4118"/>
      <c r="I6" s="4118"/>
      <c r="J6" s="4118"/>
      <c r="K6" s="4118"/>
      <c r="L6" s="4118"/>
      <c r="M6" s="4118"/>
      <c r="N6" s="4118"/>
      <c r="O6" s="4118"/>
      <c r="P6" s="4118"/>
      <c r="Q6" s="4119"/>
    </row>
    <row r="7" spans="1:17" ht="15.75">
      <c r="A7" s="1066"/>
      <c r="B7" s="1064"/>
      <c r="C7" s="1067"/>
      <c r="D7" s="1064"/>
      <c r="E7" s="1064"/>
      <c r="F7" s="1064"/>
      <c r="G7" s="1064"/>
      <c r="H7" s="1064"/>
      <c r="I7" s="1064"/>
      <c r="J7" s="1064"/>
      <c r="K7" s="1064"/>
      <c r="L7" s="1064"/>
      <c r="M7" s="1066"/>
      <c r="N7" s="1066"/>
      <c r="O7" s="1066"/>
      <c r="P7" s="1066"/>
      <c r="Q7" s="1066"/>
    </row>
    <row r="8" spans="1:17" ht="15.75" customHeight="1">
      <c r="A8" s="1066"/>
      <c r="B8" s="4120" t="s">
        <v>1982</v>
      </c>
      <c r="C8" s="4120"/>
      <c r="D8" s="4120"/>
      <c r="E8" s="4120"/>
      <c r="F8" s="4120"/>
      <c r="G8" s="4120"/>
      <c r="H8" s="4120"/>
      <c r="I8" s="4120"/>
      <c r="J8" s="4120"/>
      <c r="K8" s="4120"/>
      <c r="L8" s="4120"/>
      <c r="M8" s="4120"/>
      <c r="N8" s="4120"/>
      <c r="O8" s="4120"/>
      <c r="P8" s="4120"/>
      <c r="Q8" s="4120"/>
    </row>
    <row r="9" spans="1:17" ht="15.75" customHeight="1">
      <c r="A9" s="1066"/>
      <c r="B9" s="4120"/>
      <c r="C9" s="4120"/>
      <c r="D9" s="4120"/>
      <c r="E9" s="4120"/>
      <c r="F9" s="4120"/>
      <c r="G9" s="4120"/>
      <c r="H9" s="4120"/>
      <c r="I9" s="4120"/>
      <c r="J9" s="4120"/>
      <c r="K9" s="4120"/>
      <c r="L9" s="4120"/>
      <c r="M9" s="4120"/>
      <c r="N9" s="4120"/>
      <c r="O9" s="4120"/>
      <c r="P9" s="4120"/>
      <c r="Q9" s="4120"/>
    </row>
    <row r="10" spans="1:17" ht="30.75" customHeight="1">
      <c r="A10" s="1066"/>
      <c r="B10" s="4120"/>
      <c r="C10" s="4120"/>
      <c r="D10" s="4120"/>
      <c r="E10" s="4120"/>
      <c r="F10" s="4120"/>
      <c r="G10" s="4120"/>
      <c r="H10" s="4120"/>
      <c r="I10" s="4120"/>
      <c r="J10" s="4120"/>
      <c r="K10" s="4120"/>
      <c r="L10" s="4120"/>
      <c r="M10" s="4120"/>
      <c r="N10" s="4120"/>
      <c r="O10" s="4120"/>
      <c r="P10" s="4120"/>
      <c r="Q10" s="4120"/>
    </row>
    <row r="11" spans="1:17" ht="15.75" thickBot="1">
      <c r="A11" s="1066"/>
      <c r="B11" s="1064"/>
      <c r="C11" s="1068"/>
      <c r="D11" s="1064"/>
      <c r="E11" s="1064"/>
      <c r="F11" s="1064"/>
      <c r="G11" s="1064"/>
      <c r="H11" s="1064"/>
      <c r="I11" s="1064"/>
      <c r="J11" s="1064"/>
      <c r="K11" s="1064"/>
      <c r="L11" s="1064"/>
      <c r="M11" s="1066"/>
      <c r="N11" s="1066"/>
      <c r="O11" s="1066"/>
      <c r="P11" s="1066"/>
      <c r="Q11" s="1066"/>
    </row>
    <row r="12" spans="1:17" ht="31.5" customHeight="1" thickBot="1">
      <c r="A12" s="1066"/>
      <c r="B12" s="4077" t="s">
        <v>1983</v>
      </c>
      <c r="C12" s="4078"/>
      <c r="D12" s="4078"/>
      <c r="E12" s="4078"/>
      <c r="F12" s="4078"/>
      <c r="G12" s="4078"/>
      <c r="H12" s="4078"/>
      <c r="I12" s="4078"/>
      <c r="J12" s="4078"/>
      <c r="K12" s="4078"/>
      <c r="L12" s="4078"/>
      <c r="M12" s="4078"/>
      <c r="N12" s="4078"/>
      <c r="O12" s="4078"/>
      <c r="P12" s="4078"/>
      <c r="Q12" s="4079"/>
    </row>
    <row r="13" spans="1:17">
      <c r="A13" s="1066"/>
      <c r="B13" s="1069"/>
      <c r="C13" s="1064"/>
      <c r="D13" s="1064"/>
      <c r="E13" s="1064"/>
      <c r="F13" s="1064"/>
      <c r="G13" s="1064"/>
      <c r="H13" s="1064"/>
      <c r="I13" s="1064"/>
      <c r="J13" s="1064"/>
      <c r="K13" s="1064"/>
      <c r="L13" s="1064"/>
      <c r="M13" s="1066"/>
      <c r="N13" s="1066"/>
      <c r="O13" s="1066"/>
      <c r="P13" s="1066"/>
      <c r="Q13" s="1066"/>
    </row>
    <row r="14" spans="1:17">
      <c r="A14" s="1066"/>
      <c r="B14" s="1069"/>
      <c r="C14" s="1070" t="s">
        <v>1984</v>
      </c>
      <c r="D14" s="1064"/>
      <c r="E14" s="1064"/>
      <c r="F14" s="1064"/>
      <c r="G14" s="1064"/>
      <c r="H14" s="1064"/>
      <c r="I14" s="1064"/>
      <c r="J14" s="1064"/>
      <c r="K14" s="1064"/>
      <c r="L14" s="1064"/>
      <c r="M14" s="1066"/>
      <c r="N14" s="1066"/>
      <c r="O14" s="1066"/>
      <c r="P14" s="1066"/>
      <c r="Q14" s="1066"/>
    </row>
    <row r="15" spans="1:17">
      <c r="A15" s="1066"/>
      <c r="B15" s="1069"/>
      <c r="C15" s="1064"/>
      <c r="D15" s="1064"/>
      <c r="E15" s="1064"/>
      <c r="F15" s="1064"/>
      <c r="G15" s="1064"/>
      <c r="H15" s="1064"/>
      <c r="I15" s="1064"/>
      <c r="J15" s="1064"/>
      <c r="K15" s="1064"/>
      <c r="L15" s="1064"/>
      <c r="M15" s="1066"/>
      <c r="N15" s="1066"/>
      <c r="O15" s="1066"/>
      <c r="P15" s="1066"/>
      <c r="Q15" s="1066"/>
    </row>
    <row r="16" spans="1:17">
      <c r="A16" s="1066"/>
      <c r="B16" s="1069"/>
      <c r="C16" s="1071" t="s">
        <v>1670</v>
      </c>
      <c r="D16" s="1072" t="s">
        <v>1660</v>
      </c>
      <c r="E16" s="1073" t="s">
        <v>1985</v>
      </c>
      <c r="F16" s="1073" t="s">
        <v>1986</v>
      </c>
      <c r="G16" s="1064"/>
      <c r="H16" s="1064"/>
      <c r="I16" s="1064"/>
      <c r="J16" s="1064"/>
      <c r="K16" s="1064"/>
      <c r="L16" s="1064"/>
      <c r="M16" s="1066"/>
      <c r="N16" s="1074" t="s">
        <v>1987</v>
      </c>
      <c r="O16" s="1066"/>
      <c r="P16" s="1066"/>
      <c r="Q16" s="1066"/>
    </row>
    <row r="17" spans="1:17">
      <c r="A17" s="1066"/>
      <c r="B17" s="1069"/>
      <c r="C17" s="1064"/>
      <c r="D17" s="1064"/>
      <c r="E17" s="1064"/>
      <c r="F17" s="1064"/>
      <c r="G17" s="1064"/>
      <c r="H17" s="1064"/>
      <c r="I17" s="1064"/>
      <c r="J17" s="1064"/>
      <c r="K17" s="1064"/>
      <c r="L17" s="1064"/>
      <c r="M17" s="1066"/>
      <c r="N17" s="1066"/>
      <c r="O17" s="1066"/>
      <c r="P17" s="1066"/>
      <c r="Q17" s="1066"/>
    </row>
    <row r="18" spans="1:17" ht="15.75">
      <c r="A18" s="1066"/>
      <c r="B18" s="1064"/>
      <c r="C18" s="1075" t="s">
        <v>1988</v>
      </c>
      <c r="D18" s="1076"/>
      <c r="E18" s="1076"/>
      <c r="F18" s="1064"/>
      <c r="G18" s="1064"/>
      <c r="H18" s="1064"/>
      <c r="I18" s="1064"/>
      <c r="J18" s="1064"/>
      <c r="K18" s="1064"/>
      <c r="L18" s="1064"/>
      <c r="M18" s="1066"/>
      <c r="N18" s="1077" t="s">
        <v>6</v>
      </c>
      <c r="O18" s="1066"/>
      <c r="P18" s="1066"/>
      <c r="Q18" s="1066"/>
    </row>
    <row r="19" spans="1:17" ht="15.75">
      <c r="A19" s="1066"/>
      <c r="B19" s="1064"/>
      <c r="C19" s="1078"/>
      <c r="D19" s="1079"/>
      <c r="E19" s="1080">
        <v>1050</v>
      </c>
      <c r="F19" s="1081" t="s">
        <v>1989</v>
      </c>
      <c r="G19" s="1066"/>
      <c r="H19" s="1064"/>
      <c r="I19" s="1064"/>
      <c r="J19" s="1064"/>
      <c r="K19" s="1064"/>
      <c r="L19" s="1064"/>
      <c r="M19" s="1066"/>
      <c r="N19" s="1077" t="s">
        <v>7</v>
      </c>
      <c r="O19" s="1082" t="s">
        <v>1990</v>
      </c>
      <c r="P19" s="1066"/>
      <c r="Q19" s="1066"/>
    </row>
    <row r="20" spans="1:17" ht="15.75">
      <c r="A20" s="1066"/>
      <c r="B20" s="1064"/>
      <c r="C20" s="1078"/>
      <c r="D20" s="1079"/>
      <c r="E20" s="1080">
        <v>400</v>
      </c>
      <c r="F20" s="1081" t="s">
        <v>1991</v>
      </c>
      <c r="G20" s="1066"/>
      <c r="H20" s="1064"/>
      <c r="I20" s="1064"/>
      <c r="J20" s="1064"/>
      <c r="K20" s="1064"/>
      <c r="L20" s="1064"/>
      <c r="M20" s="1066"/>
      <c r="N20" s="1077" t="s">
        <v>8</v>
      </c>
      <c r="O20" s="1066"/>
      <c r="P20" s="1066"/>
      <c r="Q20" s="1066"/>
    </row>
    <row r="21" spans="1:17" ht="15.75">
      <c r="A21" s="1066"/>
      <c r="B21" s="1064"/>
      <c r="C21" s="42"/>
      <c r="D21" s="42"/>
      <c r="E21" s="42"/>
      <c r="F21" s="1064"/>
      <c r="G21" s="1064"/>
      <c r="H21" s="1064"/>
      <c r="I21" s="1064"/>
      <c r="J21" s="1064"/>
      <c r="K21" s="1064"/>
      <c r="L21" s="1064"/>
      <c r="M21" s="1066"/>
      <c r="N21" s="1077" t="s">
        <v>9</v>
      </c>
      <c r="O21" s="1066"/>
      <c r="P21" s="1066"/>
      <c r="Q21" s="1066"/>
    </row>
    <row r="22" spans="1:17" ht="20.25">
      <c r="A22" s="1066"/>
      <c r="B22" s="1064"/>
      <c r="C22" s="1083" t="s">
        <v>1992</v>
      </c>
      <c r="D22" s="1084"/>
      <c r="E22" s="1084"/>
      <c r="F22" s="1085"/>
      <c r="G22" s="1085"/>
      <c r="H22" s="1085"/>
      <c r="I22" s="1085"/>
      <c r="J22" s="1064"/>
      <c r="K22" s="1064"/>
      <c r="L22" s="1064"/>
      <c r="M22" s="1066"/>
      <c r="N22" s="1077" t="s">
        <v>10</v>
      </c>
      <c r="O22" s="1066"/>
      <c r="P22" s="1066"/>
      <c r="Q22" s="1066"/>
    </row>
    <row r="23" spans="1:17" ht="15.75">
      <c r="A23" s="1066"/>
      <c r="B23" s="1064"/>
      <c r="C23" s="1084" t="s">
        <v>1993</v>
      </c>
      <c r="D23" s="1076"/>
      <c r="E23" s="1076"/>
      <c r="F23" s="1064"/>
      <c r="G23" s="1064"/>
      <c r="H23" s="1064"/>
      <c r="I23" s="1064"/>
      <c r="J23" s="1064"/>
      <c r="K23" s="1064"/>
      <c r="L23" s="1064"/>
      <c r="M23" s="1066"/>
      <c r="N23" s="1077" t="s">
        <v>11</v>
      </c>
      <c r="O23" s="1066"/>
      <c r="P23" s="1066"/>
      <c r="Q23" s="1066"/>
    </row>
    <row r="24" spans="1:17" ht="15.75">
      <c r="A24" s="1066"/>
      <c r="B24" s="1064"/>
      <c r="C24" s="1084"/>
      <c r="D24" s="1076"/>
      <c r="E24" s="1076"/>
      <c r="F24" s="1064"/>
      <c r="G24" s="1064"/>
      <c r="H24" s="1084"/>
      <c r="I24" s="1064"/>
      <c r="J24" s="1064"/>
      <c r="K24" s="1064"/>
      <c r="L24" s="1064"/>
      <c r="M24" s="1066"/>
      <c r="N24" s="1077" t="s">
        <v>12</v>
      </c>
      <c r="O24" s="1066"/>
      <c r="P24" s="1066"/>
      <c r="Q24" s="1066"/>
    </row>
    <row r="25" spans="1:17" ht="15.75">
      <c r="A25" s="1066"/>
      <c r="B25" s="1064"/>
      <c r="C25" s="1071" t="s">
        <v>1670</v>
      </c>
      <c r="D25" s="1072" t="s">
        <v>1660</v>
      </c>
      <c r="E25" s="1073" t="s">
        <v>1985</v>
      </c>
      <c r="F25" s="1073" t="s">
        <v>1986</v>
      </c>
      <c r="G25" s="1064"/>
      <c r="H25" s="1064"/>
      <c r="I25" s="1064"/>
      <c r="J25" s="1064"/>
      <c r="K25" s="1064"/>
      <c r="L25" s="1064"/>
      <c r="M25" s="1066"/>
      <c r="N25" s="1077" t="s">
        <v>13</v>
      </c>
      <c r="O25" s="1066"/>
      <c r="P25" s="1066"/>
      <c r="Q25" s="1066"/>
    </row>
    <row r="26" spans="1:17" ht="15.75">
      <c r="A26" s="1066"/>
      <c r="B26" s="1064"/>
      <c r="C26" s="1078">
        <v>2</v>
      </c>
      <c r="D26" s="1086" t="s">
        <v>1812</v>
      </c>
      <c r="E26" s="1080">
        <v>50</v>
      </c>
      <c r="F26" s="1087" t="s">
        <v>777</v>
      </c>
      <c r="G26" s="1064"/>
      <c r="H26" s="1064"/>
      <c r="I26" s="1064"/>
      <c r="J26" s="1064"/>
      <c r="K26" s="1064"/>
      <c r="L26" s="1064"/>
      <c r="M26" s="1066"/>
      <c r="N26" s="1077" t="s">
        <v>14</v>
      </c>
      <c r="O26" s="1066"/>
      <c r="P26" s="1066"/>
      <c r="Q26" s="1066"/>
    </row>
    <row r="27" spans="1:17" ht="15.75">
      <c r="A27" s="1066"/>
      <c r="B27" s="1064"/>
      <c r="C27" s="1088" t="s">
        <v>1994</v>
      </c>
      <c r="D27" s="1084"/>
      <c r="E27" s="1087"/>
      <c r="F27" s="1087"/>
      <c r="G27" s="1064"/>
      <c r="H27" s="1064"/>
      <c r="I27" s="1064"/>
      <c r="J27" s="1064"/>
      <c r="K27" s="1064"/>
      <c r="L27" s="1064"/>
      <c r="M27" s="1066"/>
      <c r="N27" s="1077" t="s">
        <v>15</v>
      </c>
      <c r="O27" s="1066"/>
      <c r="P27" s="1066"/>
      <c r="Q27" s="1066"/>
    </row>
    <row r="28" spans="1:17" ht="15.75">
      <c r="A28" s="1066"/>
      <c r="B28" s="1064"/>
      <c r="C28" s="1084" t="s">
        <v>1995</v>
      </c>
      <c r="D28" s="1066"/>
      <c r="E28" s="1081"/>
      <c r="F28" s="1087"/>
      <c r="G28" s="1064"/>
      <c r="H28" s="1064"/>
      <c r="I28" s="1064"/>
      <c r="J28" s="1064"/>
      <c r="K28" s="1064"/>
      <c r="L28" s="1064"/>
      <c r="M28" s="1066"/>
      <c r="N28" s="1077" t="s">
        <v>16</v>
      </c>
      <c r="O28" s="1066"/>
      <c r="P28" s="1066"/>
      <c r="Q28" s="1066"/>
    </row>
    <row r="29" spans="1:17" ht="15.75">
      <c r="A29" s="1066"/>
      <c r="B29" s="1064"/>
      <c r="C29" s="1084"/>
      <c r="D29" s="1087"/>
      <c r="E29" s="1087"/>
      <c r="F29" s="1087"/>
      <c r="G29" s="1064"/>
      <c r="H29" s="1064"/>
      <c r="I29" s="1064"/>
      <c r="J29" s="1064"/>
      <c r="K29" s="1064"/>
      <c r="L29" s="1064"/>
      <c r="M29" s="1066"/>
      <c r="N29" s="1077" t="s">
        <v>17</v>
      </c>
      <c r="O29" s="1066"/>
      <c r="P29" s="1066"/>
      <c r="Q29" s="1066"/>
    </row>
    <row r="30" spans="1:17" ht="20.25">
      <c r="A30" s="1066"/>
      <c r="B30" s="1064"/>
      <c r="C30" s="1083" t="s">
        <v>1996</v>
      </c>
      <c r="E30" s="1087"/>
      <c r="F30" s="1087"/>
      <c r="G30" s="1064"/>
      <c r="H30" s="1064"/>
      <c r="I30" s="1064"/>
      <c r="J30" s="1064"/>
      <c r="K30" s="1064"/>
      <c r="L30" s="1064"/>
      <c r="M30" s="1066"/>
      <c r="N30" s="1077" t="s">
        <v>18</v>
      </c>
      <c r="O30" s="1066"/>
      <c r="P30" s="1066"/>
      <c r="Q30" s="1066"/>
    </row>
    <row r="31" spans="1:17" ht="15.75">
      <c r="A31" s="1066"/>
      <c r="B31" s="1064"/>
      <c r="C31" s="1084" t="s">
        <v>1997</v>
      </c>
      <c r="D31" s="1066"/>
      <c r="E31" s="1081"/>
      <c r="F31" s="1087"/>
      <c r="G31" s="1064"/>
      <c r="H31" s="1064"/>
      <c r="I31" s="1064"/>
      <c r="J31" s="1064"/>
      <c r="K31" s="1064"/>
      <c r="L31" s="1064"/>
      <c r="M31" s="1066"/>
      <c r="N31" s="1077" t="s">
        <v>19</v>
      </c>
      <c r="O31" s="1066"/>
      <c r="P31" s="1066"/>
      <c r="Q31" s="1066"/>
    </row>
    <row r="32" spans="1:17" ht="15.75">
      <c r="A32" s="1066"/>
      <c r="B32" s="1064"/>
      <c r="C32" s="1084" t="s">
        <v>775</v>
      </c>
      <c r="D32" s="1066"/>
      <c r="E32" s="1081"/>
      <c r="F32" s="1087"/>
      <c r="G32" s="1064"/>
      <c r="H32" s="1064"/>
      <c r="I32" s="1064"/>
      <c r="J32" s="1064"/>
      <c r="K32" s="1064"/>
      <c r="L32" s="1064"/>
      <c r="M32" s="1066"/>
      <c r="N32" s="1077" t="s">
        <v>20</v>
      </c>
      <c r="O32" s="1066"/>
      <c r="P32" s="1066"/>
      <c r="Q32" s="1066"/>
    </row>
    <row r="33" spans="1:17" ht="15.75">
      <c r="A33" s="1066"/>
      <c r="B33" s="1064"/>
      <c r="C33" s="1076" t="s">
        <v>314</v>
      </c>
      <c r="D33" s="1066"/>
      <c r="E33" s="1081"/>
      <c r="F33" s="1087"/>
      <c r="G33" s="1064"/>
      <c r="H33" s="1064"/>
      <c r="I33" s="1064"/>
      <c r="J33" s="1064"/>
      <c r="K33" s="1064"/>
      <c r="L33" s="1064"/>
      <c r="M33" s="1066"/>
      <c r="N33" s="1077" t="s">
        <v>21</v>
      </c>
      <c r="O33" s="1066"/>
      <c r="P33" s="1066"/>
      <c r="Q33" s="1066"/>
    </row>
    <row r="34" spans="1:17" ht="15.75">
      <c r="A34" s="1066"/>
      <c r="B34" s="1064"/>
      <c r="C34" s="1076" t="s">
        <v>776</v>
      </c>
      <c r="D34" s="1066"/>
      <c r="E34" s="1081"/>
      <c r="F34" s="1087"/>
      <c r="G34" s="1064"/>
      <c r="H34" s="1066"/>
      <c r="I34" s="1066"/>
      <c r="J34" s="1066"/>
      <c r="K34" s="1064"/>
      <c r="L34" s="1064"/>
      <c r="M34" s="1066"/>
      <c r="N34" s="1077" t="s">
        <v>22</v>
      </c>
      <c r="O34" s="1066"/>
      <c r="P34" s="1066"/>
      <c r="Q34" s="1066"/>
    </row>
    <row r="35" spans="1:17" ht="15.75">
      <c r="A35" s="1066"/>
      <c r="B35" s="1064"/>
      <c r="C35" s="1084"/>
      <c r="E35" s="1087"/>
      <c r="F35" s="1087"/>
      <c r="G35" s="1064"/>
      <c r="H35" s="1064"/>
      <c r="I35" s="1064"/>
      <c r="J35" s="1064"/>
      <c r="K35" s="1064"/>
      <c r="L35" s="1064"/>
      <c r="M35" s="1066"/>
      <c r="N35" s="1077" t="s">
        <v>23</v>
      </c>
      <c r="O35" s="1066"/>
      <c r="P35" s="1066"/>
      <c r="Q35" s="1066"/>
    </row>
    <row r="36" spans="1:17" ht="18.75">
      <c r="A36" s="1066"/>
      <c r="B36" s="1064"/>
      <c r="C36" s="1071" t="s">
        <v>1670</v>
      </c>
      <c r="D36" s="1072" t="s">
        <v>1660</v>
      </c>
      <c r="E36" s="1073" t="s">
        <v>1985</v>
      </c>
      <c r="F36" s="1073" t="s">
        <v>1986</v>
      </c>
      <c r="G36" s="1064"/>
      <c r="H36" s="1089" t="s">
        <v>1998</v>
      </c>
      <c r="I36" s="1064"/>
      <c r="J36" s="1064"/>
      <c r="K36" s="1070" t="s">
        <v>774</v>
      </c>
      <c r="L36" s="1064"/>
      <c r="M36" s="1066"/>
      <c r="N36" s="1077" t="s">
        <v>24</v>
      </c>
      <c r="O36" s="1066"/>
      <c r="P36" s="1066"/>
      <c r="Q36" s="1066"/>
    </row>
    <row r="37" spans="1:17" ht="15.75">
      <c r="A37" s="1066"/>
      <c r="B37" s="1064"/>
      <c r="C37" s="1078">
        <v>2</v>
      </c>
      <c r="D37" s="1086" t="s">
        <v>1812</v>
      </c>
      <c r="E37" s="1080"/>
      <c r="F37" s="1087" t="s">
        <v>777</v>
      </c>
      <c r="G37" s="1090">
        <v>2</v>
      </c>
      <c r="H37" s="1091" t="s">
        <v>1812</v>
      </c>
      <c r="I37" s="1092">
        <v>0.05</v>
      </c>
      <c r="J37" s="1093">
        <v>2</v>
      </c>
      <c r="K37" s="1094" t="s">
        <v>1812</v>
      </c>
      <c r="L37" s="1095">
        <v>0.05</v>
      </c>
      <c r="M37" s="1096" t="s">
        <v>777</v>
      </c>
      <c r="N37" s="1077" t="s">
        <v>25</v>
      </c>
      <c r="O37" s="1066"/>
      <c r="P37" s="1066"/>
      <c r="Q37" s="1066"/>
    </row>
    <row r="38" spans="1:17" ht="15.75">
      <c r="A38" s="1066"/>
      <c r="B38" s="1064"/>
      <c r="C38" s="1078">
        <v>5</v>
      </c>
      <c r="D38" s="1079" t="s">
        <v>1999</v>
      </c>
      <c r="E38" s="1080"/>
      <c r="F38" s="1087" t="s">
        <v>2000</v>
      </c>
      <c r="G38" s="1090">
        <v>5</v>
      </c>
      <c r="H38" s="1091" t="s">
        <v>1999</v>
      </c>
      <c r="I38" s="1092"/>
      <c r="J38" s="1093">
        <v>5</v>
      </c>
      <c r="K38" s="1094" t="s">
        <v>1999</v>
      </c>
      <c r="L38" s="1095"/>
      <c r="M38" s="1096" t="s">
        <v>2000</v>
      </c>
      <c r="N38" s="1066"/>
      <c r="O38" s="1066"/>
      <c r="P38" s="1066"/>
      <c r="Q38" s="1066"/>
    </row>
    <row r="39" spans="1:17" ht="18.75">
      <c r="A39" s="1066"/>
      <c r="B39" s="1064"/>
      <c r="C39" s="1097">
        <v>1</v>
      </c>
      <c r="D39" s="1098" t="s">
        <v>2001</v>
      </c>
      <c r="E39" s="1099"/>
      <c r="F39" s="1087" t="s">
        <v>2002</v>
      </c>
      <c r="G39" s="1090">
        <v>1</v>
      </c>
      <c r="H39" s="1091" t="s">
        <v>2001</v>
      </c>
      <c r="I39" s="1092"/>
      <c r="J39" s="1093">
        <v>1</v>
      </c>
      <c r="K39" s="1094" t="s">
        <v>2001</v>
      </c>
      <c r="L39" s="1095"/>
      <c r="M39" s="1096" t="s">
        <v>2002</v>
      </c>
      <c r="N39" s="1066"/>
      <c r="O39" s="1100" t="s">
        <v>2003</v>
      </c>
      <c r="P39" s="1066"/>
      <c r="Q39" s="1066"/>
    </row>
    <row r="40" spans="1:17" ht="18.75">
      <c r="A40" s="1066"/>
      <c r="B40" s="1064"/>
      <c r="C40" s="1078">
        <v>1</v>
      </c>
      <c r="D40" s="1079" t="s">
        <v>2004</v>
      </c>
      <c r="E40" s="1080"/>
      <c r="F40" s="1087" t="s">
        <v>2005</v>
      </c>
      <c r="G40" s="1090">
        <v>1</v>
      </c>
      <c r="H40" s="1091" t="s">
        <v>2004</v>
      </c>
      <c r="I40" s="1092"/>
      <c r="J40" s="1093">
        <v>1</v>
      </c>
      <c r="K40" s="1094" t="s">
        <v>2004</v>
      </c>
      <c r="L40" s="1095"/>
      <c r="M40" s="1096" t="s">
        <v>2005</v>
      </c>
      <c r="O40" s="1101" t="s">
        <v>2006</v>
      </c>
      <c r="P40" s="1066"/>
      <c r="Q40" s="1066"/>
    </row>
    <row r="41" spans="1:17" ht="18.75">
      <c r="A41" s="1066"/>
      <c r="B41" s="1064"/>
      <c r="C41" s="1078">
        <v>1</v>
      </c>
      <c r="D41" s="1079" t="s">
        <v>2007</v>
      </c>
      <c r="E41" s="1080"/>
      <c r="F41" s="1087" t="s">
        <v>2008</v>
      </c>
      <c r="G41" s="1090">
        <v>1</v>
      </c>
      <c r="H41" s="1091" t="s">
        <v>2007</v>
      </c>
      <c r="I41" s="1092"/>
      <c r="J41" s="1093">
        <v>1</v>
      </c>
      <c r="K41" s="1094" t="s">
        <v>2007</v>
      </c>
      <c r="L41" s="1095"/>
      <c r="M41" s="1096" t="s">
        <v>2008</v>
      </c>
      <c r="N41" s="1064"/>
      <c r="O41" s="1102" t="s">
        <v>2009</v>
      </c>
      <c r="P41" s="1066"/>
      <c r="Q41" s="1066"/>
    </row>
    <row r="42" spans="1:17" ht="18.75">
      <c r="A42" s="1066"/>
      <c r="B42" s="1064"/>
      <c r="C42" s="1076"/>
      <c r="D42" s="1087"/>
      <c r="E42" s="1087"/>
      <c r="F42" s="1087"/>
      <c r="G42" s="1064"/>
      <c r="H42" s="1064"/>
      <c r="I42" s="1064"/>
      <c r="J42" s="1064"/>
      <c r="K42" s="1064"/>
      <c r="L42" s="1064"/>
      <c r="M42" s="1066"/>
      <c r="N42" s="1103" t="s">
        <v>2010</v>
      </c>
      <c r="O42" s="1103" t="s">
        <v>2011</v>
      </c>
      <c r="P42" s="1066"/>
      <c r="Q42" s="1066"/>
    </row>
    <row r="43" spans="1:17">
      <c r="A43" s="1066"/>
      <c r="B43" s="1064"/>
      <c r="C43" s="1070" t="s">
        <v>2012</v>
      </c>
      <c r="D43" s="1087"/>
      <c r="E43" s="1087"/>
      <c r="F43" s="1087"/>
      <c r="G43" s="1064"/>
      <c r="H43" s="1064"/>
      <c r="I43" s="1064"/>
      <c r="J43" s="1064"/>
      <c r="K43" s="1064"/>
      <c r="L43" s="1064"/>
      <c r="M43" s="1064"/>
      <c r="N43" s="1064"/>
      <c r="O43" s="1066"/>
      <c r="P43" s="1066"/>
      <c r="Q43" s="1066"/>
    </row>
    <row r="44" spans="1:17">
      <c r="A44" s="1066"/>
      <c r="B44" s="1064"/>
      <c r="C44" s="1076" t="s">
        <v>2013</v>
      </c>
      <c r="D44" s="1087"/>
      <c r="E44" s="1087"/>
      <c r="F44" s="1087"/>
      <c r="G44" s="1064"/>
      <c r="H44" s="1064"/>
      <c r="I44" s="1064"/>
      <c r="J44" s="1064"/>
      <c r="K44" s="1064"/>
      <c r="L44" s="1064"/>
      <c r="M44" s="4080" t="s">
        <v>2014</v>
      </c>
      <c r="N44" s="4081"/>
      <c r="O44" s="4081"/>
      <c r="P44" s="4082"/>
      <c r="Q44" s="1066"/>
    </row>
    <row r="45" spans="1:17" ht="15.75">
      <c r="A45" s="1066"/>
      <c r="B45" s="1064"/>
      <c r="C45" s="1078">
        <v>0.5</v>
      </c>
      <c r="D45" s="1079" t="s">
        <v>2015</v>
      </c>
      <c r="E45" s="1080"/>
      <c r="F45" s="1087" t="s">
        <v>2016</v>
      </c>
      <c r="G45" s="1064"/>
      <c r="H45" s="1079" t="s">
        <v>1999</v>
      </c>
      <c r="I45" s="1087" t="s">
        <v>2017</v>
      </c>
      <c r="J45" s="1064"/>
      <c r="K45" s="1064"/>
      <c r="L45" s="1064"/>
      <c r="M45" s="4083"/>
      <c r="N45" s="4084"/>
      <c r="O45" s="4084"/>
      <c r="P45" s="4085"/>
      <c r="Q45" s="1066"/>
    </row>
    <row r="46" spans="1:17" ht="15.75">
      <c r="A46" s="1066"/>
      <c r="B46" s="1064"/>
      <c r="C46" s="1078">
        <v>0.25</v>
      </c>
      <c r="D46" s="1079" t="s">
        <v>2018</v>
      </c>
      <c r="E46" s="1080"/>
      <c r="F46" s="1087" t="s">
        <v>2019</v>
      </c>
      <c r="G46" s="1064"/>
      <c r="H46" s="1079" t="s">
        <v>2020</v>
      </c>
      <c r="I46" s="1087" t="s">
        <v>2021</v>
      </c>
      <c r="J46" s="1064"/>
      <c r="K46" s="1064"/>
      <c r="L46" s="1064"/>
      <c r="M46" s="4083"/>
      <c r="N46" s="4084"/>
      <c r="O46" s="4084"/>
      <c r="P46" s="4085"/>
      <c r="Q46" s="1066"/>
    </row>
    <row r="47" spans="1:17" ht="15" customHeight="1">
      <c r="A47" s="1066"/>
      <c r="B47" s="1064"/>
      <c r="C47" s="1076"/>
      <c r="D47" s="1076"/>
      <c r="E47" s="1076"/>
      <c r="F47" s="1064"/>
      <c r="G47" s="1064"/>
      <c r="H47" s="1064"/>
      <c r="I47" s="1064"/>
      <c r="J47" s="1064"/>
      <c r="K47" s="1064"/>
      <c r="L47" s="1064"/>
      <c r="M47" s="4083"/>
      <c r="N47" s="4084"/>
      <c r="O47" s="4084"/>
      <c r="P47" s="4085"/>
      <c r="Q47" s="1066"/>
    </row>
    <row r="48" spans="1:17" ht="15" customHeight="1">
      <c r="A48" s="1066"/>
      <c r="B48" s="1064"/>
      <c r="C48" s="1070" t="s">
        <v>315</v>
      </c>
      <c r="D48" s="1076"/>
      <c r="E48" s="1076"/>
      <c r="F48" s="1064"/>
      <c r="G48" s="1064"/>
      <c r="H48" s="1064"/>
      <c r="I48" s="1064"/>
      <c r="J48" s="1064"/>
      <c r="K48" s="1064"/>
      <c r="L48" s="1064"/>
      <c r="M48" s="4083"/>
      <c r="N48" s="4084"/>
      <c r="O48" s="4084"/>
      <c r="P48" s="4085"/>
      <c r="Q48" s="1066"/>
    </row>
    <row r="49" spans="1:17" ht="15" customHeight="1">
      <c r="A49" s="1066"/>
      <c r="B49" s="1064"/>
      <c r="C49" s="1070" t="s">
        <v>2022</v>
      </c>
      <c r="D49" s="1076"/>
      <c r="E49" s="1076"/>
      <c r="F49" s="1064"/>
      <c r="G49" s="1064"/>
      <c r="H49" s="1064"/>
      <c r="I49" s="1064"/>
      <c r="J49" s="1064"/>
      <c r="K49" s="1064"/>
      <c r="L49" s="1064"/>
      <c r="M49" s="4086"/>
      <c r="N49" s="4087"/>
      <c r="O49" s="4087"/>
      <c r="P49" s="4088"/>
      <c r="Q49" s="1066"/>
    </row>
    <row r="50" spans="1:17" ht="15" customHeight="1">
      <c r="A50" s="1066"/>
      <c r="B50" s="1064"/>
      <c r="C50" s="1084" t="s">
        <v>316</v>
      </c>
      <c r="D50" s="1084"/>
      <c r="E50" s="1084"/>
      <c r="F50" s="1084"/>
      <c r="G50" s="1084"/>
      <c r="H50" s="1084"/>
      <c r="I50" s="1084"/>
      <c r="J50" s="1064"/>
      <c r="K50" s="1064"/>
      <c r="L50" s="1064"/>
      <c r="M50" s="1066"/>
      <c r="N50" s="1066"/>
      <c r="O50" s="1066"/>
      <c r="P50" s="1066"/>
      <c r="Q50" s="1066"/>
    </row>
    <row r="51" spans="1:17" ht="15" customHeight="1">
      <c r="A51" s="1066"/>
      <c r="B51" s="1064"/>
      <c r="C51" s="1084"/>
      <c r="D51" s="1084" t="s">
        <v>2023</v>
      </c>
      <c r="E51" s="1084"/>
      <c r="F51" s="1084"/>
      <c r="G51" s="1084"/>
      <c r="H51" s="1084"/>
      <c r="I51" s="1084"/>
      <c r="J51" s="1064"/>
      <c r="K51" s="1064"/>
      <c r="L51" s="1064"/>
      <c r="M51" s="4089" t="s">
        <v>2024</v>
      </c>
      <c r="N51" s="4090"/>
      <c r="O51" s="4090"/>
      <c r="P51" s="4091"/>
      <c r="Q51" s="1066"/>
    </row>
    <row r="52" spans="1:17" ht="15" customHeight="1">
      <c r="A52" s="1066"/>
      <c r="B52" s="1064"/>
      <c r="C52" s="1084"/>
      <c r="D52" s="1084" t="s">
        <v>2025</v>
      </c>
      <c r="E52" s="1084"/>
      <c r="F52" s="1084"/>
      <c r="G52" s="1084"/>
      <c r="H52" s="1084"/>
      <c r="I52" s="1084"/>
      <c r="J52" s="1064"/>
      <c r="K52" s="1064"/>
      <c r="L52" s="1064"/>
      <c r="M52" s="4092"/>
      <c r="N52" s="4093"/>
      <c r="O52" s="4093"/>
      <c r="P52" s="4094"/>
      <c r="Q52" s="1066"/>
    </row>
    <row r="53" spans="1:17" ht="15" customHeight="1">
      <c r="A53" s="1066"/>
      <c r="B53" s="1064"/>
      <c r="C53" s="1084"/>
      <c r="D53" s="1084" t="s">
        <v>2026</v>
      </c>
      <c r="E53" s="1084"/>
      <c r="F53" s="1084"/>
      <c r="G53" s="1084"/>
      <c r="H53" s="1084"/>
      <c r="I53" s="1084"/>
      <c r="J53" s="1064"/>
      <c r="K53" s="1064"/>
      <c r="L53" s="1066"/>
      <c r="M53" s="4092"/>
      <c r="N53" s="4093"/>
      <c r="O53" s="4093"/>
      <c r="P53" s="4094"/>
      <c r="Q53" s="1066"/>
    </row>
    <row r="54" spans="1:17" ht="15" customHeight="1">
      <c r="A54" s="1066"/>
      <c r="B54" s="1064"/>
      <c r="C54" s="1084"/>
      <c r="D54" s="1084" t="s">
        <v>317</v>
      </c>
      <c r="E54" s="1084"/>
      <c r="F54" s="1084"/>
      <c r="G54" s="1084"/>
      <c r="H54" s="1084"/>
      <c r="I54" s="1084"/>
      <c r="J54" s="1064"/>
      <c r="K54" s="1064"/>
      <c r="L54" s="1066"/>
      <c r="M54" s="4095"/>
      <c r="N54" s="4096"/>
      <c r="O54" s="4096"/>
      <c r="P54" s="4097"/>
      <c r="Q54" s="1066"/>
    </row>
    <row r="55" spans="1:17" ht="15" customHeight="1">
      <c r="A55" s="1066"/>
      <c r="B55" s="1064"/>
      <c r="C55" s="1084"/>
      <c r="D55" s="1084"/>
      <c r="E55" s="1084"/>
      <c r="F55" s="1084"/>
      <c r="G55" s="1084"/>
      <c r="H55" s="1084"/>
      <c r="I55" s="1084"/>
      <c r="J55" s="1064"/>
      <c r="K55" s="1064"/>
      <c r="L55" s="1066"/>
      <c r="M55" s="1066"/>
      <c r="N55" s="1066"/>
      <c r="O55" s="1066"/>
      <c r="P55" s="1066"/>
      <c r="Q55" s="1066"/>
    </row>
    <row r="56" spans="1:17">
      <c r="A56" s="1104"/>
      <c r="B56" s="1105"/>
      <c r="C56" s="1106"/>
      <c r="D56" s="1106"/>
      <c r="E56" s="1106"/>
      <c r="F56" s="1106"/>
      <c r="G56" s="1106"/>
      <c r="H56" s="1106"/>
      <c r="I56" s="1106"/>
      <c r="J56" s="1105"/>
      <c r="K56" s="1105"/>
      <c r="L56" s="1105"/>
      <c r="M56" s="1104"/>
      <c r="N56" s="1104"/>
      <c r="O56" s="1104"/>
      <c r="P56" s="1104"/>
      <c r="Q56" s="1104"/>
    </row>
    <row r="57" spans="1:17" ht="15" customHeight="1">
      <c r="B57" s="1066"/>
      <c r="C57" s="1066"/>
      <c r="D57" s="1066"/>
      <c r="E57" s="1107"/>
      <c r="F57" s="1107"/>
      <c r="G57" s="1066"/>
      <c r="H57" s="1066"/>
      <c r="I57" s="1066"/>
      <c r="J57" s="1066"/>
      <c r="K57" s="1066"/>
      <c r="L57" s="1066"/>
      <c r="M57" s="1066"/>
      <c r="N57" s="1066"/>
      <c r="O57" s="1066"/>
      <c r="P57" s="1066"/>
      <c r="Q57" s="1066"/>
    </row>
    <row r="58" spans="1:17" ht="15" customHeight="1">
      <c r="A58" s="1066"/>
      <c r="B58" s="1107"/>
      <c r="C58" s="1108" t="s">
        <v>778</v>
      </c>
      <c r="D58" s="1066"/>
      <c r="E58" s="1107"/>
      <c r="F58" s="1107"/>
      <c r="G58" s="1066"/>
      <c r="H58" s="1066"/>
      <c r="I58" s="1066"/>
      <c r="J58" s="1066"/>
      <c r="K58" s="1066"/>
      <c r="L58" s="1066"/>
      <c r="M58" s="1066"/>
      <c r="N58" s="1066"/>
      <c r="O58" s="1066"/>
      <c r="P58" s="1066"/>
      <c r="Q58" s="1066"/>
    </row>
    <row r="59" spans="1:17" ht="15" customHeight="1">
      <c r="A59" s="1066"/>
      <c r="B59" s="1109" t="s">
        <v>1482</v>
      </c>
      <c r="C59" s="1110" t="s">
        <v>779</v>
      </c>
      <c r="D59" s="1066"/>
      <c r="E59" s="1110"/>
      <c r="F59" s="1110"/>
      <c r="G59" s="1084"/>
      <c r="H59" s="1066"/>
      <c r="I59" s="1066"/>
      <c r="J59" s="1066"/>
      <c r="K59" s="1066"/>
      <c r="L59" s="1066"/>
      <c r="M59" s="4098" t="s">
        <v>2027</v>
      </c>
      <c r="N59" s="4099"/>
      <c r="O59" s="4099"/>
      <c r="P59" s="4100"/>
      <c r="Q59" s="1066"/>
    </row>
    <row r="60" spans="1:17" ht="21">
      <c r="A60" s="1066"/>
      <c r="B60" s="1111"/>
      <c r="C60" s="1111"/>
      <c r="D60" s="1066"/>
      <c r="E60" s="1110"/>
      <c r="F60" s="1110"/>
      <c r="G60" s="1084"/>
      <c r="H60" s="1066"/>
      <c r="I60" s="1066"/>
      <c r="J60" s="1066"/>
      <c r="K60" s="1066"/>
      <c r="L60" s="1066"/>
      <c r="M60" s="4101"/>
      <c r="N60" s="4102"/>
      <c r="O60" s="4102"/>
      <c r="P60" s="4103"/>
      <c r="Q60" s="1066"/>
    </row>
    <row r="61" spans="1:17" ht="15" customHeight="1">
      <c r="A61" s="1066"/>
      <c r="B61" s="1109" t="s">
        <v>1482</v>
      </c>
      <c r="C61" s="4104" t="s">
        <v>780</v>
      </c>
      <c r="D61" s="4104"/>
      <c r="E61" s="4104"/>
      <c r="F61" s="4104"/>
      <c r="G61" s="4104"/>
      <c r="H61" s="4104"/>
      <c r="I61" s="1084"/>
      <c r="J61" s="1064"/>
      <c r="K61" s="1066"/>
      <c r="L61" s="1066"/>
      <c r="M61" s="4101"/>
      <c r="N61" s="4102"/>
      <c r="O61" s="4102"/>
      <c r="P61" s="4103"/>
      <c r="Q61" s="1066"/>
    </row>
    <row r="62" spans="1:17" ht="21">
      <c r="A62" s="1066"/>
      <c r="B62" s="1111"/>
      <c r="C62" s="1107"/>
      <c r="D62" s="1066"/>
      <c r="E62" s="1107"/>
      <c r="F62" s="1107"/>
      <c r="G62" s="1084"/>
      <c r="H62" s="1084"/>
      <c r="I62" s="1084"/>
      <c r="J62" s="1064"/>
      <c r="K62" s="1066"/>
      <c r="L62" s="1066"/>
      <c r="M62" s="4101"/>
      <c r="N62" s="4102"/>
      <c r="O62" s="4102"/>
      <c r="P62" s="4103"/>
      <c r="Q62" s="1066"/>
    </row>
    <row r="63" spans="1:17" ht="21">
      <c r="A63" s="1066"/>
      <c r="B63" s="1107"/>
      <c r="C63" s="1108" t="s">
        <v>781</v>
      </c>
      <c r="D63" s="1066"/>
      <c r="E63" s="1107"/>
      <c r="F63" s="1107"/>
      <c r="G63" s="1084"/>
      <c r="H63" s="1084"/>
      <c r="I63" s="1084"/>
      <c r="J63" s="1064"/>
      <c r="K63" s="1066"/>
      <c r="L63" s="1064"/>
      <c r="M63" s="4105" t="s">
        <v>2028</v>
      </c>
      <c r="N63" s="4106"/>
      <c r="O63" s="4106"/>
      <c r="P63" s="4107"/>
      <c r="Q63" s="1066"/>
    </row>
    <row r="64" spans="1:17" ht="21">
      <c r="A64" s="1066"/>
      <c r="B64" s="1109" t="s">
        <v>1482</v>
      </c>
      <c r="C64" s="4111" t="s">
        <v>782</v>
      </c>
      <c r="D64" s="4111"/>
      <c r="E64" s="4111"/>
      <c r="F64" s="4111"/>
      <c r="G64" s="4111"/>
      <c r="H64" s="4111"/>
      <c r="I64" s="4111"/>
      <c r="J64" s="4111"/>
      <c r="K64" s="1066"/>
      <c r="L64" s="1064"/>
      <c r="M64" s="4105"/>
      <c r="N64" s="4106"/>
      <c r="O64" s="4106"/>
      <c r="P64" s="4107"/>
      <c r="Q64" s="1066"/>
    </row>
    <row r="65" spans="1:17" ht="21">
      <c r="A65" s="1066"/>
      <c r="B65" s="1110"/>
      <c r="C65" s="1110"/>
      <c r="D65" s="1066"/>
      <c r="E65" s="1110"/>
      <c r="F65" s="1110"/>
      <c r="G65" s="1084"/>
      <c r="H65" s="1112"/>
      <c r="I65" s="1084"/>
      <c r="J65" s="1064"/>
      <c r="K65" s="1064"/>
      <c r="L65" s="1064"/>
      <c r="M65" s="4108"/>
      <c r="N65" s="4109"/>
      <c r="O65" s="4109"/>
      <c r="P65" s="4110"/>
      <c r="Q65" s="1066"/>
    </row>
    <row r="66" spans="1:17" ht="21">
      <c r="A66" s="1066"/>
      <c r="B66" s="1109" t="s">
        <v>1482</v>
      </c>
      <c r="C66" s="4121" t="s">
        <v>2029</v>
      </c>
      <c r="D66" s="4121"/>
      <c r="E66" s="4121"/>
      <c r="F66" s="4121"/>
      <c r="G66" s="1084"/>
      <c r="H66" s="1112"/>
      <c r="I66" s="1084"/>
      <c r="J66" s="1064"/>
      <c r="K66" s="1064"/>
      <c r="L66" s="1064"/>
      <c r="M66" s="1066"/>
      <c r="N66" s="1066"/>
      <c r="O66" s="1066"/>
      <c r="P66" s="1066"/>
      <c r="Q66" s="1066"/>
    </row>
    <row r="67" spans="1:17" ht="21" customHeight="1">
      <c r="A67" s="1066"/>
      <c r="B67" s="1112"/>
      <c r="C67" s="1112"/>
      <c r="D67" s="1066"/>
      <c r="E67" s="1110"/>
      <c r="F67" s="1110"/>
      <c r="G67" s="1084"/>
      <c r="H67" s="1112"/>
      <c r="I67" s="1084"/>
      <c r="J67" s="1064"/>
      <c r="K67" s="1064"/>
      <c r="L67" s="1064"/>
      <c r="M67" s="1064"/>
      <c r="N67" s="1064"/>
      <c r="O67" s="1064"/>
      <c r="P67" s="1064"/>
      <c r="Q67" s="1066"/>
    </row>
    <row r="68" spans="1:17" ht="21">
      <c r="A68" s="1066"/>
      <c r="B68" s="1109" t="s">
        <v>1482</v>
      </c>
      <c r="C68" s="4076" t="s">
        <v>2030</v>
      </c>
      <c r="D68" s="4076"/>
      <c r="E68" s="1112"/>
      <c r="F68" s="1112"/>
      <c r="G68" s="1084"/>
      <c r="H68" s="1112"/>
      <c r="I68" s="1084"/>
      <c r="J68" s="1064"/>
      <c r="K68" s="1064"/>
      <c r="L68" s="1064"/>
      <c r="M68" s="4122" t="s">
        <v>2031</v>
      </c>
      <c r="N68" s="4123"/>
      <c r="O68" s="4123"/>
      <c r="P68" s="4124"/>
      <c r="Q68" s="1066"/>
    </row>
    <row r="69" spans="1:17" ht="21">
      <c r="A69" s="1066"/>
      <c r="B69" s="1110"/>
      <c r="C69" s="1113"/>
      <c r="D69" s="1110"/>
      <c r="E69" s="1112"/>
      <c r="F69" s="1084"/>
      <c r="G69" s="1084"/>
      <c r="H69" s="1112"/>
      <c r="I69" s="1084"/>
      <c r="J69" s="1064"/>
      <c r="K69" s="1064"/>
      <c r="L69" s="1064"/>
      <c r="M69" s="4073" t="s">
        <v>2032</v>
      </c>
      <c r="N69" s="4074"/>
      <c r="O69" s="4074"/>
      <c r="P69" s="4075"/>
      <c r="Q69" s="1066"/>
    </row>
    <row r="70" spans="1:17" ht="21">
      <c r="A70" s="1066"/>
      <c r="B70" s="1109" t="s">
        <v>1482</v>
      </c>
      <c r="C70" s="4076" t="s">
        <v>2033</v>
      </c>
      <c r="D70" s="4076"/>
      <c r="E70" s="4076"/>
      <c r="F70" s="1084"/>
      <c r="I70" s="1084"/>
      <c r="J70" s="1064"/>
      <c r="K70" s="1066"/>
      <c r="L70" s="1066"/>
      <c r="M70" s="4073"/>
      <c r="N70" s="4074"/>
      <c r="O70" s="4074"/>
      <c r="P70" s="4075"/>
      <c r="Q70" s="1066"/>
    </row>
    <row r="71" spans="1:17">
      <c r="A71" s="1066"/>
      <c r="B71" s="1112"/>
      <c r="C71" s="1112"/>
      <c r="D71" s="1112"/>
      <c r="E71" s="1112"/>
      <c r="F71" s="1084"/>
      <c r="G71" s="1084"/>
      <c r="H71" s="1112"/>
      <c r="I71" s="1084"/>
      <c r="J71" s="1064"/>
      <c r="K71" s="1066"/>
      <c r="L71" s="1066"/>
      <c r="M71" s="4073"/>
      <c r="N71" s="4074"/>
      <c r="O71" s="4074"/>
      <c r="P71" s="4075"/>
      <c r="Q71" s="1066"/>
    </row>
    <row r="72" spans="1:17" ht="21">
      <c r="A72" s="1066"/>
      <c r="B72" s="1109" t="s">
        <v>1482</v>
      </c>
      <c r="C72" s="4076" t="s">
        <v>2034</v>
      </c>
      <c r="D72" s="4076"/>
      <c r="E72" s="4076"/>
      <c r="F72" s="1112"/>
      <c r="G72" s="1084"/>
      <c r="H72" s="1112"/>
      <c r="I72" s="1084"/>
      <c r="J72" s="1064"/>
      <c r="K72" s="1066"/>
      <c r="L72" s="1066"/>
      <c r="M72" s="4073"/>
      <c r="N72" s="4074"/>
      <c r="O72" s="4074"/>
      <c r="P72" s="4075"/>
      <c r="Q72" s="1066"/>
    </row>
    <row r="73" spans="1:17" ht="21">
      <c r="A73" s="1066"/>
      <c r="B73" s="1110"/>
      <c r="C73" s="1110"/>
      <c r="D73" s="1112"/>
      <c r="E73" s="1112"/>
      <c r="F73" s="1112"/>
      <c r="G73" s="1084"/>
      <c r="H73" s="1112"/>
      <c r="I73" s="1084"/>
      <c r="J73" s="1064"/>
      <c r="K73" s="1066"/>
      <c r="L73" s="1066"/>
      <c r="M73" s="4057" t="s">
        <v>2035</v>
      </c>
      <c r="N73" s="4058"/>
      <c r="O73" s="4058"/>
      <c r="P73" s="4059"/>
      <c r="Q73" s="1066"/>
    </row>
    <row r="74" spans="1:17" ht="21">
      <c r="A74" s="1066"/>
      <c r="B74" s="1109" t="s">
        <v>1482</v>
      </c>
      <c r="C74" s="4060" t="s">
        <v>2036</v>
      </c>
      <c r="D74" s="4060"/>
      <c r="E74" s="4060"/>
      <c r="G74" s="1084"/>
      <c r="H74" s="1112"/>
      <c r="I74" s="1084"/>
      <c r="J74" s="1064"/>
      <c r="K74" s="1066"/>
      <c r="L74" s="1066"/>
      <c r="M74" s="4057"/>
      <c r="N74" s="4058"/>
      <c r="O74" s="4058"/>
      <c r="P74" s="4059"/>
      <c r="Q74" s="1066"/>
    </row>
    <row r="75" spans="1:17" ht="15" customHeight="1">
      <c r="A75" s="1066"/>
      <c r="B75" s="1064"/>
      <c r="C75" s="1084"/>
      <c r="D75" s="1084"/>
      <c r="E75" s="1084"/>
      <c r="F75" s="1084"/>
      <c r="G75" s="1084"/>
      <c r="H75" s="1084"/>
      <c r="I75" s="1084"/>
      <c r="J75" s="1064"/>
      <c r="K75" s="1066"/>
      <c r="L75" s="1066"/>
      <c r="M75" s="4057"/>
      <c r="N75" s="4058"/>
      <c r="O75" s="4058"/>
      <c r="P75" s="4059"/>
      <c r="Q75" s="1066"/>
    </row>
    <row r="76" spans="1:17" ht="21">
      <c r="A76" s="1066"/>
      <c r="B76" s="1109" t="s">
        <v>1482</v>
      </c>
      <c r="C76" s="4061" t="s">
        <v>2037</v>
      </c>
      <c r="D76" s="4061"/>
      <c r="E76" s="4061"/>
      <c r="F76" s="4061"/>
      <c r="G76" s="1084"/>
      <c r="H76" s="1084"/>
      <c r="I76" s="1084"/>
      <c r="J76" s="1064"/>
      <c r="K76" s="1066"/>
      <c r="L76" s="1066"/>
      <c r="M76" s="4062" t="s">
        <v>2038</v>
      </c>
      <c r="N76" s="4063"/>
      <c r="O76" s="4063"/>
      <c r="P76" s="4064"/>
      <c r="Q76" s="1066"/>
    </row>
    <row r="77" spans="1:17">
      <c r="A77" s="1066"/>
      <c r="B77" s="1066"/>
      <c r="C77" s="1066"/>
      <c r="D77" s="1066"/>
      <c r="E77" s="1066"/>
      <c r="F77" s="1066"/>
      <c r="G77" s="1066"/>
      <c r="H77" s="1066"/>
      <c r="I77" s="1066"/>
      <c r="J77" s="1066"/>
      <c r="K77" s="1064"/>
      <c r="L77" s="1064"/>
      <c r="M77" s="4062"/>
      <c r="N77" s="4063"/>
      <c r="O77" s="4063"/>
      <c r="P77" s="4064"/>
      <c r="Q77" s="1066"/>
    </row>
    <row r="78" spans="1:17">
      <c r="A78" s="1066"/>
      <c r="B78" s="1066"/>
      <c r="C78" s="1066"/>
      <c r="D78" s="1066"/>
      <c r="E78" s="1066"/>
      <c r="F78" s="1066"/>
      <c r="G78" s="1066"/>
      <c r="H78" s="1066"/>
      <c r="I78" s="1066"/>
      <c r="J78" s="1066"/>
      <c r="K78" s="1064"/>
      <c r="L78" s="1064"/>
      <c r="M78" s="4065"/>
      <c r="N78" s="4066"/>
      <c r="O78" s="4066"/>
      <c r="P78" s="4067"/>
      <c r="Q78" s="1066"/>
    </row>
    <row r="79" spans="1:17">
      <c r="A79" s="1066"/>
      <c r="B79" s="1064"/>
      <c r="C79" s="1084"/>
      <c r="D79" s="1084"/>
      <c r="E79" s="1084"/>
      <c r="F79" s="1084"/>
      <c r="G79" s="1084"/>
      <c r="H79" s="1084"/>
      <c r="I79" s="1084"/>
      <c r="J79" s="1064"/>
      <c r="K79" s="1064"/>
      <c r="L79" s="1064"/>
      <c r="M79" s="1066"/>
      <c r="N79" s="1066"/>
      <c r="O79" s="1066"/>
      <c r="P79" s="1066"/>
      <c r="Q79" s="1066"/>
    </row>
    <row r="80" spans="1:17">
      <c r="A80" s="1104"/>
      <c r="B80" s="1105"/>
      <c r="C80" s="1106"/>
      <c r="D80" s="1106"/>
      <c r="E80" s="1106"/>
      <c r="F80" s="1106"/>
      <c r="G80" s="1106"/>
      <c r="H80" s="1106"/>
      <c r="I80" s="1106"/>
      <c r="J80" s="1105"/>
      <c r="K80" s="1105"/>
      <c r="L80" s="1105"/>
      <c r="M80" s="1104"/>
      <c r="N80" s="1104"/>
      <c r="O80" s="1104"/>
      <c r="P80" s="1104"/>
      <c r="Q80" s="1104"/>
    </row>
    <row r="81" spans="2:17" ht="15" customHeight="1">
      <c r="B81" s="1066"/>
      <c r="C81" s="1066"/>
      <c r="D81" s="1066"/>
      <c r="E81" s="1107"/>
      <c r="F81" s="1107"/>
      <c r="G81" s="1066"/>
      <c r="H81" s="1066"/>
      <c r="I81" s="1066"/>
      <c r="J81" s="1066"/>
      <c r="K81" s="1066"/>
      <c r="L81" s="1066"/>
      <c r="M81" s="1066"/>
      <c r="N81" s="1066"/>
      <c r="O81" s="1066"/>
      <c r="P81" s="1066"/>
      <c r="Q81" s="1066"/>
    </row>
    <row r="82" spans="2:17" ht="15" customHeight="1">
      <c r="B82" s="1066"/>
      <c r="C82" s="1114" t="s">
        <v>2039</v>
      </c>
      <c r="D82" s="1115"/>
      <c r="E82" s="1115"/>
      <c r="F82" s="1115"/>
      <c r="G82" s="1115"/>
      <c r="H82" s="1115"/>
      <c r="I82" s="1115"/>
      <c r="J82" s="1115"/>
      <c r="K82" s="1115"/>
      <c r="L82" s="1115"/>
      <c r="M82" s="1116"/>
      <c r="N82" s="1066"/>
      <c r="O82" s="1066"/>
      <c r="P82" s="1066"/>
      <c r="Q82" s="1066"/>
    </row>
    <row r="83" spans="2:17" ht="45" customHeight="1">
      <c r="B83" s="1066"/>
      <c r="C83" s="1117"/>
      <c r="D83" s="1117"/>
      <c r="E83" s="1117"/>
      <c r="F83" s="1117"/>
      <c r="G83" s="1117"/>
      <c r="H83" s="1117"/>
      <c r="I83" s="1117"/>
      <c r="J83" s="1117"/>
      <c r="K83" s="1117"/>
      <c r="L83" s="1066"/>
      <c r="M83" s="1066"/>
      <c r="N83" s="1066"/>
      <c r="O83" s="1066"/>
      <c r="P83" s="1066"/>
      <c r="Q83" s="1066"/>
    </row>
    <row r="84" spans="2:17" ht="15" customHeight="1">
      <c r="B84" s="1066"/>
      <c r="C84" s="1066"/>
      <c r="D84" s="1066"/>
      <c r="E84" s="1107"/>
      <c r="F84" s="1107"/>
      <c r="G84" s="1066"/>
      <c r="H84" s="1066"/>
      <c r="I84" s="1066"/>
      <c r="J84" s="1066"/>
      <c r="K84" s="1066"/>
      <c r="L84" s="1066"/>
      <c r="M84" s="1066"/>
      <c r="N84" s="1066"/>
      <c r="O84" s="1066"/>
      <c r="P84" s="1066"/>
      <c r="Q84" s="1066"/>
    </row>
    <row r="85" spans="2:17" ht="15" customHeight="1" thickBot="1">
      <c r="B85" s="1066"/>
      <c r="C85" s="1066"/>
      <c r="D85" s="1066"/>
      <c r="E85" s="1107"/>
      <c r="F85" s="1107"/>
      <c r="G85" s="1066"/>
      <c r="H85" s="1066"/>
      <c r="I85" s="1066"/>
      <c r="J85" s="1066"/>
      <c r="K85" s="1066"/>
      <c r="L85" s="1066"/>
      <c r="M85" s="1066"/>
      <c r="N85" s="1066"/>
      <c r="O85" s="1066"/>
      <c r="P85" s="1066"/>
      <c r="Q85" s="1066"/>
    </row>
    <row r="86" spans="2:17" ht="20.100000000000001" customHeight="1">
      <c r="B86" s="4068" t="s">
        <v>2040</v>
      </c>
      <c r="C86" s="4069"/>
      <c r="D86" s="4069"/>
      <c r="E86" s="4069"/>
      <c r="F86" s="4069"/>
      <c r="G86" s="4069"/>
      <c r="H86" s="4069"/>
      <c r="I86" s="4069"/>
      <c r="J86" s="4069"/>
      <c r="K86" s="4069"/>
      <c r="L86" s="4070"/>
      <c r="M86" s="1066"/>
      <c r="N86" s="1066"/>
      <c r="O86" s="1066"/>
      <c r="P86" s="1066"/>
      <c r="Q86" s="1066"/>
    </row>
    <row r="87" spans="2:17" ht="20.100000000000001" customHeight="1">
      <c r="B87" s="1118"/>
      <c r="C87" s="1119"/>
      <c r="D87" s="1119"/>
      <c r="E87" s="1119"/>
      <c r="F87" s="1119"/>
      <c r="G87" s="1119"/>
      <c r="H87" s="1119"/>
      <c r="I87" s="1119"/>
      <c r="J87" s="1119"/>
      <c r="K87" s="1119"/>
      <c r="L87" s="1120"/>
      <c r="M87" s="1066"/>
      <c r="N87" s="1066"/>
      <c r="O87" s="1066"/>
      <c r="P87" s="1066"/>
      <c r="Q87" s="1066"/>
    </row>
    <row r="88" spans="2:17" ht="20.100000000000001" customHeight="1">
      <c r="B88" s="1121" t="s">
        <v>1528</v>
      </c>
      <c r="C88" s="1122">
        <v>3</v>
      </c>
      <c r="D88" s="1123"/>
      <c r="E88" s="4071" t="s">
        <v>2041</v>
      </c>
      <c r="F88" s="4071"/>
      <c r="G88" s="4071"/>
      <c r="H88" s="4071"/>
      <c r="I88" s="4071"/>
      <c r="J88" s="4071"/>
      <c r="K88" s="4071"/>
      <c r="L88" s="4072"/>
      <c r="M88" s="1066"/>
      <c r="N88" s="1066"/>
      <c r="O88" s="1066"/>
      <c r="P88" s="1066"/>
      <c r="Q88" s="1066"/>
    </row>
    <row r="89" spans="2:17" ht="20.100000000000001" customHeight="1">
      <c r="B89" s="1121"/>
      <c r="C89" s="1124"/>
      <c r="D89" s="1123"/>
      <c r="E89" s="4071"/>
      <c r="F89" s="4071"/>
      <c r="G89" s="4071"/>
      <c r="H89" s="4071"/>
      <c r="I89" s="4071"/>
      <c r="J89" s="4071"/>
      <c r="K89" s="4071"/>
      <c r="L89" s="4072"/>
      <c r="M89" s="1066"/>
      <c r="N89" s="1066"/>
      <c r="O89" s="1066"/>
      <c r="P89" s="1066"/>
      <c r="Q89" s="1066"/>
    </row>
    <row r="90" spans="2:17" ht="20.100000000000001" customHeight="1">
      <c r="B90" s="1121" t="s">
        <v>1542</v>
      </c>
      <c r="C90" s="1125"/>
      <c r="D90" s="1123"/>
      <c r="E90" s="4071"/>
      <c r="F90" s="4071"/>
      <c r="G90" s="4071"/>
      <c r="H90" s="4071"/>
      <c r="I90" s="4071"/>
      <c r="J90" s="4071"/>
      <c r="K90" s="4071"/>
      <c r="L90" s="4072"/>
      <c r="M90" s="1066"/>
      <c r="N90" s="1066"/>
      <c r="O90" s="1066"/>
      <c r="P90" s="1066"/>
      <c r="Q90" s="1066"/>
    </row>
    <row r="91" spans="2:17" ht="20.100000000000001" customHeight="1">
      <c r="B91" s="1121"/>
      <c r="C91" s="1125"/>
      <c r="D91" s="1123"/>
      <c r="E91" s="4071"/>
      <c r="F91" s="4071"/>
      <c r="G91" s="4071"/>
      <c r="H91" s="4071"/>
      <c r="I91" s="4071"/>
      <c r="J91" s="4071"/>
      <c r="K91" s="4071"/>
      <c r="L91" s="4072"/>
      <c r="M91" s="1066"/>
      <c r="N91" s="1066"/>
      <c r="O91" s="1066"/>
      <c r="P91" s="1066"/>
      <c r="Q91" s="1066"/>
    </row>
    <row r="92" spans="2:17" ht="20.100000000000001" customHeight="1">
      <c r="B92" s="1121" t="s">
        <v>1535</v>
      </c>
      <c r="C92" s="1125"/>
      <c r="D92" s="1123"/>
      <c r="E92" s="4071"/>
      <c r="F92" s="4071"/>
      <c r="G92" s="4071"/>
      <c r="H92" s="4071"/>
      <c r="I92" s="4071"/>
      <c r="J92" s="4071"/>
      <c r="K92" s="4071"/>
      <c r="L92" s="4072"/>
      <c r="M92" s="1066"/>
      <c r="N92" s="1066"/>
      <c r="O92" s="1066"/>
      <c r="P92" s="1066"/>
      <c r="Q92" s="1066"/>
    </row>
    <row r="93" spans="2:17" ht="20.100000000000001" customHeight="1">
      <c r="B93" s="1121"/>
      <c r="C93" s="1125"/>
      <c r="D93" s="1123"/>
      <c r="E93" s="1126"/>
      <c r="F93" s="1126"/>
      <c r="G93" s="1126"/>
      <c r="H93" s="1126"/>
      <c r="I93" s="1126"/>
      <c r="J93" s="1126"/>
      <c r="K93" s="1126"/>
      <c r="L93" s="1127"/>
      <c r="M93" s="1066"/>
      <c r="N93" s="1066"/>
      <c r="O93" s="1066"/>
      <c r="P93" s="1066"/>
      <c r="Q93" s="1066"/>
    </row>
    <row r="94" spans="2:17" ht="20.100000000000001" customHeight="1">
      <c r="B94" s="1128"/>
      <c r="C94" s="1123"/>
      <c r="D94" s="1123"/>
      <c r="E94" s="1129"/>
      <c r="F94" s="1130" t="s">
        <v>2042</v>
      </c>
      <c r="G94" s="1131" t="s">
        <v>1536</v>
      </c>
      <c r="H94" s="1131" t="s">
        <v>1537</v>
      </c>
      <c r="I94" s="1131" t="s">
        <v>1543</v>
      </c>
      <c r="J94" s="1131" t="s">
        <v>1544</v>
      </c>
      <c r="K94" s="1131" t="s">
        <v>1538</v>
      </c>
      <c r="L94" s="1132" t="s">
        <v>1545</v>
      </c>
      <c r="M94" s="1066"/>
      <c r="N94" s="1066"/>
      <c r="O94" s="1066"/>
      <c r="P94" s="1066"/>
      <c r="Q94" s="1066"/>
    </row>
    <row r="95" spans="2:17" ht="20.100000000000001" customHeight="1">
      <c r="B95" s="1128"/>
      <c r="C95" s="1123"/>
      <c r="D95" s="1123"/>
      <c r="E95" s="1129"/>
      <c r="F95" s="1130"/>
      <c r="G95" s="1131"/>
      <c r="H95" s="1131"/>
      <c r="I95" s="1131"/>
      <c r="J95" s="1131"/>
      <c r="K95" s="1131"/>
      <c r="L95" s="1132"/>
      <c r="M95" s="1066"/>
      <c r="N95" s="1066"/>
      <c r="O95" s="1066"/>
      <c r="P95" s="1066"/>
      <c r="Q95" s="1066"/>
    </row>
    <row r="96" spans="2:17" ht="20.100000000000001" customHeight="1">
      <c r="B96" s="1128" t="s">
        <v>2043</v>
      </c>
      <c r="C96" s="1123"/>
      <c r="D96" s="1123"/>
      <c r="E96" s="6"/>
      <c r="F96" s="1133" t="s">
        <v>6</v>
      </c>
      <c r="G96" s="1133" t="s">
        <v>7</v>
      </c>
      <c r="H96" s="1133" t="s">
        <v>8</v>
      </c>
      <c r="I96" s="1133" t="s">
        <v>9</v>
      </c>
      <c r="J96" s="1133" t="s">
        <v>10</v>
      </c>
      <c r="K96" s="1134" t="s">
        <v>1533</v>
      </c>
      <c r="L96" s="1135" t="s">
        <v>1534</v>
      </c>
      <c r="M96" s="1066"/>
      <c r="N96" s="1066"/>
      <c r="O96" s="1066"/>
      <c r="P96" s="1066"/>
      <c r="Q96" s="1066"/>
    </row>
    <row r="97" spans="2:17" ht="20.100000000000001" customHeight="1">
      <c r="B97" s="1128"/>
      <c r="C97" s="1123"/>
      <c r="D97" s="1123"/>
      <c r="E97" s="1123"/>
      <c r="F97" s="1136"/>
      <c r="G97" s="1136"/>
      <c r="H97" s="1136"/>
      <c r="I97" s="1136"/>
      <c r="J97" s="1136"/>
      <c r="K97" s="1137"/>
      <c r="L97" s="1138"/>
      <c r="M97" s="1066"/>
      <c r="N97" s="1066"/>
      <c r="O97" s="1066"/>
      <c r="P97" s="1066"/>
      <c r="Q97" s="1066"/>
    </row>
    <row r="98" spans="2:17" ht="20.100000000000001" customHeight="1">
      <c r="B98" s="1139" t="s">
        <v>11</v>
      </c>
      <c r="C98" s="1133" t="s">
        <v>12</v>
      </c>
      <c r="D98" s="1133" t="s">
        <v>13</v>
      </c>
      <c r="E98" s="1133" t="s">
        <v>14</v>
      </c>
      <c r="F98" s="1133" t="s">
        <v>15</v>
      </c>
      <c r="G98" s="1133" t="s">
        <v>16</v>
      </c>
      <c r="H98" s="1133" t="s">
        <v>17</v>
      </c>
      <c r="I98" s="1133" t="s">
        <v>18</v>
      </c>
      <c r="J98" s="1133" t="s">
        <v>19</v>
      </c>
      <c r="K98" s="1134" t="s">
        <v>270</v>
      </c>
      <c r="L98" s="1135" t="s">
        <v>75</v>
      </c>
      <c r="M98" s="1066"/>
      <c r="N98" s="1066"/>
      <c r="O98" s="1066"/>
      <c r="P98" s="1066"/>
      <c r="Q98" s="1066"/>
    </row>
    <row r="99" spans="2:17" ht="20.100000000000001" customHeight="1">
      <c r="B99" s="1140"/>
      <c r="C99" s="1136"/>
      <c r="D99" s="1136"/>
      <c r="E99" s="1136"/>
      <c r="F99" s="1136"/>
      <c r="G99" s="1136"/>
      <c r="H99" s="1136"/>
      <c r="I99" s="1136"/>
      <c r="J99" s="1136"/>
      <c r="K99" s="1137"/>
      <c r="L99" s="1138"/>
      <c r="M99" s="1066"/>
      <c r="N99" s="1066"/>
      <c r="O99" s="1066"/>
      <c r="P99" s="1066"/>
      <c r="Q99" s="1066"/>
    </row>
    <row r="100" spans="2:17" ht="20.100000000000001" customHeight="1">
      <c r="B100" s="1141"/>
      <c r="C100" s="1142"/>
      <c r="D100" s="1143" t="s">
        <v>1530</v>
      </c>
      <c r="E100" s="1144">
        <f>COLUMN()</f>
        <v>5</v>
      </c>
      <c r="F100" s="1142"/>
      <c r="G100" s="1143" t="s">
        <v>1531</v>
      </c>
      <c r="H100" s="1145" t="str">
        <f>ADDRESS(ROW(),COLUMN(),4)</f>
        <v>H100</v>
      </c>
      <c r="I100" s="1142"/>
      <c r="J100" s="1142"/>
      <c r="K100" s="1146" t="s">
        <v>766</v>
      </c>
      <c r="L100" s="1135" t="s">
        <v>1546</v>
      </c>
      <c r="M100" s="1066"/>
      <c r="N100" s="1066"/>
      <c r="O100" s="1066"/>
      <c r="P100" s="1066"/>
      <c r="Q100" s="1066"/>
    </row>
    <row r="101" spans="2:17" ht="20.100000000000001" customHeight="1">
      <c r="B101" s="1141"/>
      <c r="C101" s="1142"/>
      <c r="D101" s="1143"/>
      <c r="E101" s="1147"/>
      <c r="F101" s="1142"/>
      <c r="G101" s="1142"/>
      <c r="H101" s="1142"/>
      <c r="I101" s="1142"/>
      <c r="J101" s="1142"/>
      <c r="K101" s="1148"/>
      <c r="L101" s="1138"/>
      <c r="M101" s="1066"/>
      <c r="N101" s="1066"/>
      <c r="O101" s="1066"/>
      <c r="P101" s="1066"/>
      <c r="Q101" s="1066"/>
    </row>
    <row r="102" spans="2:17" ht="20.100000000000001" customHeight="1">
      <c r="B102" s="1141"/>
      <c r="C102" s="1142"/>
      <c r="D102" s="1143" t="s">
        <v>2044</v>
      </c>
      <c r="E102" s="1149" t="str">
        <f>LEFT(ADDRESS(1,COLUMN(),4),LEN(ADDRESS(1,COLUMN(),4))-1)</f>
        <v>E</v>
      </c>
      <c r="F102" s="1142"/>
      <c r="G102" s="1143" t="s">
        <v>1540</v>
      </c>
      <c r="H102" s="1150">
        <f>ROW()</f>
        <v>102</v>
      </c>
      <c r="I102" s="1142"/>
      <c r="J102" s="1151" t="s">
        <v>1542</v>
      </c>
      <c r="K102" s="1142"/>
      <c r="L102" s="1152"/>
      <c r="M102" s="1066"/>
      <c r="N102" s="1066"/>
      <c r="O102" s="1066"/>
      <c r="P102" s="1066"/>
      <c r="Q102" s="1066"/>
    </row>
    <row r="103" spans="2:17" ht="20.100000000000001" customHeight="1">
      <c r="B103" s="1141"/>
      <c r="C103" s="1142"/>
      <c r="D103" s="1143"/>
      <c r="E103" s="1143"/>
      <c r="F103" s="1143"/>
      <c r="G103" s="1143"/>
      <c r="H103" s="1143"/>
      <c r="I103" s="1143"/>
      <c r="J103" s="1151"/>
      <c r="K103" s="1142"/>
      <c r="L103" s="1152"/>
      <c r="M103" s="1066"/>
      <c r="N103" s="1066"/>
      <c r="O103" s="1066"/>
      <c r="P103" s="1066"/>
      <c r="Q103" s="1066"/>
    </row>
    <row r="104" spans="2:17" ht="20.100000000000001" customHeight="1">
      <c r="B104" s="1141"/>
      <c r="C104" s="1153" t="s">
        <v>954</v>
      </c>
      <c r="D104" s="1154" t="str">
        <f ca="1">CELL("nomfichier")</f>
        <v>E:\Joël Leboucher\Documents\1.Modeles.de.fiches.2022\[OK.ff-1-A-collectivite.xlsx]Nota</v>
      </c>
      <c r="E104" s="1064"/>
      <c r="F104" s="1143"/>
      <c r="G104" s="1143"/>
      <c r="H104" s="1143"/>
      <c r="I104" s="1143"/>
      <c r="J104" s="1151"/>
      <c r="K104" s="1142"/>
      <c r="L104" s="1152"/>
      <c r="M104" s="1066"/>
      <c r="N104" s="1066"/>
      <c r="O104" s="1066"/>
      <c r="P104" s="1066"/>
      <c r="Q104" s="1066"/>
    </row>
    <row r="105" spans="2:17" ht="20.100000000000001" customHeight="1" thickBot="1">
      <c r="B105" s="1155"/>
      <c r="C105" s="1156"/>
      <c r="D105" s="1156"/>
      <c r="E105" s="1156"/>
      <c r="F105" s="1156"/>
      <c r="G105" s="1156"/>
      <c r="H105" s="1156"/>
      <c r="I105" s="1156"/>
      <c r="J105" s="1156"/>
      <c r="K105" s="1156"/>
      <c r="L105" s="1157"/>
      <c r="M105" s="1066"/>
      <c r="N105" s="1066"/>
      <c r="O105" s="1066"/>
      <c r="P105" s="1066"/>
      <c r="Q105" s="1066"/>
    </row>
    <row r="106" spans="2:17" ht="15" customHeight="1" thickBot="1">
      <c r="B106" s="1066"/>
      <c r="C106" s="1066"/>
      <c r="D106" s="1066"/>
      <c r="E106" s="1107"/>
      <c r="F106" s="1107"/>
      <c r="G106" s="1066"/>
      <c r="H106" s="1066"/>
      <c r="I106" s="1066"/>
      <c r="J106" s="1066"/>
      <c r="K106" s="1066"/>
      <c r="L106" s="1066"/>
      <c r="M106" s="1066"/>
      <c r="N106" s="1066"/>
      <c r="O106" s="1066"/>
      <c r="P106" s="1066"/>
      <c r="Q106" s="1066"/>
    </row>
    <row r="107" spans="2:17" ht="24.95" customHeight="1">
      <c r="B107" s="1158" t="s">
        <v>34</v>
      </c>
      <c r="C107" s="4046" t="s">
        <v>2045</v>
      </c>
      <c r="D107" s="4046"/>
      <c r="E107" s="4046"/>
      <c r="F107" s="4046"/>
      <c r="G107" s="4046"/>
      <c r="H107" s="4046"/>
      <c r="I107" s="4046"/>
      <c r="J107" s="4046"/>
      <c r="K107" s="4047"/>
      <c r="L107" s="1066"/>
      <c r="M107" s="1066"/>
      <c r="N107" s="1066"/>
      <c r="O107" s="1066"/>
      <c r="P107" s="1066"/>
      <c r="Q107" s="1066"/>
    </row>
    <row r="108" spans="2:17" ht="24.95" customHeight="1">
      <c r="B108" s="1159" t="s">
        <v>116</v>
      </c>
      <c r="C108" s="4048" t="s">
        <v>2046</v>
      </c>
      <c r="D108" s="4048"/>
      <c r="E108" s="4048"/>
      <c r="F108" s="4048"/>
      <c r="G108" s="4048"/>
      <c r="H108" s="4048"/>
      <c r="I108" s="4048"/>
      <c r="J108" s="4048"/>
      <c r="K108" s="4049"/>
      <c r="L108" s="1066"/>
      <c r="M108" s="1066"/>
      <c r="N108" s="1066"/>
      <c r="O108" s="1066"/>
      <c r="P108" s="1066"/>
      <c r="Q108" s="1066"/>
    </row>
    <row r="109" spans="2:17" ht="24.95" customHeight="1">
      <c r="B109" s="1160" t="s">
        <v>0</v>
      </c>
      <c r="C109" s="4050" t="s">
        <v>2047</v>
      </c>
      <c r="D109" s="4050"/>
      <c r="E109" s="4050"/>
      <c r="F109" s="4050"/>
      <c r="G109" s="4050"/>
      <c r="H109" s="4050"/>
      <c r="I109" s="4050"/>
      <c r="J109" s="4050"/>
      <c r="K109" s="4051"/>
      <c r="L109" s="1066"/>
      <c r="M109" s="1066"/>
      <c r="N109" s="1066"/>
      <c r="O109" s="1066"/>
      <c r="P109" s="1066"/>
      <c r="Q109" s="1066"/>
    </row>
    <row r="110" spans="2:17" ht="24.95" customHeight="1">
      <c r="B110" s="1161"/>
      <c r="C110" s="4052" t="s">
        <v>2048</v>
      </c>
      <c r="D110" s="4052"/>
      <c r="E110" s="4052"/>
      <c r="F110" s="4052"/>
      <c r="G110" s="4052"/>
      <c r="H110" s="4052"/>
      <c r="I110" s="4052"/>
      <c r="J110" s="4052"/>
      <c r="K110" s="4053"/>
      <c r="L110" s="1066"/>
      <c r="M110" s="1066"/>
      <c r="N110" s="1066"/>
      <c r="O110" s="1066"/>
      <c r="P110" s="1066"/>
      <c r="Q110" s="1066"/>
    </row>
    <row r="111" spans="2:17" ht="24.95" customHeight="1">
      <c r="B111" s="4054" t="s">
        <v>0</v>
      </c>
      <c r="C111" s="4055" t="str">
        <f>C109</f>
        <v>Saisir ICI</v>
      </c>
      <c r="D111" s="4055"/>
      <c r="E111" s="4055"/>
      <c r="F111" s="4055"/>
      <c r="G111" s="4055"/>
      <c r="H111" s="4055"/>
      <c r="I111" s="4055"/>
      <c r="J111" s="4055"/>
      <c r="K111" s="4056"/>
      <c r="L111" s="1066"/>
      <c r="M111" s="1066"/>
      <c r="N111" s="1066"/>
      <c r="O111" s="1066"/>
      <c r="P111" s="1066"/>
      <c r="Q111" s="1066"/>
    </row>
    <row r="112" spans="2:17" ht="24.95" customHeight="1">
      <c r="B112" s="4054"/>
      <c r="C112" s="4055"/>
      <c r="D112" s="4055"/>
      <c r="E112" s="4055"/>
      <c r="F112" s="4055"/>
      <c r="G112" s="4055"/>
      <c r="H112" s="4055"/>
      <c r="I112" s="4055"/>
      <c r="J112" s="4055"/>
      <c r="K112" s="4056"/>
      <c r="L112" s="1066"/>
      <c r="M112" s="1066"/>
      <c r="N112" s="1066"/>
      <c r="O112" s="1066"/>
      <c r="P112" s="1066"/>
      <c r="Q112" s="1066"/>
    </row>
    <row r="113" spans="2:17" ht="24.95" customHeight="1">
      <c r="B113" s="4054"/>
      <c r="C113" s="4055"/>
      <c r="D113" s="4055"/>
      <c r="E113" s="4055"/>
      <c r="F113" s="4055"/>
      <c r="G113" s="4055"/>
      <c r="H113" s="4055"/>
      <c r="I113" s="4055"/>
      <c r="J113" s="4055"/>
      <c r="K113" s="4056"/>
      <c r="L113" s="1066"/>
      <c r="M113" s="1066"/>
      <c r="N113" s="1066"/>
      <c r="O113" s="1066"/>
      <c r="P113" s="1066"/>
      <c r="Q113" s="1066"/>
    </row>
    <row r="114" spans="2:17" ht="24.95" customHeight="1">
      <c r="B114" s="4032" t="s">
        <v>34</v>
      </c>
      <c r="C114" s="4035" t="str">
        <f>+C107</f>
        <v>TEST POLICE DE CARACTERES</v>
      </c>
      <c r="D114" s="4035"/>
      <c r="E114" s="4035"/>
      <c r="F114" s="4035"/>
      <c r="G114" s="4035"/>
      <c r="H114" s="4035"/>
      <c r="I114" s="4035"/>
      <c r="J114" s="4035"/>
      <c r="K114" s="4036"/>
      <c r="L114" s="1066"/>
      <c r="M114" s="1066"/>
      <c r="N114" s="1066"/>
      <c r="O114" s="1066"/>
      <c r="P114" s="1066"/>
      <c r="Q114" s="1066"/>
    </row>
    <row r="115" spans="2:17" ht="24.95" customHeight="1">
      <c r="B115" s="4033"/>
      <c r="C115" s="4037"/>
      <c r="D115" s="4037"/>
      <c r="E115" s="4037"/>
      <c r="F115" s="4037"/>
      <c r="G115" s="4037"/>
      <c r="H115" s="4037"/>
      <c r="I115" s="4037"/>
      <c r="J115" s="4037"/>
      <c r="K115" s="4038"/>
      <c r="L115" s="1066"/>
      <c r="M115" s="1066"/>
      <c r="N115" s="1066"/>
      <c r="O115" s="1066"/>
      <c r="P115" s="1066"/>
      <c r="Q115" s="1066"/>
    </row>
    <row r="116" spans="2:17" ht="24.95" customHeight="1">
      <c r="B116" s="4034"/>
      <c r="C116" s="4039"/>
      <c r="D116" s="4039"/>
      <c r="E116" s="4039"/>
      <c r="F116" s="4039"/>
      <c r="G116" s="4039"/>
      <c r="H116" s="4039"/>
      <c r="I116" s="4039"/>
      <c r="J116" s="4039"/>
      <c r="K116" s="4040"/>
      <c r="L116" s="1066"/>
      <c r="M116" s="1066"/>
      <c r="N116" s="1066"/>
      <c r="O116" s="1066"/>
      <c r="P116" s="1066"/>
      <c r="Q116" s="1066"/>
    </row>
    <row r="117" spans="2:17" ht="24.95" customHeight="1">
      <c r="B117" s="4033" t="s">
        <v>116</v>
      </c>
      <c r="C117" s="4042" t="str">
        <f>+C108</f>
        <v>Saisir une ou des lettres / nombres ou une phrase cellule C jaune</v>
      </c>
      <c r="D117" s="4042"/>
      <c r="E117" s="4042"/>
      <c r="F117" s="4042"/>
      <c r="G117" s="4042"/>
      <c r="H117" s="4042"/>
      <c r="I117" s="4042"/>
      <c r="J117" s="4042"/>
      <c r="K117" s="4043"/>
      <c r="L117" s="1066"/>
      <c r="M117" s="1066"/>
      <c r="N117" s="1066"/>
      <c r="O117" s="1066"/>
      <c r="P117" s="1066"/>
      <c r="Q117" s="1066"/>
    </row>
    <row r="118" spans="2:17" ht="24.95" customHeight="1">
      <c r="B118" s="4033"/>
      <c r="C118" s="4042"/>
      <c r="D118" s="4042"/>
      <c r="E118" s="4042"/>
      <c r="F118" s="4042"/>
      <c r="G118" s="4042"/>
      <c r="H118" s="4042"/>
      <c r="I118" s="4042"/>
      <c r="J118" s="4042"/>
      <c r="K118" s="4043"/>
      <c r="L118" s="1066"/>
      <c r="M118" s="1066"/>
      <c r="N118" s="1066"/>
      <c r="O118" s="1066"/>
      <c r="P118" s="1066"/>
      <c r="Q118" s="1066"/>
    </row>
    <row r="119" spans="2:17" ht="24.95" customHeight="1">
      <c r="B119" s="4033"/>
      <c r="C119" s="4042"/>
      <c r="D119" s="4042"/>
      <c r="E119" s="4042"/>
      <c r="F119" s="4042"/>
      <c r="G119" s="4042"/>
      <c r="H119" s="4042"/>
      <c r="I119" s="4042"/>
      <c r="J119" s="4042"/>
      <c r="K119" s="4043"/>
      <c r="L119" s="1066"/>
      <c r="M119" s="1066"/>
      <c r="N119" s="1066"/>
      <c r="O119" s="1066"/>
      <c r="P119" s="1066"/>
      <c r="Q119" s="1066"/>
    </row>
    <row r="120" spans="2:17" ht="24.95" customHeight="1">
      <c r="B120" s="4033"/>
      <c r="C120" s="4042"/>
      <c r="D120" s="4042"/>
      <c r="E120" s="4042"/>
      <c r="F120" s="4042"/>
      <c r="G120" s="4042"/>
      <c r="H120" s="4042"/>
      <c r="I120" s="4042"/>
      <c r="J120" s="4042"/>
      <c r="K120" s="4043"/>
      <c r="L120" s="1066"/>
      <c r="M120" s="1066"/>
      <c r="N120" s="1066"/>
      <c r="O120" s="1066"/>
      <c r="P120" s="1066"/>
      <c r="Q120" s="1066"/>
    </row>
    <row r="121" spans="2:17" ht="24.95" customHeight="1" thickBot="1">
      <c r="B121" s="4041"/>
      <c r="C121" s="4044"/>
      <c r="D121" s="4044"/>
      <c r="E121" s="4044"/>
      <c r="F121" s="4044"/>
      <c r="G121" s="4044"/>
      <c r="H121" s="4044"/>
      <c r="I121" s="4044"/>
      <c r="J121" s="4044"/>
      <c r="K121" s="4045"/>
      <c r="L121" s="1066"/>
      <c r="M121" s="1066"/>
      <c r="N121" s="1066"/>
      <c r="O121" s="1066"/>
      <c r="P121" s="1066"/>
      <c r="Q121" s="1066"/>
    </row>
    <row r="122" spans="2:17" ht="15" customHeight="1">
      <c r="B122" s="1066"/>
      <c r="C122" s="1066"/>
      <c r="D122" s="1066"/>
      <c r="E122" s="1066"/>
      <c r="F122" s="1066"/>
      <c r="G122" s="1066"/>
      <c r="H122" s="1066"/>
      <c r="I122" s="1066"/>
      <c r="J122" s="1066"/>
      <c r="K122" s="1066"/>
      <c r="L122" s="1066"/>
      <c r="M122" s="1066"/>
      <c r="N122" s="1066"/>
      <c r="O122" s="1066"/>
      <c r="P122" s="1066"/>
      <c r="Q122" s="1066"/>
    </row>
    <row r="123" spans="2:17" ht="15" customHeight="1">
      <c r="B123" s="1066"/>
      <c r="C123" s="1066"/>
      <c r="D123" s="1066"/>
      <c r="E123" s="1107"/>
      <c r="F123" s="1107"/>
      <c r="G123" s="1066"/>
      <c r="H123" s="1066"/>
      <c r="I123" s="1066"/>
      <c r="J123" s="1066"/>
      <c r="K123" s="1066"/>
      <c r="L123" s="1066"/>
      <c r="M123" s="1066"/>
      <c r="N123" s="1066"/>
      <c r="O123" s="1066"/>
      <c r="P123" s="1066"/>
      <c r="Q123" s="1066"/>
    </row>
    <row r="124" spans="2:17" ht="20.100000000000001" customHeight="1">
      <c r="B124" s="1066"/>
      <c r="C124" s="1125" t="s">
        <v>2049</v>
      </c>
      <c r="D124" s="1162"/>
      <c r="E124" s="1162"/>
      <c r="F124" s="1162"/>
      <c r="G124" s="1066"/>
      <c r="H124" s="1066"/>
      <c r="I124" s="1066"/>
      <c r="J124" s="1066"/>
      <c r="K124" s="1066"/>
      <c r="L124" s="1066"/>
      <c r="M124" s="1066"/>
      <c r="N124" s="1066"/>
      <c r="O124" s="1066"/>
      <c r="P124" s="1066"/>
      <c r="Q124" s="1066"/>
    </row>
    <row r="125" spans="2:17" ht="20.100000000000001" customHeight="1">
      <c r="B125" s="1109" t="s">
        <v>1482</v>
      </c>
      <c r="C125" s="4026" t="s">
        <v>2050</v>
      </c>
      <c r="D125" s="4026"/>
      <c r="E125" s="4026"/>
      <c r="F125" s="4026"/>
      <c r="G125" s="4026"/>
      <c r="H125" s="4026"/>
      <c r="I125" s="1066"/>
      <c r="J125" s="1066"/>
      <c r="K125" s="1066"/>
      <c r="L125" s="1066"/>
      <c r="M125" s="1066"/>
      <c r="N125" s="1066"/>
      <c r="O125" s="1066"/>
      <c r="P125" s="1066"/>
      <c r="Q125" s="1066"/>
    </row>
    <row r="126" spans="2:17" ht="20.100000000000001" customHeight="1">
      <c r="B126" s="1066"/>
      <c r="C126" s="1125"/>
      <c r="D126" s="1162"/>
      <c r="E126" s="1162"/>
      <c r="F126" s="1162"/>
      <c r="G126" s="1066"/>
      <c r="H126" s="1066"/>
      <c r="I126" s="1066"/>
      <c r="J126" s="1066"/>
      <c r="K126" s="1066"/>
      <c r="L126" s="1066"/>
      <c r="M126" s="1066"/>
      <c r="N126" s="1066"/>
      <c r="O126" s="1066"/>
      <c r="P126" s="1066"/>
      <c r="Q126" s="1066"/>
    </row>
    <row r="127" spans="2:17" ht="20.100000000000001" customHeight="1">
      <c r="B127" s="1109" t="s">
        <v>1482</v>
      </c>
      <c r="C127" s="4026" t="s">
        <v>2051</v>
      </c>
      <c r="D127" s="4027"/>
      <c r="E127" s="4027"/>
      <c r="F127" s="4027"/>
      <c r="G127" s="1066"/>
      <c r="H127" s="1066"/>
      <c r="I127" s="1066"/>
      <c r="J127" s="1066"/>
      <c r="K127" s="1066"/>
      <c r="L127" s="1066"/>
      <c r="M127" s="1066"/>
      <c r="N127" s="1066"/>
      <c r="O127" s="1066"/>
      <c r="P127" s="1066"/>
      <c r="Q127" s="1066"/>
    </row>
    <row r="128" spans="2:17" ht="20.100000000000001" customHeight="1">
      <c r="B128" s="1066"/>
      <c r="C128" s="1162"/>
      <c r="D128" s="1162"/>
      <c r="E128" s="1162"/>
      <c r="F128" s="1162"/>
      <c r="G128" s="1066"/>
      <c r="H128" s="1066"/>
      <c r="I128" s="1066"/>
      <c r="J128" s="1066"/>
      <c r="K128" s="1066"/>
      <c r="L128" s="1066"/>
      <c r="M128" s="1066"/>
      <c r="N128" s="1066"/>
      <c r="O128" s="1066"/>
      <c r="P128" s="1066"/>
      <c r="Q128" s="1066"/>
    </row>
    <row r="129" spans="2:17" ht="20.100000000000001" customHeight="1">
      <c r="B129" s="1109" t="s">
        <v>1482</v>
      </c>
      <c r="C129" s="4031" t="s">
        <v>2052</v>
      </c>
      <c r="D129" s="4031"/>
      <c r="E129" s="4031"/>
      <c r="F129" s="4031"/>
      <c r="G129" s="1066"/>
      <c r="H129" s="1066"/>
      <c r="I129" s="1066"/>
      <c r="J129" s="1066"/>
      <c r="K129" s="1066"/>
      <c r="L129" s="1066"/>
      <c r="M129" s="1066"/>
      <c r="N129" s="1066"/>
      <c r="O129" s="1066"/>
      <c r="P129" s="1066"/>
      <c r="Q129" s="1066"/>
    </row>
    <row r="130" spans="2:17" ht="20.100000000000001" customHeight="1">
      <c r="B130" s="1066"/>
      <c r="C130" s="1162"/>
      <c r="D130" s="1162"/>
      <c r="E130" s="1162"/>
      <c r="F130" s="1162"/>
      <c r="G130" s="1066"/>
      <c r="H130" s="1066"/>
      <c r="I130" s="1066"/>
      <c r="J130" s="1066"/>
      <c r="K130" s="1066"/>
      <c r="L130" s="1066"/>
      <c r="M130" s="1066"/>
      <c r="N130" s="1066"/>
      <c r="O130" s="1066"/>
      <c r="P130" s="1066"/>
      <c r="Q130" s="1066"/>
    </row>
    <row r="131" spans="2:17" ht="20.100000000000001" customHeight="1">
      <c r="B131" s="1066"/>
      <c r="C131" s="1163" t="s">
        <v>2053</v>
      </c>
      <c r="D131" s="1162"/>
      <c r="E131" s="1162"/>
      <c r="F131" s="1164"/>
      <c r="G131" s="1066"/>
      <c r="H131" s="1066"/>
      <c r="I131" s="1066"/>
      <c r="J131" s="1066"/>
      <c r="K131" s="1066"/>
      <c r="L131" s="1066"/>
      <c r="M131" s="1066"/>
      <c r="N131" s="1066"/>
      <c r="O131" s="1066"/>
      <c r="P131" s="1066"/>
      <c r="Q131" s="1066"/>
    </row>
    <row r="132" spans="2:17" ht="20.100000000000001" customHeight="1">
      <c r="B132" s="1109" t="s">
        <v>1482</v>
      </c>
      <c r="C132" s="4028" t="s">
        <v>2054</v>
      </c>
      <c r="D132" s="4028"/>
      <c r="E132" s="4028"/>
      <c r="F132" s="4028"/>
      <c r="G132" s="4028"/>
      <c r="H132" s="4028"/>
      <c r="I132" s="4028"/>
      <c r="J132" s="1066"/>
      <c r="K132" s="1066"/>
      <c r="L132" s="1066"/>
      <c r="M132" s="1066"/>
      <c r="N132" s="1066"/>
      <c r="O132" s="1066"/>
      <c r="P132" s="1066"/>
      <c r="Q132" s="1066"/>
    </row>
    <row r="133" spans="2:17" ht="20.100000000000001" customHeight="1">
      <c r="B133" s="1165"/>
      <c r="C133" s="1165"/>
      <c r="D133" s="1165"/>
      <c r="E133" s="1165"/>
      <c r="F133" s="1165"/>
      <c r="G133" s="1165"/>
      <c r="H133" s="1165"/>
      <c r="I133" s="1165"/>
      <c r="J133" s="1066"/>
      <c r="K133" s="1066"/>
      <c r="L133" s="1066"/>
      <c r="M133" s="1066"/>
      <c r="N133" s="1066"/>
      <c r="O133" s="1066"/>
      <c r="P133" s="1066"/>
      <c r="Q133" s="1066"/>
    </row>
    <row r="134" spans="2:17" ht="20.100000000000001" customHeight="1">
      <c r="B134" s="1109" t="s">
        <v>1482</v>
      </c>
      <c r="C134" s="4028" t="s">
        <v>2055</v>
      </c>
      <c r="D134" s="4028"/>
      <c r="E134" s="1162"/>
      <c r="F134" s="1162"/>
      <c r="G134" s="1066"/>
      <c r="H134" s="1066"/>
      <c r="I134" s="1066"/>
      <c r="J134" s="1066"/>
      <c r="K134" s="1066"/>
      <c r="L134" s="1066"/>
      <c r="M134" s="1066"/>
      <c r="N134" s="1066"/>
      <c r="O134" s="1066"/>
      <c r="P134" s="1066"/>
      <c r="Q134" s="1066"/>
    </row>
    <row r="135" spans="2:17" ht="20.100000000000001" customHeight="1">
      <c r="B135" s="1066"/>
      <c r="C135" s="1162"/>
      <c r="D135" s="1162"/>
      <c r="E135" s="1162"/>
      <c r="F135" s="1164"/>
      <c r="G135" s="1066"/>
      <c r="H135" s="1066"/>
      <c r="I135" s="1066"/>
      <c r="J135" s="1066"/>
      <c r="K135" s="1066"/>
      <c r="L135" s="1066"/>
      <c r="M135" s="1066"/>
      <c r="N135" s="1066"/>
      <c r="O135" s="1066"/>
      <c r="P135" s="1066"/>
      <c r="Q135" s="1066"/>
    </row>
    <row r="136" spans="2:17" ht="20.100000000000001" customHeight="1">
      <c r="B136" s="1066"/>
      <c r="C136" s="1163" t="s">
        <v>2056</v>
      </c>
      <c r="D136" s="1162"/>
      <c r="E136" s="1162"/>
      <c r="F136" s="1162"/>
      <c r="G136" s="1066"/>
      <c r="H136" s="1066"/>
      <c r="I136" s="1066"/>
      <c r="J136" s="1066"/>
      <c r="K136" s="1066"/>
      <c r="L136" s="1066"/>
      <c r="M136" s="1066"/>
      <c r="N136" s="1066"/>
      <c r="O136" s="1066"/>
      <c r="P136" s="1066"/>
      <c r="Q136" s="1066"/>
    </row>
    <row r="137" spans="2:17" ht="20.100000000000001" customHeight="1">
      <c r="B137" s="1109" t="s">
        <v>1482</v>
      </c>
      <c r="C137" s="4028" t="s">
        <v>2057</v>
      </c>
      <c r="D137" s="4028"/>
      <c r="E137" s="4028"/>
      <c r="F137" s="4028"/>
      <c r="G137" s="1066"/>
      <c r="H137" s="1066"/>
      <c r="I137" s="1066"/>
      <c r="J137" s="1066"/>
      <c r="K137" s="1066"/>
      <c r="L137" s="1066"/>
      <c r="M137" s="1066"/>
      <c r="N137" s="1066"/>
      <c r="O137" s="1066"/>
      <c r="P137" s="1066"/>
      <c r="Q137" s="1066"/>
    </row>
    <row r="138" spans="2:17" ht="20.100000000000001" customHeight="1">
      <c r="B138" s="1066"/>
      <c r="C138" s="1162"/>
      <c r="D138" s="1162"/>
      <c r="E138" s="1162"/>
      <c r="F138" s="1162"/>
      <c r="G138" s="1066"/>
      <c r="H138" s="1066"/>
      <c r="I138" s="1066"/>
      <c r="J138" s="1066"/>
      <c r="K138" s="1066"/>
      <c r="L138" s="1066"/>
      <c r="M138" s="1066"/>
      <c r="N138" s="1066"/>
      <c r="O138" s="1066"/>
      <c r="P138" s="1066"/>
      <c r="Q138" s="1066"/>
    </row>
    <row r="139" spans="2:17" ht="20.100000000000001" customHeight="1">
      <c r="B139" s="1066"/>
      <c r="C139" s="1163" t="s">
        <v>2058</v>
      </c>
      <c r="D139" s="1162"/>
      <c r="E139" s="1162"/>
      <c r="F139" s="1162"/>
      <c r="G139" s="1066"/>
      <c r="H139" s="1066"/>
      <c r="I139" s="1066"/>
      <c r="J139" s="1066"/>
      <c r="K139" s="1066"/>
      <c r="L139" s="1066"/>
      <c r="M139" s="1066"/>
      <c r="N139" s="1066"/>
      <c r="O139" s="1066"/>
      <c r="P139" s="1066"/>
      <c r="Q139" s="1066"/>
    </row>
    <row r="140" spans="2:17" ht="20.100000000000001" customHeight="1">
      <c r="B140" s="1109" t="s">
        <v>1482</v>
      </c>
      <c r="C140" s="4028" t="s">
        <v>2059</v>
      </c>
      <c r="D140" s="4028"/>
      <c r="E140" s="4028"/>
      <c r="F140" s="4028"/>
      <c r="G140" s="1066"/>
      <c r="H140" s="1066"/>
      <c r="I140" s="1066"/>
      <c r="J140" s="1066"/>
      <c r="K140" s="1066"/>
      <c r="L140" s="1066"/>
      <c r="M140" s="1066"/>
      <c r="N140" s="1066"/>
      <c r="O140" s="1066"/>
      <c r="P140" s="1066"/>
      <c r="Q140" s="1066"/>
    </row>
    <row r="141" spans="2:17" ht="20.100000000000001" customHeight="1">
      <c r="B141" s="1066"/>
      <c r="C141" s="1162"/>
      <c r="D141" s="1162"/>
      <c r="E141" s="1162"/>
      <c r="F141" s="1162"/>
      <c r="G141" s="1066"/>
      <c r="H141" s="1066"/>
      <c r="I141" s="1066"/>
      <c r="J141" s="1066"/>
      <c r="K141" s="1066"/>
      <c r="L141" s="1066"/>
      <c r="M141" s="1066"/>
      <c r="N141" s="1066"/>
      <c r="O141" s="1066"/>
      <c r="P141" s="1066"/>
      <c r="Q141" s="1066"/>
    </row>
    <row r="142" spans="2:17" ht="20.100000000000001" customHeight="1">
      <c r="B142" s="1066"/>
      <c r="C142" s="1163" t="s">
        <v>2060</v>
      </c>
      <c r="D142" s="1162"/>
      <c r="E142" s="1162"/>
      <c r="F142" s="1162"/>
      <c r="G142" s="1066"/>
      <c r="H142" s="1066"/>
      <c r="I142" s="1066"/>
      <c r="J142" s="1066"/>
      <c r="K142" s="1066"/>
      <c r="L142" s="1066"/>
      <c r="M142" s="1066"/>
      <c r="N142" s="1066"/>
      <c r="O142" s="1066"/>
      <c r="P142" s="1066"/>
      <c r="Q142" s="1066"/>
    </row>
    <row r="143" spans="2:17" ht="20.100000000000001" customHeight="1">
      <c r="B143" s="1109" t="s">
        <v>1482</v>
      </c>
      <c r="C143" s="4028" t="s">
        <v>2061</v>
      </c>
      <c r="D143" s="4028"/>
      <c r="E143" s="1162"/>
      <c r="F143" s="1162"/>
      <c r="G143" s="1066"/>
      <c r="H143" s="1066"/>
      <c r="I143" s="1066"/>
      <c r="J143" s="1066"/>
      <c r="K143" s="1066"/>
      <c r="L143" s="1066"/>
      <c r="M143" s="1066"/>
      <c r="N143" s="1066"/>
      <c r="O143" s="1066"/>
      <c r="P143" s="1066"/>
      <c r="Q143" s="1066"/>
    </row>
    <row r="144" spans="2:17" ht="20.100000000000001" customHeight="1">
      <c r="B144" s="1165"/>
      <c r="C144" s="1165"/>
      <c r="D144" s="1165"/>
      <c r="E144" s="1162"/>
      <c r="F144" s="1162"/>
      <c r="G144" s="1066"/>
      <c r="H144" s="1066"/>
      <c r="I144" s="1066"/>
      <c r="J144" s="1066"/>
      <c r="K144" s="1066"/>
      <c r="L144" s="1066"/>
      <c r="M144" s="1066"/>
      <c r="N144" s="1066"/>
      <c r="O144" s="1066"/>
      <c r="P144" s="1066"/>
      <c r="Q144" s="1066"/>
    </row>
    <row r="145" spans="1:17" ht="20.100000000000001" customHeight="1">
      <c r="B145" s="1166" t="s">
        <v>1482</v>
      </c>
      <c r="C145" s="4026" t="s">
        <v>2062</v>
      </c>
      <c r="D145" s="4027"/>
      <c r="E145" s="4027"/>
      <c r="F145" s="4027"/>
      <c r="G145" s="1066"/>
      <c r="H145" s="1066"/>
      <c r="I145" s="1066"/>
      <c r="J145" s="1066"/>
      <c r="K145" s="1066"/>
      <c r="L145" s="1066"/>
      <c r="M145" s="1066"/>
      <c r="N145" s="1066"/>
      <c r="O145" s="1066"/>
      <c r="P145" s="1066"/>
      <c r="Q145" s="1066"/>
    </row>
    <row r="146" spans="1:17" ht="20.100000000000001" customHeight="1">
      <c r="B146" s="1066"/>
      <c r="C146" s="1162"/>
      <c r="D146" s="1167"/>
      <c r="E146" s="1162"/>
      <c r="F146" s="1004"/>
      <c r="G146" s="1066"/>
      <c r="H146" s="1066"/>
      <c r="I146" s="1066"/>
      <c r="J146" s="1066"/>
      <c r="K146" s="1066"/>
      <c r="L146" s="1066"/>
      <c r="M146" s="1066"/>
      <c r="N146" s="1066"/>
      <c r="O146" s="1066"/>
      <c r="P146" s="1066"/>
      <c r="Q146" s="1066"/>
    </row>
    <row r="147" spans="1:17" ht="20.100000000000001" customHeight="1">
      <c r="B147" s="1066"/>
      <c r="C147" s="1163" t="s">
        <v>2063</v>
      </c>
      <c r="D147" s="1167"/>
      <c r="E147" s="1162"/>
      <c r="F147" s="1004"/>
      <c r="G147" s="1066"/>
      <c r="H147" s="1066"/>
      <c r="I147" s="1066"/>
      <c r="J147" s="1066"/>
      <c r="K147" s="1066"/>
      <c r="L147" s="1066"/>
      <c r="M147" s="1066"/>
      <c r="N147" s="1066"/>
      <c r="O147" s="1066"/>
      <c r="P147" s="1066"/>
      <c r="Q147" s="1066"/>
    </row>
    <row r="148" spans="1:17" ht="20.100000000000001" customHeight="1">
      <c r="B148" s="1109" t="s">
        <v>1482</v>
      </c>
      <c r="C148" s="4028" t="s">
        <v>2064</v>
      </c>
      <c r="D148" s="4028"/>
      <c r="E148" s="4028"/>
      <c r="F148" s="4028"/>
      <c r="G148" s="4028"/>
      <c r="H148" s="1066"/>
      <c r="I148" s="1066"/>
      <c r="J148" s="1066"/>
      <c r="K148" s="1066"/>
      <c r="L148" s="1066"/>
      <c r="M148" s="1066"/>
      <c r="N148" s="1066"/>
      <c r="O148" s="1066"/>
      <c r="P148" s="1066"/>
      <c r="Q148" s="1066"/>
    </row>
    <row r="149" spans="1:17" ht="20.100000000000001" customHeight="1">
      <c r="B149" s="1066"/>
      <c r="C149" s="1066"/>
      <c r="D149" s="1066"/>
      <c r="E149" s="1107"/>
      <c r="F149" s="1107"/>
      <c r="G149" s="1066"/>
      <c r="H149" s="1066"/>
      <c r="I149" s="1066"/>
      <c r="J149" s="1066"/>
      <c r="K149" s="1066"/>
      <c r="L149" s="1066"/>
      <c r="M149" s="1066"/>
      <c r="N149" s="1066"/>
      <c r="O149" s="1066"/>
      <c r="P149" s="1066"/>
      <c r="Q149" s="1066"/>
    </row>
    <row r="150" spans="1:17">
      <c r="A150" s="1104"/>
      <c r="B150" s="1105"/>
      <c r="C150" s="1106"/>
      <c r="D150" s="1106"/>
      <c r="E150" s="1106"/>
      <c r="F150" s="1106"/>
      <c r="G150" s="1106"/>
      <c r="H150" s="1106"/>
      <c r="I150" s="1106"/>
      <c r="J150" s="1105"/>
      <c r="K150" s="1105"/>
      <c r="L150" s="1105"/>
      <c r="M150" s="1104"/>
      <c r="N150" s="1104"/>
      <c r="O150" s="1104"/>
      <c r="P150" s="1104"/>
      <c r="Q150" s="1104"/>
    </row>
    <row r="151" spans="1:17" ht="18.75">
      <c r="A151" s="1066"/>
      <c r="B151" s="1168" t="s">
        <v>2065</v>
      </c>
      <c r="C151" s="1066"/>
      <c r="D151" s="1066"/>
      <c r="E151" s="1066"/>
      <c r="F151" s="1169"/>
      <c r="G151" s="1169"/>
      <c r="H151" s="1064"/>
      <c r="I151" s="1170"/>
      <c r="J151" s="1171"/>
      <c r="K151" s="1171"/>
      <c r="L151" s="1172"/>
      <c r="M151" s="1170"/>
      <c r="N151" s="1170"/>
      <c r="O151" s="1066"/>
      <c r="P151" s="1066"/>
      <c r="Q151" s="1064"/>
    </row>
    <row r="152" spans="1:17" ht="18.75">
      <c r="A152" s="1066"/>
      <c r="B152" s="1168"/>
      <c r="C152" s="4029" t="s">
        <v>2066</v>
      </c>
      <c r="D152" s="4029"/>
      <c r="E152" s="4029"/>
      <c r="F152" s="4029"/>
      <c r="G152" s="4029"/>
      <c r="H152" s="4029"/>
      <c r="I152" s="1170"/>
      <c r="J152" s="1170"/>
      <c r="K152" s="1172"/>
      <c r="L152" s="1172"/>
      <c r="M152" s="1170"/>
      <c r="N152" s="1170"/>
      <c r="O152" s="1066"/>
      <c r="P152" s="1066"/>
      <c r="Q152" s="1064"/>
    </row>
    <row r="153" spans="1:17" ht="18.75">
      <c r="A153" s="1066"/>
      <c r="B153" s="1168"/>
      <c r="C153" s="1173"/>
      <c r="D153" s="1169"/>
      <c r="E153" s="1169"/>
      <c r="F153" s="1169"/>
      <c r="G153" s="1169"/>
      <c r="H153" s="1064"/>
      <c r="I153" s="1170"/>
      <c r="J153" s="1170"/>
      <c r="K153" s="1172"/>
      <c r="L153" s="1172"/>
      <c r="M153" s="1170"/>
      <c r="N153" s="1170"/>
      <c r="O153" s="1066"/>
      <c r="P153" s="1066"/>
      <c r="Q153" s="1064"/>
    </row>
    <row r="154" spans="1:17" ht="18.75">
      <c r="A154" s="1066"/>
      <c r="B154" s="1174"/>
      <c r="C154" s="4030" t="s">
        <v>2067</v>
      </c>
      <c r="D154" s="4030"/>
      <c r="E154" s="4030"/>
      <c r="F154" s="4030"/>
      <c r="G154" s="1064"/>
      <c r="H154" s="1064"/>
      <c r="I154" s="1064"/>
      <c r="J154" s="1064"/>
      <c r="K154" s="1064"/>
      <c r="L154" s="1172"/>
      <c r="M154" s="1170"/>
      <c r="N154" s="1170"/>
      <c r="O154" s="1066"/>
      <c r="P154" s="1066"/>
      <c r="Q154" s="1064"/>
    </row>
    <row r="155" spans="1:17" ht="18.75">
      <c r="A155" s="1066"/>
      <c r="B155" s="1174"/>
      <c r="C155" s="1175"/>
      <c r="D155" s="1169"/>
      <c r="E155" s="1169"/>
      <c r="F155" s="1169"/>
      <c r="G155" s="1064"/>
      <c r="H155" s="1064"/>
      <c r="I155" s="1064"/>
      <c r="J155" s="1064"/>
      <c r="K155" s="1172"/>
      <c r="L155" s="1172"/>
      <c r="M155" s="1170"/>
      <c r="N155" s="1170"/>
      <c r="O155" s="1066"/>
      <c r="P155" s="1066"/>
      <c r="Q155" s="1064"/>
    </row>
    <row r="156" spans="1:17" ht="18.75">
      <c r="A156" s="1066"/>
      <c r="B156" s="1168"/>
      <c r="C156" s="4029" t="s">
        <v>2068</v>
      </c>
      <c r="D156" s="4029"/>
      <c r="E156" s="4029"/>
      <c r="F156" s="4029"/>
      <c r="G156" s="1064"/>
      <c r="H156" s="1064"/>
      <c r="I156" s="1064"/>
      <c r="J156" s="1064"/>
      <c r="K156" s="1064"/>
      <c r="L156" s="1172"/>
      <c r="M156" s="1170"/>
      <c r="N156" s="1170"/>
      <c r="O156" s="1066"/>
      <c r="P156" s="1066"/>
      <c r="Q156" s="1064"/>
    </row>
    <row r="157" spans="1:17" ht="18.75">
      <c r="A157" s="1066"/>
      <c r="B157" s="1168"/>
      <c r="C157" s="1168"/>
      <c r="D157" s="1168"/>
      <c r="E157" s="1168"/>
      <c r="F157" s="1168"/>
      <c r="G157" s="1064"/>
      <c r="H157" s="1064"/>
      <c r="I157" s="1064"/>
      <c r="J157" s="1064"/>
      <c r="K157" s="1064"/>
      <c r="L157" s="1172"/>
      <c r="M157" s="1170"/>
      <c r="N157" s="1170"/>
      <c r="O157" s="1066"/>
      <c r="P157" s="1066"/>
      <c r="Q157" s="1064"/>
    </row>
    <row r="158" spans="1:17" ht="18.75">
      <c r="A158" s="1066"/>
      <c r="B158" s="1168"/>
      <c r="C158" s="4029" t="s">
        <v>2069</v>
      </c>
      <c r="D158" s="4029"/>
      <c r="E158" s="4029"/>
      <c r="F158" s="4029"/>
      <c r="G158" s="1064"/>
      <c r="H158" s="1064"/>
      <c r="I158" s="1064"/>
      <c r="J158" s="1064"/>
      <c r="K158" s="1064"/>
      <c r="L158" s="1172"/>
      <c r="M158" s="1170"/>
      <c r="N158" s="1170"/>
      <c r="O158" s="1066"/>
      <c r="P158" s="1066"/>
      <c r="Q158" s="1064"/>
    </row>
    <row r="159" spans="1:17" ht="18.75">
      <c r="A159" s="1066"/>
      <c r="B159" s="1168"/>
      <c r="C159" s="1173"/>
      <c r="D159" s="1169"/>
      <c r="E159" s="1169"/>
      <c r="F159" s="1169"/>
      <c r="G159" s="1064"/>
      <c r="H159" s="1064"/>
      <c r="I159" s="1064"/>
      <c r="J159" s="1064"/>
      <c r="K159" s="1064"/>
      <c r="L159" s="1172"/>
      <c r="M159" s="1170"/>
      <c r="N159" s="1170"/>
      <c r="O159" s="1066"/>
      <c r="P159" s="1066"/>
      <c r="Q159" s="1064"/>
    </row>
    <row r="160" spans="1:17" ht="16.5" customHeight="1">
      <c r="A160" s="1066"/>
      <c r="B160" s="1176" t="s">
        <v>1257</v>
      </c>
      <c r="C160" s="1177"/>
      <c r="D160" s="1178"/>
      <c r="E160" s="1177"/>
      <c r="F160" s="1177"/>
      <c r="G160" s="1177"/>
      <c r="H160" s="1177"/>
      <c r="I160" s="1177"/>
      <c r="J160" s="1177"/>
      <c r="K160" s="1177"/>
      <c r="L160" s="1066"/>
      <c r="M160" s="1066"/>
      <c r="N160" s="1066"/>
      <c r="O160" s="1066"/>
      <c r="P160" s="1066"/>
      <c r="Q160" s="1066"/>
    </row>
    <row r="161" spans="1:17" ht="16.5" customHeight="1">
      <c r="A161" s="1066"/>
      <c r="B161" s="1179"/>
      <c r="C161" s="1177"/>
      <c r="D161" s="1180" t="s">
        <v>2070</v>
      </c>
      <c r="E161" s="1181"/>
      <c r="F161" s="1181"/>
      <c r="G161" s="1177"/>
      <c r="H161" s="1177"/>
      <c r="I161" s="1177"/>
      <c r="J161" s="1177"/>
      <c r="K161" s="1177"/>
      <c r="L161" s="1066"/>
      <c r="M161" s="1066"/>
      <c r="N161" s="1066"/>
      <c r="O161" s="1066"/>
      <c r="P161" s="1066"/>
      <c r="Q161" s="1066"/>
    </row>
    <row r="162" spans="1:17" ht="20.100000000000001" customHeight="1">
      <c r="A162" s="1066"/>
      <c r="B162" s="1182"/>
      <c r="C162" s="1177"/>
      <c r="D162" s="1181" t="s">
        <v>1258</v>
      </c>
      <c r="E162" s="1177"/>
      <c r="F162" s="1177"/>
      <c r="G162" s="1177"/>
      <c r="H162" s="1177"/>
      <c r="I162" s="1177"/>
      <c r="J162" s="1177"/>
      <c r="K162" s="1177"/>
      <c r="L162" s="1066"/>
      <c r="M162" s="1066"/>
      <c r="N162" s="1066"/>
      <c r="O162" s="1066"/>
      <c r="P162" s="1066"/>
      <c r="Q162" s="1066"/>
    </row>
    <row r="163" spans="1:17" ht="20.100000000000001" customHeight="1">
      <c r="A163" s="1066"/>
      <c r="B163" s="1182"/>
      <c r="C163" s="1177"/>
      <c r="D163" s="1181" t="s">
        <v>2071</v>
      </c>
      <c r="E163" s="1177"/>
      <c r="F163" s="1177"/>
      <c r="G163" s="1177"/>
      <c r="H163" s="1177"/>
      <c r="I163" s="1180" t="s">
        <v>2072</v>
      </c>
      <c r="J163" s="1177"/>
      <c r="K163" s="1177"/>
      <c r="L163" s="1066"/>
      <c r="M163" s="1066"/>
      <c r="N163" s="1066"/>
      <c r="O163" s="1066"/>
      <c r="P163" s="1066"/>
      <c r="Q163" s="1066"/>
    </row>
    <row r="164" spans="1:17" ht="20.100000000000001" customHeight="1" thickBot="1">
      <c r="A164" s="1066"/>
      <c r="B164" s="1183" t="s">
        <v>2073</v>
      </c>
      <c r="C164" s="1184"/>
      <c r="D164" s="1185"/>
      <c r="E164" s="1184"/>
      <c r="F164" s="1186"/>
      <c r="G164" s="1184"/>
      <c r="H164" s="1184"/>
      <c r="I164" s="1184"/>
      <c r="J164" s="1184"/>
      <c r="K164" s="1184"/>
      <c r="L164" s="1066"/>
      <c r="M164" s="1066"/>
      <c r="N164" s="1066"/>
      <c r="O164" s="1066"/>
      <c r="P164" s="1066"/>
      <c r="Q164" s="1066"/>
    </row>
    <row r="165" spans="1:17" ht="20.100000000000001" customHeight="1" thickTop="1" thickBot="1">
      <c r="A165" s="1066"/>
      <c r="B165" s="1183"/>
      <c r="C165" s="1187"/>
      <c r="D165" s="1188">
        <f>LEN(F165)</f>
        <v>58</v>
      </c>
      <c r="E165" s="1189" t="s">
        <v>1259</v>
      </c>
      <c r="F165" s="1190" t="s">
        <v>1257</v>
      </c>
      <c r="G165" s="1184"/>
      <c r="H165" s="1184"/>
      <c r="I165" s="1184"/>
      <c r="J165" s="1184"/>
      <c r="K165" s="1184"/>
      <c r="L165" s="1066"/>
      <c r="M165" s="1066"/>
      <c r="N165" s="1066"/>
      <c r="O165" s="1066"/>
      <c r="P165" s="1066"/>
      <c r="Q165" s="1066"/>
    </row>
    <row r="166" spans="1:17" ht="20.100000000000001" customHeight="1" thickTop="1">
      <c r="A166" s="1066"/>
      <c r="B166" s="1183"/>
      <c r="C166" s="1184"/>
      <c r="D166" s="1184"/>
      <c r="E166" s="1184"/>
      <c r="F166" s="1191"/>
      <c r="G166" s="1184"/>
      <c r="H166" s="1184"/>
      <c r="I166" s="1184"/>
      <c r="J166" s="1184"/>
      <c r="K166" s="1184"/>
      <c r="L166" s="1066"/>
      <c r="M166" s="1066"/>
      <c r="N166" s="1066"/>
      <c r="O166" s="1066"/>
      <c r="P166" s="1066"/>
      <c r="Q166" s="1066"/>
    </row>
    <row r="167" spans="1:17" ht="20.100000000000001" customHeight="1">
      <c r="A167" s="1066"/>
      <c r="B167" s="1183" t="s">
        <v>2074</v>
      </c>
      <c r="C167" s="1192"/>
      <c r="D167" s="1192"/>
      <c r="E167" s="1192"/>
      <c r="F167" s="1192"/>
      <c r="G167" s="1192"/>
      <c r="H167" s="1192"/>
      <c r="I167" s="1192"/>
      <c r="J167" s="1192"/>
      <c r="K167" s="1192"/>
      <c r="L167" s="1066"/>
      <c r="M167" s="1066"/>
      <c r="N167" s="1066"/>
      <c r="O167" s="1066"/>
      <c r="P167" s="1066"/>
      <c r="Q167" s="1066"/>
    </row>
    <row r="168" spans="1:17" ht="20.100000000000001" customHeight="1">
      <c r="A168" s="1066"/>
      <c r="B168" s="1183"/>
      <c r="C168" s="1187"/>
      <c r="D168" s="1188">
        <f>LEN(F168)</f>
        <v>50</v>
      </c>
      <c r="E168" s="1189" t="s">
        <v>1259</v>
      </c>
      <c r="F168" s="1193" t="str">
        <f>SUBSTITUTE(F165," ","")</f>
        <v>Utilitairepoursupprimerlesespacevidesdansunephrase</v>
      </c>
      <c r="G168" s="1184"/>
      <c r="H168" s="1184"/>
      <c r="I168" s="1184"/>
      <c r="J168" s="1184"/>
      <c r="K168" s="1184"/>
      <c r="L168" s="1066"/>
      <c r="M168" s="1066"/>
      <c r="N168" s="1066"/>
      <c r="O168" s="1066"/>
      <c r="P168" s="1066"/>
      <c r="Q168" s="1066"/>
    </row>
    <row r="169" spans="1:17" ht="18">
      <c r="A169" s="1066"/>
      <c r="B169" s="1183"/>
      <c r="C169" s="1183" t="s">
        <v>2075</v>
      </c>
      <c r="D169" s="1192"/>
      <c r="E169" s="1192"/>
      <c r="F169" s="1192"/>
      <c r="G169" s="1192"/>
      <c r="H169" s="1192"/>
      <c r="I169" s="1192"/>
      <c r="J169" s="1192"/>
      <c r="K169" s="1192"/>
      <c r="L169" s="1066"/>
      <c r="M169" s="1066"/>
      <c r="N169" s="1066"/>
      <c r="O169" s="1066"/>
      <c r="P169" s="1066"/>
      <c r="Q169" s="1066"/>
    </row>
    <row r="170" spans="1:17" ht="18">
      <c r="A170" s="1066"/>
      <c r="B170" s="1194"/>
      <c r="C170" s="1183" t="s">
        <v>2076</v>
      </c>
      <c r="D170" s="1183"/>
      <c r="E170" s="1194"/>
      <c r="F170" s="1194"/>
      <c r="G170" s="1194"/>
      <c r="H170" s="1194"/>
      <c r="I170" s="1194"/>
      <c r="J170" s="1194"/>
      <c r="K170" s="1194"/>
      <c r="L170" s="1066"/>
      <c r="M170" s="1066"/>
      <c r="N170" s="1066"/>
      <c r="O170" s="1066"/>
      <c r="P170" s="1066"/>
      <c r="Q170" s="1066"/>
    </row>
    <row r="171" spans="1:17" ht="18">
      <c r="A171" s="1066"/>
      <c r="B171" s="1194"/>
      <c r="C171" s="1183" t="s">
        <v>2077</v>
      </c>
      <c r="D171" s="1183"/>
      <c r="E171" s="1194"/>
      <c r="F171" s="1194"/>
      <c r="G171" s="1194"/>
      <c r="H171" s="1194"/>
      <c r="I171" s="1194"/>
      <c r="J171" s="1194"/>
      <c r="K171" s="1194"/>
      <c r="L171" s="1066"/>
      <c r="M171" s="1066"/>
      <c r="N171" s="1066"/>
      <c r="O171" s="1066"/>
      <c r="P171" s="1066"/>
      <c r="Q171" s="1066"/>
    </row>
    <row r="172" spans="1:17" ht="18">
      <c r="A172" s="1066"/>
      <c r="B172" s="1194"/>
      <c r="C172" s="1183"/>
      <c r="D172" s="1183"/>
      <c r="E172" s="1194"/>
      <c r="F172" s="1194"/>
      <c r="G172" s="1194"/>
      <c r="H172" s="1194"/>
      <c r="I172" s="1194"/>
      <c r="J172" s="1194"/>
      <c r="K172" s="1194"/>
      <c r="L172" s="1066"/>
      <c r="M172" s="1066"/>
      <c r="N172" s="1066"/>
      <c r="O172" s="1066"/>
      <c r="P172" s="1066"/>
      <c r="Q172" s="1066"/>
    </row>
    <row r="173" spans="1:17" ht="15.75">
      <c r="A173" s="1066"/>
      <c r="B173" s="1194"/>
      <c r="C173" s="1195" t="s">
        <v>2078</v>
      </c>
      <c r="D173" s="1196" t="s">
        <v>2079</v>
      </c>
      <c r="E173" s="1194"/>
      <c r="F173" s="1194"/>
      <c r="G173" s="1194"/>
      <c r="H173" s="1194"/>
      <c r="I173" s="1194"/>
      <c r="J173" s="1194"/>
      <c r="K173" s="1194"/>
      <c r="L173" s="1066"/>
      <c r="M173" s="1066"/>
      <c r="N173" s="1066"/>
      <c r="O173" s="1066"/>
      <c r="P173" s="1066"/>
      <c r="Q173" s="1066"/>
    </row>
    <row r="174" spans="1:17" ht="15" customHeight="1">
      <c r="B174" s="1194"/>
      <c r="C174" s="1194"/>
      <c r="D174" s="1194"/>
      <c r="E174" s="1194"/>
      <c r="F174" s="1194"/>
      <c r="G174" s="1194"/>
      <c r="H174" s="1194"/>
      <c r="I174" s="1194"/>
      <c r="J174" s="1194"/>
      <c r="K174" s="1194"/>
      <c r="L174" s="1066"/>
      <c r="M174" s="1066"/>
      <c r="N174" s="1066"/>
      <c r="O174" s="1066"/>
      <c r="P174" s="1066"/>
      <c r="Q174" s="1066"/>
    </row>
    <row r="175" spans="1:17">
      <c r="A175" s="1066"/>
      <c r="B175" s="1064"/>
      <c r="C175" s="1064"/>
      <c r="D175" s="1064"/>
      <c r="E175" s="1064"/>
      <c r="F175" s="1064"/>
      <c r="G175" s="1064"/>
      <c r="H175" s="1064"/>
      <c r="I175" s="1064"/>
      <c r="J175" s="1064"/>
      <c r="K175" s="1064"/>
      <c r="L175" s="1064"/>
      <c r="M175" s="1066"/>
      <c r="N175" s="1066"/>
      <c r="O175" s="1066"/>
      <c r="P175" s="1066"/>
      <c r="Q175" s="1066"/>
    </row>
    <row r="176" spans="1:17" ht="18.75">
      <c r="A176" s="1066"/>
      <c r="B176" s="1064"/>
      <c r="C176" s="1197"/>
      <c r="D176" s="1173" t="s">
        <v>2068</v>
      </c>
      <c r="E176" s="1168"/>
      <c r="F176" s="1168"/>
      <c r="G176" s="1066"/>
      <c r="H176" s="1066"/>
      <c r="I176" s="1066"/>
      <c r="J176" s="1066"/>
      <c r="K176" s="1066"/>
      <c r="L176" s="1066"/>
      <c r="M176" s="1066"/>
      <c r="N176" s="1066"/>
      <c r="O176" s="1066"/>
      <c r="P176" s="1066"/>
      <c r="Q176" s="1066"/>
    </row>
    <row r="177" spans="1:17">
      <c r="A177" s="1066"/>
      <c r="B177" s="1064"/>
      <c r="C177" s="1066"/>
      <c r="D177" s="1198"/>
      <c r="E177" s="1066"/>
      <c r="F177" s="1066"/>
      <c r="G177" s="1066"/>
      <c r="H177" s="1066"/>
      <c r="I177" s="1066"/>
      <c r="J177" s="1066"/>
      <c r="K177" s="1066"/>
      <c r="L177" s="1066"/>
      <c r="M177" s="1066"/>
      <c r="N177" s="1066"/>
      <c r="O177" s="1066"/>
      <c r="P177" s="1066"/>
      <c r="Q177" s="1066"/>
    </row>
    <row r="178" spans="1:17">
      <c r="A178" s="1066"/>
      <c r="B178" s="1064"/>
      <c r="C178" s="1199" t="s">
        <v>2080</v>
      </c>
      <c r="D178" s="1066"/>
      <c r="E178" s="1066"/>
      <c r="F178" s="1066"/>
      <c r="G178" s="1066"/>
      <c r="H178" s="1066"/>
      <c r="I178" s="1200" t="s">
        <v>2081</v>
      </c>
      <c r="J178" s="1200" t="s">
        <v>2082</v>
      </c>
      <c r="K178" s="1066"/>
      <c r="L178" s="1066"/>
      <c r="M178" s="1066"/>
      <c r="N178" s="1066"/>
      <c r="O178" s="1066"/>
      <c r="P178" s="1066"/>
      <c r="Q178" s="1066"/>
    </row>
    <row r="179" spans="1:17">
      <c r="A179" s="1066"/>
      <c r="B179" s="1064"/>
      <c r="C179" s="1201" t="s">
        <v>2083</v>
      </c>
      <c r="D179" s="1066"/>
      <c r="E179" s="1066"/>
      <c r="F179" s="1066"/>
      <c r="G179" s="1066"/>
      <c r="H179" s="1066"/>
      <c r="I179" s="1202">
        <v>41422</v>
      </c>
      <c r="J179" s="1203">
        <v>4416</v>
      </c>
      <c r="K179" s="1066"/>
      <c r="L179" s="1066"/>
      <c r="M179" s="1066"/>
      <c r="N179" s="1066"/>
      <c r="O179" s="1066"/>
      <c r="P179" s="1066"/>
      <c r="Q179" s="1066"/>
    </row>
    <row r="180" spans="1:17">
      <c r="A180" s="1066"/>
      <c r="B180" s="1064"/>
      <c r="C180" s="1201" t="s">
        <v>2084</v>
      </c>
      <c r="D180" s="1066"/>
      <c r="E180" s="1066"/>
      <c r="F180" s="1066"/>
      <c r="G180" s="1066"/>
      <c r="H180" s="1066"/>
      <c r="I180" s="1202">
        <v>41092</v>
      </c>
      <c r="J180" s="1203">
        <v>14900</v>
      </c>
      <c r="K180" s="1066"/>
      <c r="L180" s="1066"/>
      <c r="M180" s="1066"/>
      <c r="N180" s="1066"/>
      <c r="O180" s="1066"/>
      <c r="P180" s="1066"/>
      <c r="Q180" s="1066"/>
    </row>
    <row r="181" spans="1:17">
      <c r="A181" s="1066"/>
      <c r="B181" s="1064"/>
      <c r="C181" s="1201" t="s">
        <v>2085</v>
      </c>
      <c r="D181" s="1066"/>
      <c r="E181" s="1066"/>
      <c r="F181" s="1066"/>
      <c r="G181" s="1066"/>
      <c r="H181" s="1066"/>
      <c r="I181" s="1202">
        <v>41062</v>
      </c>
      <c r="J181" s="1203">
        <v>36257</v>
      </c>
      <c r="K181" s="1066"/>
      <c r="L181" s="1066"/>
      <c r="M181" s="1066"/>
      <c r="N181" s="1066"/>
      <c r="O181" s="1066"/>
      <c r="P181" s="1066"/>
      <c r="Q181" s="1066"/>
    </row>
    <row r="182" spans="1:17">
      <c r="A182" s="1066"/>
      <c r="B182" s="1064"/>
      <c r="C182" s="1201" t="s">
        <v>2086</v>
      </c>
      <c r="D182" s="1066"/>
      <c r="E182" s="1066"/>
      <c r="F182" s="1066"/>
      <c r="G182" s="1066"/>
      <c r="H182" s="1066"/>
      <c r="I182" s="1202">
        <v>41062</v>
      </c>
      <c r="J182" s="1203">
        <v>14390</v>
      </c>
      <c r="K182" s="1066"/>
      <c r="L182" s="1066"/>
      <c r="M182" s="1066"/>
      <c r="N182" s="1066"/>
      <c r="O182" s="1066"/>
      <c r="P182" s="1066"/>
      <c r="Q182" s="1066"/>
    </row>
    <row r="183" spans="1:17">
      <c r="A183" s="1066"/>
      <c r="B183" s="1064"/>
      <c r="C183" s="1204" t="s">
        <v>2087</v>
      </c>
      <c r="D183" s="1066"/>
      <c r="E183" s="1066"/>
      <c r="F183" s="1066"/>
      <c r="G183" s="1066"/>
      <c r="H183" s="1066"/>
      <c r="I183" s="1202">
        <v>41052</v>
      </c>
      <c r="J183" s="1203">
        <v>48910</v>
      </c>
      <c r="K183" s="1066"/>
      <c r="L183" s="1066"/>
      <c r="M183" s="1066"/>
      <c r="N183" s="1066"/>
      <c r="O183" s="1066"/>
      <c r="P183" s="1066"/>
      <c r="Q183" s="1066"/>
    </row>
    <row r="184" spans="1:17">
      <c r="A184" s="1066"/>
      <c r="B184" s="1064"/>
      <c r="C184" s="1201" t="s">
        <v>2088</v>
      </c>
      <c r="D184" s="1066"/>
      <c r="E184" s="1066"/>
      <c r="F184" s="1066"/>
      <c r="G184" s="1066"/>
      <c r="H184" s="1066"/>
      <c r="I184" s="1202">
        <v>41025</v>
      </c>
      <c r="J184" s="1203">
        <v>14751</v>
      </c>
      <c r="K184" s="1066"/>
      <c r="L184" s="1066"/>
      <c r="M184" s="1066"/>
      <c r="N184" s="1066"/>
      <c r="O184" s="1066"/>
      <c r="P184" s="1066"/>
      <c r="Q184" s="1066"/>
    </row>
    <row r="185" spans="1:17">
      <c r="A185" s="1066"/>
      <c r="B185" s="1064"/>
      <c r="C185" s="1201" t="s">
        <v>2089</v>
      </c>
      <c r="D185" s="1066"/>
      <c r="E185" s="1066"/>
      <c r="F185" s="1066"/>
      <c r="G185" s="1066"/>
      <c r="H185" s="1066"/>
      <c r="I185" s="1202">
        <v>40848</v>
      </c>
      <c r="J185" s="1203">
        <v>10084</v>
      </c>
      <c r="K185" s="1066"/>
      <c r="L185" s="1066"/>
      <c r="M185" s="1066"/>
      <c r="N185" s="1066"/>
      <c r="O185" s="1066"/>
      <c r="P185" s="1066"/>
      <c r="Q185" s="1066"/>
    </row>
    <row r="186" spans="1:17">
      <c r="A186" s="1066"/>
      <c r="B186" s="1064"/>
      <c r="C186" s="1201" t="s">
        <v>2090</v>
      </c>
      <c r="D186" s="1066"/>
      <c r="E186" s="1066"/>
      <c r="F186" s="1066"/>
      <c r="G186" s="1066"/>
      <c r="H186" s="1066"/>
      <c r="I186" s="1202">
        <v>40454</v>
      </c>
      <c r="J186" s="1203">
        <v>45222</v>
      </c>
      <c r="K186" s="1066"/>
      <c r="L186" s="1066"/>
      <c r="M186" s="1066"/>
      <c r="N186" s="1066"/>
      <c r="O186" s="1066"/>
      <c r="P186" s="1066"/>
      <c r="Q186" s="1066"/>
    </row>
    <row r="187" spans="1:17">
      <c r="A187" s="1066"/>
      <c r="B187" s="1064"/>
      <c r="C187" s="1201" t="s">
        <v>2091</v>
      </c>
      <c r="D187" s="1066"/>
      <c r="E187" s="1066"/>
      <c r="F187" s="1066"/>
      <c r="G187" s="1066"/>
      <c r="H187" s="1066"/>
      <c r="I187" s="1202">
        <v>40294</v>
      </c>
      <c r="J187" s="1203">
        <v>65784</v>
      </c>
      <c r="K187" s="1066"/>
      <c r="L187" s="1066"/>
      <c r="M187" s="1066"/>
      <c r="N187" s="1066"/>
      <c r="O187" s="1066"/>
      <c r="P187" s="1066"/>
      <c r="Q187" s="1066"/>
    </row>
    <row r="188" spans="1:17">
      <c r="A188" s="1066"/>
      <c r="B188" s="1064"/>
      <c r="C188" s="1201" t="s">
        <v>2092</v>
      </c>
      <c r="D188" s="1066"/>
      <c r="E188" s="1066"/>
      <c r="F188" s="1066"/>
      <c r="G188" s="1066"/>
      <c r="H188" s="1066"/>
      <c r="I188" s="1202">
        <v>40273</v>
      </c>
      <c r="J188" s="1203">
        <v>96965</v>
      </c>
      <c r="K188" s="1066"/>
      <c r="L188" s="1066"/>
      <c r="M188" s="1066"/>
      <c r="N188" s="1066"/>
      <c r="O188" s="1066"/>
      <c r="P188" s="1066"/>
      <c r="Q188" s="1066"/>
    </row>
    <row r="189" spans="1:17">
      <c r="A189" s="1066"/>
      <c r="B189" s="1064"/>
      <c r="C189" s="1201" t="s">
        <v>2093</v>
      </c>
      <c r="D189" s="1066"/>
      <c r="E189" s="1066"/>
      <c r="F189" s="1066"/>
      <c r="G189" s="1066"/>
      <c r="H189" s="1066"/>
      <c r="I189" s="1202">
        <v>40273</v>
      </c>
      <c r="J189" s="1203">
        <v>45902</v>
      </c>
      <c r="K189" s="1066"/>
      <c r="L189" s="1066"/>
      <c r="M189" s="1066"/>
      <c r="N189" s="1066"/>
      <c r="O189" s="1066"/>
      <c r="P189" s="1066"/>
      <c r="Q189" s="1066"/>
    </row>
    <row r="190" spans="1:17">
      <c r="A190" s="1066"/>
      <c r="B190" s="1064"/>
      <c r="C190" s="1201" t="s">
        <v>2094</v>
      </c>
      <c r="D190" s="1066"/>
      <c r="E190" s="1066"/>
      <c r="F190" s="1066"/>
      <c r="G190" s="1066"/>
      <c r="H190" s="1066"/>
      <c r="I190" s="1202">
        <v>40250</v>
      </c>
      <c r="J190" s="1203">
        <v>122444</v>
      </c>
      <c r="K190" s="1066"/>
      <c r="L190" s="1066"/>
      <c r="M190" s="1066"/>
      <c r="N190" s="1066"/>
      <c r="O190" s="1066"/>
      <c r="P190" s="1066"/>
      <c r="Q190" s="1066"/>
    </row>
    <row r="191" spans="1:17">
      <c r="A191" s="1066"/>
      <c r="B191" s="1064"/>
      <c r="C191" s="1201" t="s">
        <v>2095</v>
      </c>
      <c r="D191" s="1066"/>
      <c r="E191" s="1066"/>
      <c r="F191" s="1066"/>
      <c r="G191" s="1066"/>
      <c r="H191" s="1066"/>
      <c r="I191" s="1202">
        <v>40182</v>
      </c>
      <c r="J191" s="1203">
        <v>100241</v>
      </c>
      <c r="K191" s="1066"/>
      <c r="L191" s="1066"/>
      <c r="M191" s="1066"/>
      <c r="N191" s="1066"/>
      <c r="O191" s="1066"/>
      <c r="P191" s="1066"/>
      <c r="Q191" s="1066"/>
    </row>
    <row r="192" spans="1:17">
      <c r="A192" s="1066"/>
      <c r="B192" s="1064"/>
      <c r="C192" s="1201" t="s">
        <v>2096</v>
      </c>
      <c r="D192" s="1066"/>
      <c r="E192" s="1066"/>
      <c r="F192" s="1066"/>
      <c r="G192" s="1066"/>
      <c r="H192" s="1066"/>
      <c r="I192" s="1202">
        <v>40138</v>
      </c>
      <c r="J192" s="1203">
        <v>23956</v>
      </c>
      <c r="K192" s="1066"/>
      <c r="L192" s="1066"/>
      <c r="M192" s="1066"/>
      <c r="N192" s="1066"/>
      <c r="O192" s="1066"/>
      <c r="P192" s="1066"/>
      <c r="Q192" s="1066"/>
    </row>
    <row r="193" spans="1:17">
      <c r="A193" s="1066"/>
      <c r="B193" s="1064"/>
      <c r="C193" s="1201" t="s">
        <v>2097</v>
      </c>
      <c r="D193" s="1066"/>
      <c r="E193" s="1066"/>
      <c r="F193" s="1066"/>
      <c r="G193" s="1066"/>
      <c r="H193" s="1066"/>
      <c r="I193" s="1202">
        <v>40125</v>
      </c>
      <c r="J193" s="1203">
        <v>113684</v>
      </c>
      <c r="K193" s="1066"/>
      <c r="L193" s="1066"/>
      <c r="M193" s="1066"/>
      <c r="N193" s="1066"/>
      <c r="O193" s="1066"/>
      <c r="P193" s="1066"/>
      <c r="Q193" s="1066"/>
    </row>
    <row r="194" spans="1:17">
      <c r="A194" s="1066"/>
      <c r="B194" s="1064"/>
      <c r="C194" s="1201" t="s">
        <v>2098</v>
      </c>
      <c r="D194" s="1066"/>
      <c r="E194" s="1066"/>
      <c r="F194" s="1066"/>
      <c r="G194" s="1066"/>
      <c r="H194" s="1066"/>
      <c r="I194" s="1202">
        <v>40111</v>
      </c>
      <c r="J194" s="1203">
        <v>27154</v>
      </c>
      <c r="K194" s="1066"/>
      <c r="L194" s="1066"/>
      <c r="M194" s="1066"/>
      <c r="N194" s="1066"/>
      <c r="O194" s="1066"/>
      <c r="P194" s="1066"/>
      <c r="Q194" s="1066"/>
    </row>
    <row r="195" spans="1:17">
      <c r="A195" s="1066"/>
      <c r="B195" s="1064"/>
      <c r="C195" s="1201" t="s">
        <v>2099</v>
      </c>
      <c r="D195" s="1066"/>
      <c r="E195" s="1066"/>
      <c r="F195" s="1066"/>
      <c r="G195" s="1066"/>
      <c r="H195" s="1066"/>
      <c r="I195" s="1202">
        <v>40096</v>
      </c>
      <c r="J195" s="1203">
        <v>25774</v>
      </c>
      <c r="K195" s="1066"/>
      <c r="L195" s="1066"/>
      <c r="M195" s="1066"/>
      <c r="N195" s="1066"/>
      <c r="O195" s="1066"/>
      <c r="P195" s="1066"/>
      <c r="Q195" s="1066"/>
    </row>
    <row r="196" spans="1:17">
      <c r="A196" s="1066"/>
      <c r="B196" s="1064"/>
      <c r="C196" s="1201" t="s">
        <v>2100</v>
      </c>
      <c r="D196" s="1066"/>
      <c r="E196" s="1066"/>
      <c r="F196" s="1066"/>
      <c r="G196" s="1066"/>
      <c r="H196" s="1066"/>
      <c r="I196" s="1202">
        <v>40085</v>
      </c>
      <c r="J196" s="1203">
        <v>79344</v>
      </c>
      <c r="K196" s="1066"/>
      <c r="L196" s="1066"/>
      <c r="M196" s="1066"/>
      <c r="N196" s="1066"/>
      <c r="O196" s="1066"/>
      <c r="P196" s="1066"/>
      <c r="Q196" s="1066"/>
    </row>
    <row r="197" spans="1:17">
      <c r="A197" s="1066"/>
      <c r="B197" s="1064"/>
      <c r="C197" s="1201" t="s">
        <v>2101</v>
      </c>
      <c r="D197" s="1066"/>
      <c r="E197" s="1066"/>
      <c r="F197" s="1066"/>
      <c r="G197" s="1066"/>
      <c r="H197" s="1066"/>
      <c r="I197" s="1202">
        <v>40068</v>
      </c>
      <c r="J197" s="1203">
        <v>145176</v>
      </c>
      <c r="K197" s="1066"/>
      <c r="L197" s="1066"/>
      <c r="M197" s="1066"/>
      <c r="N197" s="1066"/>
      <c r="O197" s="1066"/>
      <c r="P197" s="1066"/>
      <c r="Q197" s="1066"/>
    </row>
    <row r="198" spans="1:17">
      <c r="A198" s="1066"/>
      <c r="B198" s="1064"/>
      <c r="C198" s="1201" t="s">
        <v>2102</v>
      </c>
      <c r="D198" s="1066"/>
      <c r="E198" s="1066"/>
      <c r="F198" s="1066"/>
      <c r="G198" s="1066"/>
      <c r="H198" s="1066"/>
      <c r="I198" s="1202">
        <v>40048</v>
      </c>
      <c r="J198" s="1203">
        <v>7657</v>
      </c>
      <c r="K198" s="1066"/>
      <c r="L198" s="1066"/>
      <c r="M198" s="1066"/>
      <c r="N198" s="1066"/>
      <c r="O198" s="1066"/>
      <c r="P198" s="1066"/>
      <c r="Q198" s="1066"/>
    </row>
    <row r="199" spans="1:17">
      <c r="A199" s="1066"/>
      <c r="B199" s="1064"/>
      <c r="C199" s="1201" t="s">
        <v>2103</v>
      </c>
      <c r="D199" s="1066"/>
      <c r="E199" s="1066"/>
      <c r="F199" s="1066"/>
      <c r="G199" s="1066"/>
      <c r="H199" s="1066"/>
      <c r="I199" s="1202">
        <v>40044</v>
      </c>
      <c r="J199" s="1203">
        <v>45164</v>
      </c>
      <c r="K199" s="1066"/>
      <c r="L199" s="1066"/>
      <c r="M199" s="1066"/>
      <c r="N199" s="1066"/>
      <c r="O199" s="1066"/>
      <c r="P199" s="1066"/>
      <c r="Q199" s="1066"/>
    </row>
    <row r="200" spans="1:17">
      <c r="A200" s="1066"/>
      <c r="B200" s="1064"/>
      <c r="C200" s="1201" t="s">
        <v>2104</v>
      </c>
      <c r="D200" s="1066"/>
      <c r="E200" s="1066"/>
      <c r="F200" s="1066"/>
      <c r="G200" s="1066"/>
      <c r="H200" s="1066"/>
      <c r="I200" s="1202">
        <v>40020</v>
      </c>
      <c r="J200" s="1203">
        <v>105218</v>
      </c>
      <c r="K200" s="1066"/>
      <c r="L200" s="1066"/>
      <c r="M200" s="1066"/>
      <c r="N200" s="1066"/>
      <c r="O200" s="1066"/>
      <c r="P200" s="1066"/>
      <c r="Q200" s="1066"/>
    </row>
    <row r="201" spans="1:17">
      <c r="A201" s="1066"/>
      <c r="B201" s="1064"/>
      <c r="C201" s="1201" t="s">
        <v>2105</v>
      </c>
      <c r="D201" s="1066"/>
      <c r="E201" s="1066"/>
      <c r="F201" s="1066"/>
      <c r="G201" s="1066"/>
      <c r="H201" s="1066"/>
      <c r="I201" s="1202">
        <v>39788</v>
      </c>
      <c r="J201" s="1203">
        <v>59780</v>
      </c>
      <c r="K201" s="1066"/>
      <c r="L201" s="1066"/>
      <c r="M201" s="1066"/>
      <c r="N201" s="1066"/>
      <c r="O201" s="1066"/>
      <c r="P201" s="1066"/>
      <c r="Q201" s="1066"/>
    </row>
    <row r="202" spans="1:17">
      <c r="A202" s="1066"/>
      <c r="B202" s="1064"/>
      <c r="C202" s="1201" t="s">
        <v>2106</v>
      </c>
      <c r="D202" s="1066"/>
      <c r="E202" s="1066"/>
      <c r="F202" s="1066"/>
      <c r="G202" s="1066"/>
      <c r="H202" s="1066"/>
      <c r="I202" s="1202">
        <v>39787</v>
      </c>
      <c r="J202" s="1203">
        <v>75563</v>
      </c>
      <c r="K202" s="1066"/>
      <c r="L202" s="1066"/>
      <c r="M202" s="1066"/>
      <c r="N202" s="1066"/>
      <c r="O202" s="1066"/>
      <c r="P202" s="1066"/>
      <c r="Q202" s="1066"/>
    </row>
    <row r="203" spans="1:17">
      <c r="A203" s="1066"/>
      <c r="B203" s="1064"/>
      <c r="C203" s="1201" t="s">
        <v>2107</v>
      </c>
      <c r="D203" s="1066"/>
      <c r="E203" s="1066"/>
      <c r="F203" s="1066"/>
      <c r="G203" s="1066"/>
      <c r="H203" s="1066"/>
      <c r="I203" s="1202">
        <v>39787</v>
      </c>
      <c r="J203" s="1203">
        <v>15781</v>
      </c>
      <c r="K203" s="1066"/>
      <c r="L203" s="1066"/>
      <c r="M203" s="1066"/>
      <c r="N203" s="1066"/>
      <c r="O203" s="1066"/>
      <c r="P203" s="1066"/>
      <c r="Q203" s="1066"/>
    </row>
    <row r="204" spans="1:17">
      <c r="A204" s="1066"/>
      <c r="B204" s="1064"/>
      <c r="C204" s="1201" t="s">
        <v>2108</v>
      </c>
      <c r="D204" s="1066"/>
      <c r="E204" s="1066"/>
      <c r="F204" s="1066"/>
      <c r="G204" s="1066"/>
      <c r="H204" s="1066"/>
      <c r="I204" s="1066"/>
      <c r="J204" s="1066"/>
      <c r="K204" s="1066"/>
      <c r="L204" s="1066"/>
      <c r="M204" s="1066"/>
      <c r="N204" s="1066"/>
      <c r="O204" s="1066"/>
      <c r="P204" s="1066"/>
      <c r="Q204" s="1066"/>
    </row>
    <row r="205" spans="1:17" ht="20.100000000000001" customHeight="1">
      <c r="B205" s="1066"/>
      <c r="C205" s="1066"/>
      <c r="D205" s="1066"/>
      <c r="E205" s="1107"/>
      <c r="F205" s="1107"/>
      <c r="G205" s="1066"/>
      <c r="H205" s="1066"/>
      <c r="I205" s="1066"/>
      <c r="J205" s="1066"/>
      <c r="K205" s="1066"/>
      <c r="L205" s="1066"/>
      <c r="M205" s="1066"/>
      <c r="N205" s="1066"/>
      <c r="O205" s="1066"/>
      <c r="P205" s="1066"/>
      <c r="Q205" s="1066"/>
    </row>
    <row r="206" spans="1:17" ht="20.100000000000001" customHeight="1">
      <c r="B206" s="1066"/>
      <c r="C206" s="1205" t="s">
        <v>2109</v>
      </c>
      <c r="D206" s="1066"/>
      <c r="E206" s="1107"/>
      <c r="F206" s="1107"/>
      <c r="G206" s="1066"/>
      <c r="H206" s="1066"/>
      <c r="I206" s="1066"/>
      <c r="J206" s="1066"/>
      <c r="K206" s="1066"/>
      <c r="L206" s="1066"/>
      <c r="M206" s="1066"/>
      <c r="N206" s="1066"/>
      <c r="O206" s="1066"/>
      <c r="P206" s="1066"/>
      <c r="Q206" s="1066"/>
    </row>
    <row r="207" spans="1:17" ht="20.100000000000001" customHeight="1">
      <c r="B207" s="1066"/>
      <c r="C207" s="1066"/>
      <c r="D207" s="1066"/>
      <c r="E207" s="1107"/>
      <c r="F207" s="1107"/>
      <c r="G207" s="1066"/>
      <c r="H207" s="1066"/>
      <c r="I207" s="1066"/>
      <c r="J207" s="1066"/>
      <c r="K207" s="1066"/>
      <c r="L207" s="1066"/>
      <c r="M207" s="1066"/>
      <c r="N207" s="1066"/>
      <c r="O207" s="1066"/>
      <c r="P207" s="1066"/>
      <c r="Q207" s="1066"/>
    </row>
    <row r="208" spans="1:17" ht="20.100000000000001" customHeight="1">
      <c r="B208" s="1066"/>
      <c r="C208" s="1066"/>
      <c r="D208" s="1066"/>
      <c r="E208" s="1107"/>
      <c r="F208" s="1107"/>
      <c r="G208" s="1066"/>
      <c r="H208" s="1066"/>
      <c r="I208" s="1066"/>
      <c r="J208" s="1066"/>
      <c r="K208" s="1066"/>
      <c r="L208" s="1066"/>
      <c r="M208" s="1066"/>
      <c r="N208" s="1066"/>
      <c r="O208" s="1066"/>
      <c r="P208" s="1066"/>
      <c r="Q208" s="1066"/>
    </row>
    <row r="209" spans="1:17" ht="20.100000000000001" customHeight="1">
      <c r="B209" s="1066"/>
      <c r="C209" s="1066"/>
      <c r="D209" s="1066"/>
      <c r="E209" s="1107"/>
      <c r="F209" s="1107"/>
      <c r="G209" s="1066"/>
      <c r="H209" s="1066"/>
      <c r="I209" s="1066"/>
      <c r="J209" s="1066"/>
      <c r="K209" s="1066"/>
      <c r="L209" s="1066"/>
      <c r="M209" s="1066"/>
      <c r="N209" s="1066"/>
      <c r="O209" s="1066"/>
      <c r="P209" s="1066"/>
      <c r="Q209" s="1066"/>
    </row>
    <row r="210" spans="1:17" ht="20.100000000000001" customHeight="1">
      <c r="B210" s="1066"/>
      <c r="C210" s="1066"/>
      <c r="D210" s="1066"/>
      <c r="E210" s="1107"/>
      <c r="F210" s="1107"/>
      <c r="G210" s="1066"/>
      <c r="H210" s="1066"/>
      <c r="I210" s="1066"/>
      <c r="J210" s="1066"/>
      <c r="K210" s="1066"/>
      <c r="L210" s="1066"/>
      <c r="M210" s="1066"/>
      <c r="N210" s="1066"/>
      <c r="O210" s="1066"/>
      <c r="P210" s="1066"/>
      <c r="Q210" s="1066"/>
    </row>
    <row r="211" spans="1:17" ht="20.100000000000001" customHeight="1">
      <c r="B211" s="1066"/>
      <c r="C211" s="1066"/>
      <c r="D211" s="1066"/>
      <c r="E211" s="1107"/>
      <c r="F211" s="1107"/>
      <c r="G211" s="1066"/>
      <c r="H211" s="1066"/>
      <c r="I211" s="1066"/>
      <c r="J211" s="1066"/>
      <c r="K211" s="1066"/>
      <c r="L211" s="1066"/>
      <c r="M211" s="1066"/>
      <c r="N211" s="1066"/>
      <c r="O211" s="1066"/>
      <c r="P211" s="1066"/>
      <c r="Q211" s="1066"/>
    </row>
    <row r="212" spans="1:17" ht="20.100000000000001" customHeight="1">
      <c r="B212" s="1066"/>
      <c r="C212" s="1066"/>
      <c r="D212" s="1066"/>
      <c r="E212" s="1107"/>
      <c r="F212" s="1107"/>
      <c r="G212" s="1066"/>
      <c r="H212" s="1066"/>
      <c r="I212" s="1066"/>
      <c r="J212" s="1066"/>
      <c r="K212" s="1066"/>
      <c r="L212" s="1066"/>
      <c r="M212" s="1066"/>
      <c r="N212" s="1066"/>
      <c r="O212" s="1066"/>
      <c r="P212" s="1066"/>
      <c r="Q212" s="1066"/>
    </row>
    <row r="213" spans="1:17" ht="20.100000000000001" customHeight="1">
      <c r="B213" s="1066"/>
      <c r="C213" s="1066"/>
      <c r="D213" s="1066"/>
      <c r="E213" s="1107"/>
      <c r="F213" s="1107"/>
      <c r="G213" s="1066"/>
      <c r="H213" s="1066"/>
      <c r="I213" s="1066"/>
      <c r="J213" s="1066"/>
      <c r="K213" s="1066"/>
      <c r="L213" s="1066"/>
      <c r="M213" s="1066"/>
      <c r="N213" s="1066"/>
      <c r="O213" s="1066"/>
      <c r="P213" s="1066"/>
      <c r="Q213" s="1066"/>
    </row>
    <row r="214" spans="1:17" ht="20.100000000000001" customHeight="1">
      <c r="B214" s="1066"/>
      <c r="C214" s="1066"/>
      <c r="D214" s="1066"/>
      <c r="E214" s="1107"/>
      <c r="F214" s="1107"/>
      <c r="G214" s="1066"/>
      <c r="H214" s="1066"/>
      <c r="I214" s="1066"/>
      <c r="J214" s="1066"/>
      <c r="K214" s="1066"/>
      <c r="L214" s="1066"/>
      <c r="M214" s="1066"/>
      <c r="N214" s="1066"/>
      <c r="O214" s="1066"/>
      <c r="P214" s="1066"/>
      <c r="Q214" s="1066"/>
    </row>
    <row r="215" spans="1:17" ht="20.100000000000001" customHeight="1">
      <c r="B215" s="1066"/>
      <c r="C215" s="1066"/>
      <c r="D215" s="1066"/>
      <c r="E215" s="1107"/>
      <c r="F215" s="1107"/>
      <c r="G215" s="1066"/>
      <c r="H215" s="1066"/>
      <c r="I215" s="1066"/>
      <c r="J215" s="1066"/>
      <c r="K215" s="1066"/>
      <c r="L215" s="1066"/>
      <c r="M215" s="1066"/>
      <c r="N215" s="1066"/>
      <c r="O215" s="1066"/>
      <c r="P215" s="1066"/>
      <c r="Q215" s="1066"/>
    </row>
    <row r="216" spans="1:17" ht="20.100000000000001" customHeight="1">
      <c r="B216" s="1066"/>
      <c r="C216" s="1066"/>
      <c r="D216" s="1066"/>
      <c r="E216" s="1107"/>
      <c r="F216" s="1107"/>
      <c r="G216" s="1066"/>
      <c r="H216" s="1066"/>
      <c r="I216" s="1066"/>
      <c r="J216" s="1066"/>
      <c r="K216" s="1066"/>
      <c r="L216" s="1066"/>
      <c r="M216" s="1066"/>
      <c r="N216" s="1066"/>
      <c r="O216" s="1066"/>
      <c r="P216" s="1066"/>
      <c r="Q216" s="1066"/>
    </row>
    <row r="217" spans="1:17" ht="20.100000000000001" customHeight="1">
      <c r="B217" s="1066"/>
      <c r="C217" s="1066"/>
      <c r="D217" s="1066"/>
      <c r="E217" s="1107"/>
      <c r="F217" s="1107"/>
      <c r="G217" s="1066"/>
      <c r="H217" s="1066"/>
      <c r="I217" s="1066"/>
      <c r="J217" s="1066"/>
      <c r="K217" s="1066"/>
      <c r="L217" s="1066"/>
      <c r="M217" s="1066"/>
      <c r="N217" s="1066"/>
      <c r="O217" s="1066"/>
      <c r="P217" s="1066"/>
      <c r="Q217" s="1066"/>
    </row>
    <row r="218" spans="1:17" ht="20.100000000000001" customHeight="1">
      <c r="B218" s="1066"/>
      <c r="C218" s="1066"/>
      <c r="D218" s="1066"/>
      <c r="E218" s="1107"/>
      <c r="F218" s="1107"/>
      <c r="G218" s="1066"/>
      <c r="H218" s="1066"/>
      <c r="I218" s="1066"/>
      <c r="J218" s="1066"/>
      <c r="K218" s="1066"/>
      <c r="L218" s="1066"/>
      <c r="M218" s="1066"/>
      <c r="N218" s="1066"/>
      <c r="O218" s="1066"/>
      <c r="P218" s="1066"/>
      <c r="Q218" s="1066"/>
    </row>
    <row r="219" spans="1:17" s="1207" customFormat="1" ht="23.25" customHeight="1">
      <c r="A219" s="1206">
        <v>1</v>
      </c>
      <c r="B219" s="4023" t="s">
        <v>2110</v>
      </c>
      <c r="C219" s="4023"/>
      <c r="D219" s="4023"/>
      <c r="E219" s="4023"/>
      <c r="F219" s="4023"/>
      <c r="G219" s="4023"/>
      <c r="H219" s="4023"/>
      <c r="I219" s="4023"/>
      <c r="J219" s="4023"/>
      <c r="K219" s="4023"/>
      <c r="L219" s="4023"/>
      <c r="M219" s="4023"/>
      <c r="N219" s="4023"/>
      <c r="O219" s="4023"/>
      <c r="P219" s="4023"/>
      <c r="Q219" s="4023"/>
    </row>
    <row r="220" spans="1:17" s="1207" customFormat="1" ht="23.25" customHeight="1">
      <c r="A220" s="1208"/>
      <c r="B220" s="4024" t="s">
        <v>2111</v>
      </c>
      <c r="C220" s="4024"/>
      <c r="D220" s="4024"/>
      <c r="E220" s="4024"/>
      <c r="F220" s="4024"/>
      <c r="G220" s="4024"/>
      <c r="H220" s="4024"/>
      <c r="I220" s="4024"/>
      <c r="J220" s="4024"/>
      <c r="K220" s="4024"/>
      <c r="L220" s="4024"/>
      <c r="M220" s="4024"/>
      <c r="N220" s="4024"/>
      <c r="O220" s="4024"/>
      <c r="P220" s="4024"/>
      <c r="Q220" s="4024"/>
    </row>
    <row r="221" spans="1:17" s="1207" customFormat="1" ht="23.25" customHeight="1">
      <c r="A221" s="1208"/>
      <c r="B221" s="4024"/>
      <c r="C221" s="4024"/>
      <c r="D221" s="4024"/>
      <c r="E221" s="4024"/>
      <c r="F221" s="4024"/>
      <c r="G221" s="4024"/>
      <c r="H221" s="4024"/>
      <c r="I221" s="4024"/>
      <c r="J221" s="4024"/>
      <c r="K221" s="4024"/>
      <c r="L221" s="4024"/>
      <c r="M221" s="4024"/>
      <c r="N221" s="4024"/>
      <c r="O221" s="4024"/>
      <c r="P221" s="4024"/>
      <c r="Q221" s="4024"/>
    </row>
    <row r="222" spans="1:17" s="1207" customFormat="1" ht="23.25" customHeight="1">
      <c r="A222" s="1208"/>
      <c r="B222" s="4025" t="s">
        <v>2112</v>
      </c>
      <c r="C222" s="4025"/>
      <c r="D222" s="4025"/>
      <c r="E222" s="4025"/>
      <c r="F222" s="4025"/>
      <c r="G222" s="4025"/>
      <c r="H222" s="4025"/>
      <c r="I222" s="4025"/>
      <c r="J222" s="4025"/>
      <c r="K222" s="4025"/>
      <c r="L222" s="4025"/>
      <c r="M222" s="4025"/>
      <c r="N222" s="4025"/>
      <c r="O222" s="4025"/>
      <c r="P222" s="4025"/>
      <c r="Q222" s="4025"/>
    </row>
    <row r="223" spans="1:17" s="1207" customFormat="1" ht="23.25" customHeight="1">
      <c r="A223" s="1208"/>
      <c r="B223" s="4019" t="s">
        <v>2113</v>
      </c>
      <c r="C223" s="4019"/>
      <c r="D223" s="4019"/>
      <c r="E223" s="4019"/>
      <c r="F223" s="1209"/>
      <c r="G223" s="4019" t="s">
        <v>2114</v>
      </c>
      <c r="H223" s="4019"/>
      <c r="I223" s="4019"/>
      <c r="J223" s="1209"/>
      <c r="K223" s="4019" t="s">
        <v>2115</v>
      </c>
      <c r="L223" s="4019"/>
      <c r="M223" s="4019"/>
      <c r="N223" s="1209"/>
      <c r="O223" s="4019" t="s">
        <v>2116</v>
      </c>
      <c r="P223" s="4019"/>
      <c r="Q223" s="1209"/>
    </row>
    <row r="224" spans="1:17" s="1207" customFormat="1" ht="23.25" customHeight="1">
      <c r="A224" s="1208"/>
      <c r="B224" s="4019" t="s">
        <v>2117</v>
      </c>
      <c r="C224" s="4019"/>
      <c r="D224" s="4019"/>
      <c r="E224" s="4019"/>
      <c r="F224" s="1210"/>
      <c r="G224" s="4019" t="s">
        <v>2118</v>
      </c>
      <c r="H224" s="4019"/>
      <c r="I224" s="4019"/>
      <c r="J224" s="1210"/>
      <c r="K224" s="4019" t="s">
        <v>2119</v>
      </c>
      <c r="L224" s="4019"/>
      <c r="M224" s="4019"/>
      <c r="N224" s="1210"/>
      <c r="O224" s="4019" t="s">
        <v>2120</v>
      </c>
      <c r="P224" s="4019"/>
      <c r="Q224" s="1210"/>
    </row>
    <row r="225" spans="1:17" s="1207" customFormat="1" ht="23.25" customHeight="1">
      <c r="A225" s="1208"/>
      <c r="B225" s="4019" t="s">
        <v>2121</v>
      </c>
      <c r="C225" s="4019"/>
      <c r="D225" s="4019"/>
      <c r="E225" s="4019"/>
      <c r="F225" s="1210"/>
      <c r="G225" s="4019" t="s">
        <v>2122</v>
      </c>
      <c r="H225" s="4019"/>
      <c r="I225" s="4019"/>
      <c r="J225" s="1210"/>
      <c r="K225" s="4019" t="s">
        <v>2123</v>
      </c>
      <c r="L225" s="4019"/>
      <c r="M225" s="4019"/>
      <c r="N225" s="1210"/>
      <c r="O225" s="4019" t="s">
        <v>2124</v>
      </c>
      <c r="P225" s="4019"/>
      <c r="Q225" s="1210"/>
    </row>
    <row r="226" spans="1:17" s="1207" customFormat="1" ht="23.25" customHeight="1">
      <c r="A226" s="1208"/>
      <c r="B226" s="4019" t="s">
        <v>2125</v>
      </c>
      <c r="C226" s="4019"/>
      <c r="D226" s="4019"/>
      <c r="E226" s="4019"/>
      <c r="F226" s="1210"/>
      <c r="G226" s="4019" t="s">
        <v>2126</v>
      </c>
      <c r="H226" s="4019"/>
      <c r="I226" s="4019"/>
      <c r="J226" s="1210"/>
      <c r="K226" s="4022" t="s">
        <v>2127</v>
      </c>
      <c r="L226" s="4022"/>
      <c r="M226" s="4022"/>
      <c r="N226" s="1210"/>
      <c r="O226" s="4019" t="s">
        <v>2128</v>
      </c>
      <c r="P226" s="4019"/>
      <c r="Q226" s="1210"/>
    </row>
    <row r="227" spans="1:17" s="1207" customFormat="1" ht="23.25" customHeight="1">
      <c r="A227" s="1208"/>
      <c r="B227" s="4019" t="s">
        <v>2129</v>
      </c>
      <c r="C227" s="4019"/>
      <c r="D227" s="4019"/>
      <c r="E227" s="4019"/>
      <c r="F227" s="1210"/>
      <c r="G227" s="4019" t="s">
        <v>2130</v>
      </c>
      <c r="H227" s="4019"/>
      <c r="I227" s="4019"/>
      <c r="J227" s="1210"/>
      <c r="K227" s="4022"/>
      <c r="L227" s="4022"/>
      <c r="M227" s="4022"/>
      <c r="N227" s="1210"/>
      <c r="O227" s="4019" t="s">
        <v>2131</v>
      </c>
      <c r="P227" s="4019"/>
      <c r="Q227" s="1210"/>
    </row>
    <row r="228" spans="1:17" s="1207" customFormat="1" ht="23.25" customHeight="1">
      <c r="A228" s="1208"/>
      <c r="B228" s="4019" t="s">
        <v>2132</v>
      </c>
      <c r="C228" s="4019"/>
      <c r="D228" s="4019"/>
      <c r="E228" s="4019"/>
      <c r="F228" s="1210"/>
      <c r="G228" s="4019" t="s">
        <v>2114</v>
      </c>
      <c r="H228" s="4019"/>
      <c r="I228" s="4019"/>
      <c r="J228" s="1210"/>
      <c r="K228" s="4019" t="s">
        <v>2133</v>
      </c>
      <c r="L228" s="4019"/>
      <c r="M228" s="4019"/>
      <c r="N228" s="1210"/>
      <c r="O228" s="4019" t="s">
        <v>2134</v>
      </c>
      <c r="P228" s="4019"/>
      <c r="Q228" s="1210"/>
    </row>
    <row r="229" spans="1:17" s="1207" customFormat="1" ht="23.25" customHeight="1">
      <c r="A229" s="1208"/>
      <c r="B229" s="4019" t="s">
        <v>2135</v>
      </c>
      <c r="C229" s="4019"/>
      <c r="D229" s="4019"/>
      <c r="E229" s="4019"/>
      <c r="F229" s="1210"/>
      <c r="G229" s="4019" t="s">
        <v>2136</v>
      </c>
      <c r="H229" s="4019"/>
      <c r="I229" s="4019"/>
      <c r="J229" s="1210"/>
      <c r="K229" s="4019" t="s">
        <v>2137</v>
      </c>
      <c r="L229" s="4019"/>
      <c r="M229" s="4019"/>
      <c r="N229" s="1210"/>
      <c r="O229" s="4019" t="s">
        <v>2134</v>
      </c>
      <c r="P229" s="4019"/>
      <c r="Q229" s="1210"/>
    </row>
    <row r="230" spans="1:17" s="1207" customFormat="1" ht="23.25" customHeight="1">
      <c r="A230" s="1208"/>
      <c r="B230" s="4019" t="s">
        <v>2138</v>
      </c>
      <c r="C230" s="4019"/>
      <c r="D230" s="4019"/>
      <c r="E230" s="4019"/>
      <c r="F230" s="1210"/>
      <c r="G230" s="4019" t="s">
        <v>2139</v>
      </c>
      <c r="H230" s="4019"/>
      <c r="I230" s="4019"/>
      <c r="J230" s="1210"/>
      <c r="K230" s="4019" t="s">
        <v>2140</v>
      </c>
      <c r="L230" s="4019"/>
      <c r="M230" s="4019"/>
      <c r="N230" s="1210"/>
      <c r="O230" s="4019" t="s">
        <v>2141</v>
      </c>
      <c r="P230" s="4019"/>
      <c r="Q230" s="1210"/>
    </row>
    <row r="231" spans="1:17" s="1207" customFormat="1" ht="23.25" customHeight="1">
      <c r="A231" s="1208"/>
      <c r="B231" s="4019" t="s">
        <v>2142</v>
      </c>
      <c r="C231" s="4019"/>
      <c r="D231" s="4019"/>
      <c r="E231" s="4019"/>
      <c r="F231" s="1210"/>
      <c r="G231" s="4019" t="s">
        <v>2143</v>
      </c>
      <c r="H231" s="4019"/>
      <c r="I231" s="4019"/>
      <c r="J231" s="1210"/>
      <c r="K231" s="4019" t="s">
        <v>2144</v>
      </c>
      <c r="L231" s="4019"/>
      <c r="M231" s="4019"/>
      <c r="N231" s="1210"/>
      <c r="O231" s="4019" t="s">
        <v>2145</v>
      </c>
      <c r="P231" s="4019"/>
      <c r="Q231" s="1210"/>
    </row>
    <row r="232" spans="1:17" s="1207" customFormat="1" ht="23.25" customHeight="1">
      <c r="A232" s="1208"/>
      <c r="B232" s="4019" t="s">
        <v>2146</v>
      </c>
      <c r="C232" s="4019"/>
      <c r="D232" s="4019"/>
      <c r="E232" s="4019"/>
      <c r="F232" s="1210"/>
      <c r="G232" s="4019" t="s">
        <v>2147</v>
      </c>
      <c r="H232" s="4019"/>
      <c r="I232" s="4019"/>
      <c r="J232" s="1210"/>
      <c r="K232" s="4020" t="s">
        <v>2148</v>
      </c>
      <c r="L232" s="4020"/>
      <c r="M232" s="4020"/>
      <c r="N232" s="1210"/>
      <c r="O232" s="4019" t="s">
        <v>2149</v>
      </c>
      <c r="P232" s="4019"/>
      <c r="Q232" s="1210"/>
    </row>
    <row r="233" spans="1:17" s="1207" customFormat="1" ht="23.25" customHeight="1">
      <c r="A233" s="1208"/>
      <c r="B233" s="1211"/>
      <c r="C233" s="1211"/>
      <c r="D233" s="1211"/>
      <c r="E233" s="1211"/>
      <c r="F233" s="1210"/>
      <c r="G233" s="1212"/>
      <c r="H233" s="1212"/>
      <c r="I233" s="1212"/>
      <c r="J233" s="1213"/>
      <c r="K233" s="1212"/>
      <c r="L233" s="1212"/>
      <c r="M233" s="1212"/>
      <c r="N233" s="1213"/>
      <c r="O233" s="4019" t="s">
        <v>2150</v>
      </c>
      <c r="P233" s="4019"/>
      <c r="Q233" s="1213"/>
    </row>
    <row r="234" spans="1:17" s="1207" customFormat="1" ht="23.25" customHeight="1">
      <c r="A234" s="1208"/>
      <c r="B234" s="1214"/>
      <c r="C234" s="1215"/>
      <c r="D234" s="1215"/>
      <c r="E234" s="1215"/>
      <c r="F234" s="1216"/>
      <c r="G234" s="1215"/>
      <c r="H234" s="1215"/>
      <c r="I234" s="1215"/>
      <c r="J234" s="1217"/>
      <c r="K234" s="1215"/>
      <c r="L234" s="1215"/>
      <c r="M234" s="1215"/>
      <c r="N234" s="1215"/>
      <c r="O234" s="1215"/>
      <c r="P234" s="1215"/>
      <c r="Q234" s="1215"/>
    </row>
    <row r="235" spans="1:17" s="1207" customFormat="1" ht="120.75" customHeight="1">
      <c r="A235" s="1208"/>
      <c r="B235" s="1218"/>
      <c r="C235" s="1218"/>
      <c r="D235" s="1218"/>
      <c r="E235" s="1218"/>
      <c r="F235" s="1219"/>
      <c r="G235" s="4021" t="s">
        <v>2151</v>
      </c>
      <c r="H235" s="4021"/>
      <c r="I235" s="4021"/>
      <c r="J235" s="1211"/>
      <c r="K235" s="1220"/>
      <c r="L235" s="1218"/>
      <c r="M235" s="1218"/>
      <c r="N235" s="1218"/>
      <c r="O235" s="1218"/>
      <c r="P235" s="1218"/>
      <c r="Q235" s="1218"/>
    </row>
    <row r="236" spans="1:17" s="1207" customFormat="1" ht="56.25" customHeight="1">
      <c r="A236" s="1208"/>
      <c r="B236" s="4011" t="s">
        <v>2152</v>
      </c>
      <c r="C236" s="4011"/>
      <c r="D236" s="4011"/>
      <c r="E236" s="4011"/>
      <c r="F236" s="1210"/>
      <c r="G236" s="4012" t="s">
        <v>2152</v>
      </c>
      <c r="H236" s="4012"/>
      <c r="I236" s="4012"/>
      <c r="J236" s="1213"/>
      <c r="K236" s="4013" t="s">
        <v>2153</v>
      </c>
      <c r="L236" s="4013"/>
      <c r="M236" s="4013"/>
      <c r="N236" s="1213"/>
      <c r="O236" s="4014" t="s">
        <v>2154</v>
      </c>
      <c r="P236" s="4014"/>
      <c r="Q236" s="4014"/>
    </row>
    <row r="237" spans="1:17" s="1207" customFormat="1" ht="23.25" customHeight="1">
      <c r="A237" s="1208"/>
      <c r="B237" s="1221"/>
      <c r="C237" s="1221"/>
      <c r="D237" s="1221"/>
      <c r="E237" s="1221"/>
      <c r="F237" s="1221"/>
      <c r="G237" s="1221"/>
      <c r="H237" s="1221"/>
      <c r="I237" s="1221"/>
      <c r="J237" s="1221"/>
      <c r="K237" s="1221"/>
      <c r="L237" s="1221"/>
      <c r="M237" s="1221"/>
      <c r="N237" s="1221"/>
      <c r="O237" s="1221"/>
      <c r="P237" s="1221"/>
      <c r="Q237" s="1221"/>
    </row>
    <row r="238" spans="1:17" ht="20.100000000000001" customHeight="1">
      <c r="A238" s="1208"/>
      <c r="B238" s="1066"/>
      <c r="C238" s="1066"/>
      <c r="D238" s="1066"/>
      <c r="E238" s="1107"/>
      <c r="F238" s="1107"/>
      <c r="G238" s="1066"/>
      <c r="H238" s="1066"/>
      <c r="I238" s="1066"/>
      <c r="J238" s="1066"/>
      <c r="K238" s="1066"/>
      <c r="L238" s="1066"/>
      <c r="M238" s="1066"/>
      <c r="N238" s="1066"/>
      <c r="O238" s="1066"/>
      <c r="P238" s="1066"/>
      <c r="Q238" s="1066"/>
    </row>
    <row r="239" spans="1:17" ht="20.100000000000001" customHeight="1">
      <c r="A239" s="1208"/>
      <c r="B239" s="4015" t="s">
        <v>2155</v>
      </c>
      <c r="C239" s="4015"/>
      <c r="D239" s="4015"/>
      <c r="E239" s="1222" t="s">
        <v>2156</v>
      </c>
      <c r="F239" s="1223"/>
      <c r="G239" s="1222" t="s">
        <v>2157</v>
      </c>
      <c r="H239" s="1224"/>
      <c r="I239" s="1066"/>
      <c r="J239" s="1222" t="s">
        <v>2158</v>
      </c>
      <c r="K239" s="1224"/>
      <c r="L239" s="1066"/>
      <c r="M239" s="1225" t="s">
        <v>2159</v>
      </c>
      <c r="Q239" s="1066"/>
    </row>
    <row r="240" spans="1:17" ht="20.100000000000001" customHeight="1">
      <c r="A240" s="1208"/>
      <c r="B240" s="1066"/>
      <c r="C240" s="1066"/>
      <c r="D240" s="1066"/>
      <c r="E240" s="1107"/>
      <c r="F240" s="1107"/>
      <c r="G240" s="1066"/>
      <c r="H240" s="1066"/>
      <c r="I240" s="1066"/>
      <c r="J240" s="1066"/>
      <c r="K240" s="1066"/>
      <c r="L240" s="1066"/>
      <c r="M240" s="1066"/>
      <c r="N240" s="1066"/>
      <c r="O240" s="1066"/>
      <c r="P240" s="1066"/>
      <c r="Q240" s="1066"/>
    </row>
    <row r="241" spans="1:17" s="1207" customFormat="1" ht="23.25" customHeight="1">
      <c r="A241" s="1208"/>
      <c r="B241" s="1221"/>
      <c r="C241" s="1221"/>
      <c r="D241" s="1221"/>
      <c r="E241" s="1221"/>
      <c r="F241" s="1221"/>
      <c r="G241" s="1221"/>
      <c r="H241" s="1221"/>
      <c r="I241" s="1221"/>
      <c r="J241" s="1221"/>
      <c r="K241" s="1221"/>
      <c r="L241" s="1221"/>
      <c r="M241" s="1221"/>
      <c r="N241" s="1221"/>
      <c r="O241" s="1221"/>
      <c r="P241" s="1221"/>
      <c r="Q241" s="1221"/>
    </row>
    <row r="242" spans="1:17" ht="20.100000000000001" customHeight="1" thickBot="1">
      <c r="B242" s="1066"/>
      <c r="C242" s="1066"/>
      <c r="D242" s="1066"/>
      <c r="E242" s="1107"/>
      <c r="F242" s="1107"/>
      <c r="G242" s="1066"/>
      <c r="H242" s="1066"/>
      <c r="I242" s="1066"/>
      <c r="J242" s="1066"/>
      <c r="K242" s="1066"/>
      <c r="L242" s="1066"/>
      <c r="M242" s="1066"/>
      <c r="N242" s="1066"/>
      <c r="O242" s="1066"/>
      <c r="P242" s="1066"/>
      <c r="Q242" s="1066"/>
    </row>
    <row r="243" spans="1:17" ht="20.100000000000001" customHeight="1">
      <c r="A243" s="1226" t="s">
        <v>701</v>
      </c>
      <c r="B243" s="3936" t="s">
        <v>2160</v>
      </c>
      <c r="C243" s="3937"/>
      <c r="D243" s="3937"/>
      <c r="E243" s="3937"/>
      <c r="F243" s="3937"/>
      <c r="G243" s="3938"/>
      <c r="H243" s="1066"/>
      <c r="I243" s="4016" t="s">
        <v>2161</v>
      </c>
      <c r="J243" s="4017"/>
      <c r="K243" s="4017"/>
      <c r="L243" s="4017"/>
      <c r="M243" s="4017"/>
      <c r="N243" s="4017"/>
      <c r="O243" s="4018"/>
      <c r="P243" s="1066"/>
      <c r="Q243" s="1066"/>
    </row>
    <row r="244" spans="1:17" ht="20.100000000000001" customHeight="1">
      <c r="A244" s="3971" t="s">
        <v>2160</v>
      </c>
      <c r="B244" s="3939"/>
      <c r="C244" s="3940"/>
      <c r="D244" s="3940"/>
      <c r="E244" s="3940"/>
      <c r="F244" s="3940"/>
      <c r="G244" s="3941"/>
      <c r="H244" s="1066"/>
      <c r="I244" s="1227" t="s">
        <v>2162</v>
      </c>
      <c r="J244" s="1123"/>
      <c r="K244" s="1123"/>
      <c r="L244" s="1228" t="s">
        <v>2163</v>
      </c>
      <c r="M244" s="1123"/>
      <c r="N244" s="1123"/>
      <c r="O244" s="1229"/>
      <c r="P244" s="1066"/>
      <c r="Q244" s="1066"/>
    </row>
    <row r="245" spans="1:17" ht="20.100000000000001" customHeight="1">
      <c r="A245" s="3971"/>
      <c r="B245" s="1230"/>
      <c r="C245" s="6"/>
      <c r="D245" s="1231"/>
      <c r="E245" s="6"/>
      <c r="F245" s="1231"/>
      <c r="G245" s="1232"/>
      <c r="H245" s="1066"/>
      <c r="I245" s="1227" t="s">
        <v>2164</v>
      </c>
      <c r="J245" s="1123"/>
      <c r="K245" s="1123"/>
      <c r="L245" s="1228" t="s">
        <v>2165</v>
      </c>
      <c r="M245" s="1123"/>
      <c r="N245" s="1123"/>
      <c r="O245" s="1229"/>
      <c r="P245" s="1066"/>
      <c r="Q245" s="1066"/>
    </row>
    <row r="246" spans="1:17" ht="20.100000000000001" customHeight="1">
      <c r="A246" s="3971"/>
      <c r="B246" s="1233" t="s">
        <v>6</v>
      </c>
      <c r="C246" s="1234" t="s">
        <v>2166</v>
      </c>
      <c r="D246" s="1123"/>
      <c r="E246" s="1123"/>
      <c r="F246" s="1123"/>
      <c r="G246" s="1229"/>
      <c r="H246" s="1066"/>
      <c r="I246" s="1227" t="s">
        <v>2167</v>
      </c>
      <c r="J246" s="1123"/>
      <c r="K246" s="1123"/>
      <c r="L246" s="1066"/>
      <c r="M246" s="1123"/>
      <c r="N246" s="1123"/>
      <c r="O246" s="1229"/>
      <c r="P246" s="1066"/>
      <c r="Q246" s="1066"/>
    </row>
    <row r="247" spans="1:17" ht="20.100000000000001" customHeight="1">
      <c r="A247" s="3971"/>
      <c r="B247" s="1235" t="s">
        <v>7</v>
      </c>
      <c r="C247" s="1234" t="s">
        <v>2168</v>
      </c>
      <c r="D247" s="1123"/>
      <c r="E247" s="1123"/>
      <c r="F247" s="1123"/>
      <c r="G247" s="1229"/>
      <c r="H247" s="1066"/>
      <c r="I247" s="1227" t="s">
        <v>2169</v>
      </c>
      <c r="J247" s="1123"/>
      <c r="K247" s="1123"/>
      <c r="L247" s="1228" t="s">
        <v>2170</v>
      </c>
      <c r="M247" s="1123"/>
      <c r="N247" s="1123"/>
      <c r="O247" s="1229"/>
      <c r="P247" s="1066"/>
      <c r="Q247" s="1066"/>
    </row>
    <row r="248" spans="1:17" ht="20.100000000000001" customHeight="1">
      <c r="A248" s="3971"/>
      <c r="B248" s="1236" t="s">
        <v>8</v>
      </c>
      <c r="C248" s="1234" t="s">
        <v>2171</v>
      </c>
      <c r="D248" s="1123"/>
      <c r="E248" s="1123"/>
      <c r="F248" s="1123"/>
      <c r="G248" s="1229"/>
      <c r="H248" s="1066"/>
      <c r="I248" s="1227" t="s">
        <v>2172</v>
      </c>
      <c r="J248" s="1123"/>
      <c r="K248" s="1123"/>
      <c r="L248" s="1228" t="s">
        <v>2173</v>
      </c>
      <c r="M248" s="1123"/>
      <c r="N248" s="1123"/>
      <c r="O248" s="1229"/>
      <c r="P248" s="1066"/>
      <c r="Q248" s="1066"/>
    </row>
    <row r="249" spans="1:17" ht="20.100000000000001" customHeight="1" thickBot="1">
      <c r="A249" s="3971"/>
      <c r="B249" s="1141"/>
      <c r="C249" s="1123"/>
      <c r="D249" s="1123"/>
      <c r="E249" s="1123"/>
      <c r="F249" s="1123"/>
      <c r="G249" s="1229"/>
      <c r="H249" s="1066"/>
      <c r="I249" s="1227"/>
      <c r="J249" s="1123"/>
      <c r="K249" s="1123"/>
      <c r="L249" s="1228" t="s">
        <v>2174</v>
      </c>
      <c r="M249" s="1123"/>
      <c r="N249" s="1123"/>
      <c r="O249" s="1229"/>
      <c r="P249" s="1066"/>
      <c r="Q249" s="1066"/>
    </row>
    <row r="250" spans="1:17" ht="20.100000000000001" customHeight="1">
      <c r="A250" s="3971"/>
      <c r="B250" s="1237"/>
      <c r="C250" s="1238"/>
      <c r="D250" s="1239"/>
      <c r="E250" s="1238"/>
      <c r="F250" s="1239"/>
      <c r="G250" s="1240"/>
      <c r="H250" s="1066"/>
      <c r="I250" s="1141"/>
      <c r="J250" s="1123"/>
      <c r="K250" s="1123"/>
      <c r="L250" s="1123"/>
      <c r="M250" s="1123"/>
      <c r="N250" s="1123"/>
      <c r="O250" s="1229"/>
      <c r="P250" s="1066"/>
      <c r="Q250" s="1066"/>
    </row>
    <row r="251" spans="1:17" ht="20.100000000000001" customHeight="1">
      <c r="A251" s="3971"/>
      <c r="B251" s="3972" t="s">
        <v>2175</v>
      </c>
      <c r="C251" s="3973"/>
      <c r="D251" s="3973"/>
      <c r="E251" s="3973"/>
      <c r="F251" s="3973"/>
      <c r="G251" s="3974"/>
      <c r="H251" s="1066"/>
      <c r="I251" s="1227" t="s">
        <v>2176</v>
      </c>
      <c r="J251" s="1123"/>
      <c r="K251" s="1123"/>
      <c r="L251" s="1203" t="s">
        <v>2177</v>
      </c>
      <c r="M251" s="1123"/>
      <c r="N251" s="1123"/>
      <c r="O251" s="1229"/>
      <c r="P251" s="1066"/>
      <c r="Q251" s="1066"/>
    </row>
    <row r="252" spans="1:17" ht="20.100000000000001" customHeight="1">
      <c r="A252" s="3971"/>
      <c r="B252" s="1241"/>
      <c r="C252" s="1123"/>
      <c r="D252" s="1242"/>
      <c r="E252" s="1123"/>
      <c r="F252" s="1242"/>
      <c r="G252" s="1243"/>
      <c r="H252" s="1066"/>
      <c r="I252" s="1227" t="s">
        <v>2178</v>
      </c>
      <c r="J252" s="1123"/>
      <c r="K252" s="1123"/>
      <c r="L252" s="1244">
        <v>0</v>
      </c>
      <c r="M252" s="1245">
        <v>0</v>
      </c>
      <c r="N252" s="1246">
        <v>0</v>
      </c>
      <c r="O252" s="1247">
        <v>0</v>
      </c>
      <c r="P252" s="1066"/>
      <c r="Q252" s="1066"/>
    </row>
    <row r="253" spans="1:17" ht="20.100000000000001" customHeight="1" thickBot="1">
      <c r="A253" s="3971"/>
      <c r="B253" s="1233" t="s">
        <v>6</v>
      </c>
      <c r="C253" s="1234" t="s">
        <v>2179</v>
      </c>
      <c r="D253" s="1123"/>
      <c r="E253" s="1123"/>
      <c r="F253" s="1123"/>
      <c r="G253" s="1229"/>
      <c r="H253" s="1066"/>
      <c r="I253" s="1155"/>
      <c r="J253" s="1156"/>
      <c r="K253" s="1156"/>
      <c r="L253" s="1156"/>
      <c r="M253" s="1156"/>
      <c r="N253" s="1156"/>
      <c r="O253" s="1157"/>
      <c r="P253" s="1066"/>
      <c r="Q253" s="1066"/>
    </row>
    <row r="254" spans="1:17" ht="20.100000000000001" customHeight="1" thickBot="1">
      <c r="A254" s="3971"/>
      <c r="B254" s="1235" t="s">
        <v>7</v>
      </c>
      <c r="C254" s="1234" t="s">
        <v>2180</v>
      </c>
      <c r="D254" s="1123"/>
      <c r="E254" s="1123"/>
      <c r="F254" s="1123"/>
      <c r="G254" s="1229"/>
      <c r="H254" s="1066"/>
      <c r="I254" s="6"/>
      <c r="J254" s="6"/>
      <c r="K254" s="6"/>
      <c r="L254" s="6"/>
      <c r="M254" s="6"/>
      <c r="N254" s="6"/>
      <c r="O254" s="6"/>
      <c r="P254" s="1066"/>
      <c r="Q254" s="1066"/>
    </row>
    <row r="255" spans="1:17" ht="20.100000000000001" customHeight="1">
      <c r="A255" s="3971"/>
      <c r="B255" s="1236" t="s">
        <v>8</v>
      </c>
      <c r="C255" s="1234" t="s">
        <v>2181</v>
      </c>
      <c r="D255" s="1123"/>
      <c r="E255" s="1123"/>
      <c r="F255" s="1123"/>
      <c r="G255" s="1229"/>
      <c r="H255" s="1066"/>
      <c r="I255" s="3975" t="s">
        <v>2182</v>
      </c>
      <c r="J255" s="3976"/>
      <c r="K255" s="3976"/>
      <c r="L255" s="3976"/>
      <c r="M255" s="3976"/>
      <c r="N255" s="3976"/>
      <c r="O255" s="3977"/>
      <c r="P255" s="1066"/>
      <c r="Q255" s="1066"/>
    </row>
    <row r="256" spans="1:17" ht="20.100000000000001" customHeight="1">
      <c r="A256" s="3971"/>
      <c r="B256" s="1141"/>
      <c r="C256" s="1123"/>
      <c r="D256" s="1123"/>
      <c r="E256" s="1123"/>
      <c r="F256" s="1123"/>
      <c r="G256" s="1229"/>
      <c r="H256" s="1066"/>
      <c r="I256" s="3978" t="s">
        <v>2183</v>
      </c>
      <c r="J256" s="3979">
        <v>8.35</v>
      </c>
      <c r="K256" s="3980" t="s">
        <v>2184</v>
      </c>
      <c r="L256" s="3980"/>
      <c r="M256" s="3979">
        <v>0.25</v>
      </c>
      <c r="N256" s="3981">
        <f>IF(ISBLANK(M257),I260,M257)</f>
        <v>33.4</v>
      </c>
      <c r="O256" s="3982" t="s">
        <v>905</v>
      </c>
      <c r="P256" s="1066"/>
      <c r="Q256" s="1066"/>
    </row>
    <row r="257" spans="1:17" ht="20.100000000000001" customHeight="1">
      <c r="A257" s="3971"/>
      <c r="B257" s="1248" t="s">
        <v>2185</v>
      </c>
      <c r="C257" s="1249"/>
      <c r="D257" s="1250"/>
      <c r="E257" s="1249"/>
      <c r="F257" s="3983">
        <f>3.14*(11*11)</f>
        <v>379.94</v>
      </c>
      <c r="G257" s="3984"/>
      <c r="H257" s="1066"/>
      <c r="I257" s="3978"/>
      <c r="J257" s="3979"/>
      <c r="K257" s="3980"/>
      <c r="L257" s="3980"/>
      <c r="M257" s="3979"/>
      <c r="N257" s="3981"/>
      <c r="O257" s="3982"/>
      <c r="P257" s="1066"/>
      <c r="Q257" s="1066"/>
    </row>
    <row r="258" spans="1:17" ht="20.100000000000001" customHeight="1">
      <c r="A258" s="3971"/>
      <c r="B258" s="1251" t="s">
        <v>2186</v>
      </c>
      <c r="C258" s="1252"/>
      <c r="D258" s="1253"/>
      <c r="E258" s="1252"/>
      <c r="F258" s="4006" t="s">
        <v>2187</v>
      </c>
      <c r="G258" s="4007"/>
      <c r="H258" s="1066"/>
      <c r="I258" s="3978"/>
      <c r="J258" s="3979"/>
      <c r="K258" s="4008" t="s">
        <v>2188</v>
      </c>
      <c r="L258" s="4008"/>
      <c r="M258" s="4009">
        <v>70</v>
      </c>
      <c r="N258" s="4010">
        <f>J256/M258</f>
        <v>0.11928571428571429</v>
      </c>
      <c r="O258" s="3982" t="s">
        <v>2189</v>
      </c>
      <c r="P258" s="1066"/>
      <c r="Q258" s="1066"/>
    </row>
    <row r="259" spans="1:17" ht="20.100000000000001" customHeight="1">
      <c r="A259" s="3971"/>
      <c r="B259" s="1254" t="s">
        <v>2190</v>
      </c>
      <c r="C259" s="1255" t="s">
        <v>2191</v>
      </c>
      <c r="E259" s="1255" t="s">
        <v>2192</v>
      </c>
      <c r="F259" s="1256" t="s">
        <v>2193</v>
      </c>
      <c r="G259" s="1257"/>
      <c r="H259" s="1066"/>
      <c r="I259" s="3978"/>
      <c r="J259" s="3979"/>
      <c r="K259" s="4008"/>
      <c r="L259" s="4008"/>
      <c r="M259" s="4009"/>
      <c r="N259" s="4010"/>
      <c r="O259" s="3982"/>
      <c r="P259" s="1066"/>
      <c r="Q259" s="1066"/>
    </row>
    <row r="260" spans="1:17" ht="20.100000000000001" customHeight="1">
      <c r="A260" s="3971"/>
      <c r="B260" s="3991">
        <v>1</v>
      </c>
      <c r="C260" s="3993">
        <v>22</v>
      </c>
      <c r="D260" s="1066"/>
      <c r="E260" s="3957">
        <f>C260/2</f>
        <v>11</v>
      </c>
      <c r="F260" s="3962">
        <f>PI()*(E260^2)</f>
        <v>380.13271108436498</v>
      </c>
      <c r="G260" s="1258"/>
      <c r="H260" s="1066"/>
      <c r="I260" s="1259">
        <f>IF(ISBLANK(M256),0,J256/M256)</f>
        <v>33.4</v>
      </c>
      <c r="J260" s="1260"/>
      <c r="K260" s="1260"/>
      <c r="L260" s="1260"/>
      <c r="M260" s="1260"/>
      <c r="N260" s="1260"/>
      <c r="O260" s="1261"/>
      <c r="P260" s="1066"/>
      <c r="Q260" s="1066"/>
    </row>
    <row r="261" spans="1:17" ht="20.100000000000001" customHeight="1" thickBot="1">
      <c r="A261" s="3971"/>
      <c r="B261" s="3991"/>
      <c r="C261" s="3993"/>
      <c r="D261" s="1066"/>
      <c r="E261" s="3957"/>
      <c r="F261" s="3962"/>
      <c r="G261" s="1258"/>
      <c r="H261" s="1066"/>
      <c r="I261" s="3963" t="s">
        <v>2194</v>
      </c>
      <c r="J261" s="3964"/>
      <c r="K261" s="3964"/>
      <c r="L261" s="3964"/>
      <c r="M261" s="3964"/>
      <c r="N261" s="3964"/>
      <c r="O261" s="3965"/>
      <c r="P261" s="1066"/>
      <c r="Q261" s="1066"/>
    </row>
    <row r="262" spans="1:17" ht="20.100000000000001" customHeight="1">
      <c r="A262" s="3971"/>
      <c r="B262" s="1262"/>
      <c r="C262" s="1263"/>
      <c r="D262" s="1066"/>
      <c r="E262" s="1264"/>
      <c r="F262" s="1265"/>
      <c r="G262" s="1258"/>
      <c r="H262" s="1066"/>
      <c r="I262" s="3985" t="s">
        <v>956</v>
      </c>
      <c r="J262" s="3986"/>
      <c r="K262" s="3986"/>
      <c r="L262" s="3986"/>
      <c r="M262" s="3986"/>
      <c r="N262" s="3986"/>
      <c r="O262" s="3987"/>
      <c r="P262" s="1066"/>
      <c r="Q262" s="1066"/>
    </row>
    <row r="263" spans="1:17" ht="20.100000000000001" customHeight="1" thickBot="1">
      <c r="A263" s="3971"/>
      <c r="B263" s="3991">
        <v>1</v>
      </c>
      <c r="C263" s="3993">
        <v>22</v>
      </c>
      <c r="D263" s="1066"/>
      <c r="E263" s="3957">
        <f>C263/2</f>
        <v>11</v>
      </c>
      <c r="F263" s="3962">
        <f>PI()*(E263^2)</f>
        <v>380.13271108436498</v>
      </c>
      <c r="G263" s="1258"/>
      <c r="H263" s="1066"/>
      <c r="I263" s="3988"/>
      <c r="J263" s="3989"/>
      <c r="K263" s="3989"/>
      <c r="L263" s="3989"/>
      <c r="M263" s="3989"/>
      <c r="N263" s="3989"/>
      <c r="O263" s="3990"/>
      <c r="P263" s="1066"/>
      <c r="Q263" s="1066"/>
    </row>
    <row r="264" spans="1:17" ht="20.100000000000001" customHeight="1" thickBot="1">
      <c r="A264" s="3971"/>
      <c r="B264" s="3992"/>
      <c r="C264" s="3994"/>
      <c r="D264" s="1066"/>
      <c r="E264" s="3995"/>
      <c r="F264" s="3996"/>
      <c r="G264" s="1258"/>
      <c r="H264" s="1066"/>
      <c r="P264" s="1066"/>
      <c r="Q264" s="1066"/>
    </row>
    <row r="265" spans="1:17" ht="20.100000000000001" customHeight="1">
      <c r="A265" s="3971"/>
      <c r="B265" s="3997" t="s">
        <v>2195</v>
      </c>
      <c r="C265" s="3998"/>
      <c r="D265" s="3998"/>
      <c r="E265" s="3998"/>
      <c r="F265" s="3998"/>
      <c r="G265" s="3999"/>
      <c r="H265" s="1066"/>
      <c r="I265" s="4000" t="s">
        <v>2196</v>
      </c>
      <c r="J265" s="4001"/>
      <c r="K265" s="4001"/>
      <c r="L265" s="4001"/>
      <c r="M265" s="4001"/>
      <c r="N265" s="4002"/>
      <c r="O265" s="1066"/>
      <c r="P265" s="1066"/>
      <c r="Q265" s="1066"/>
    </row>
    <row r="266" spans="1:17" ht="20.100000000000001" customHeight="1">
      <c r="A266" s="3971"/>
      <c r="B266" s="1266" t="s">
        <v>2197</v>
      </c>
      <c r="C266" s="6"/>
      <c r="D266" s="1267"/>
      <c r="E266" s="6"/>
      <c r="F266" s="1268"/>
      <c r="G266" s="1269"/>
      <c r="H266" s="1066"/>
      <c r="I266" s="4003"/>
      <c r="J266" s="4004"/>
      <c r="K266" s="4004"/>
      <c r="L266" s="4004"/>
      <c r="M266" s="4004"/>
      <c r="N266" s="4005"/>
      <c r="O266" s="1066"/>
      <c r="P266" s="1066"/>
      <c r="Q266" s="1066"/>
    </row>
    <row r="267" spans="1:17" ht="20.100000000000001" customHeight="1">
      <c r="A267" s="3971"/>
      <c r="B267" s="3859" t="s">
        <v>956</v>
      </c>
      <c r="C267" s="3860"/>
      <c r="D267" s="3860"/>
      <c r="E267" s="3860"/>
      <c r="F267" s="3860"/>
      <c r="G267" s="3861"/>
      <c r="H267" s="1066"/>
      <c r="I267" s="3952" t="s">
        <v>2198</v>
      </c>
      <c r="J267" s="3953"/>
      <c r="K267" s="3953"/>
      <c r="L267" s="3953"/>
      <c r="M267" s="3953"/>
      <c r="N267" s="3954"/>
      <c r="O267" s="1066"/>
      <c r="P267" s="1066"/>
      <c r="Q267" s="1066"/>
    </row>
    <row r="268" spans="1:17" ht="20.100000000000001" customHeight="1" thickBot="1">
      <c r="A268" s="3971"/>
      <c r="B268" s="3677"/>
      <c r="C268" s="3678"/>
      <c r="D268" s="3678"/>
      <c r="E268" s="3678"/>
      <c r="F268" s="3678"/>
      <c r="G268" s="3679"/>
      <c r="H268" s="1066"/>
      <c r="I268" s="3952"/>
      <c r="J268" s="3953"/>
      <c r="K268" s="3953"/>
      <c r="L268" s="3953"/>
      <c r="M268" s="3953"/>
      <c r="N268" s="3954"/>
      <c r="O268" s="1066"/>
      <c r="P268" s="1066"/>
      <c r="Q268" s="1066"/>
    </row>
    <row r="269" spans="1:17" ht="20.100000000000001" customHeight="1" thickBot="1">
      <c r="B269" s="1066"/>
      <c r="C269" s="1066"/>
      <c r="D269" s="1066"/>
      <c r="E269" s="1107"/>
      <c r="F269" s="1107"/>
      <c r="G269" s="1066"/>
      <c r="H269" s="1066"/>
      <c r="I269" s="3920" t="s">
        <v>2190</v>
      </c>
      <c r="J269" s="3849" t="s">
        <v>2191</v>
      </c>
      <c r="K269" s="3849" t="s">
        <v>2192</v>
      </c>
      <c r="L269" s="3966" t="s">
        <v>2199</v>
      </c>
      <c r="M269" s="3967" t="s">
        <v>2200</v>
      </c>
      <c r="N269" s="3915" t="s">
        <v>2201</v>
      </c>
      <c r="O269" s="1066"/>
      <c r="P269" s="1066"/>
      <c r="Q269" s="1066"/>
    </row>
    <row r="270" spans="1:17" ht="20.100000000000001" customHeight="1">
      <c r="A270" s="1226" t="s">
        <v>701</v>
      </c>
      <c r="B270" s="3968" t="s">
        <v>2202</v>
      </c>
      <c r="C270" s="3969"/>
      <c r="D270" s="3969"/>
      <c r="E270" s="3969"/>
      <c r="F270" s="3969"/>
      <c r="G270" s="3970"/>
      <c r="H270" s="1066"/>
      <c r="I270" s="3920"/>
      <c r="J270" s="3849"/>
      <c r="K270" s="3849"/>
      <c r="L270" s="3966"/>
      <c r="M270" s="3967"/>
      <c r="N270" s="3915"/>
      <c r="O270" s="1066"/>
      <c r="P270" s="1066"/>
      <c r="Q270" s="1066"/>
    </row>
    <row r="271" spans="1:17" ht="20.100000000000001" customHeight="1">
      <c r="A271" s="3956" t="s">
        <v>2202</v>
      </c>
      <c r="B271" s="3949" t="s">
        <v>2203</v>
      </c>
      <c r="C271" s="3950"/>
      <c r="D271" s="3950"/>
      <c r="E271" s="3950"/>
      <c r="F271" s="3950"/>
      <c r="G271" s="3951"/>
      <c r="H271" s="1066"/>
      <c r="I271" s="3916">
        <v>1</v>
      </c>
      <c r="J271" s="3896">
        <v>22</v>
      </c>
      <c r="K271" s="3957">
        <f>J271/2</f>
        <v>11</v>
      </c>
      <c r="L271" s="3958">
        <v>0.15</v>
      </c>
      <c r="M271" s="3947">
        <f>(PI()*(K271^2)*I271)</f>
        <v>380.13271108436498</v>
      </c>
      <c r="N271" s="3948">
        <f>N275</f>
        <v>1.5783961298369786</v>
      </c>
      <c r="O271" s="1066"/>
      <c r="P271" s="1066"/>
      <c r="Q271" s="1066"/>
    </row>
    <row r="272" spans="1:17" ht="20.100000000000001" customHeight="1">
      <c r="A272" s="3956"/>
      <c r="B272" s="3949"/>
      <c r="C272" s="3950"/>
      <c r="D272" s="3950"/>
      <c r="E272" s="3950"/>
      <c r="F272" s="3950"/>
      <c r="G272" s="3951"/>
      <c r="H272" s="1066"/>
      <c r="I272" s="3916"/>
      <c r="J272" s="3896"/>
      <c r="K272" s="3957"/>
      <c r="L272" s="3958"/>
      <c r="M272" s="3947"/>
      <c r="N272" s="3948"/>
      <c r="O272" s="1066"/>
      <c r="P272" s="1066"/>
      <c r="Q272" s="1066"/>
    </row>
    <row r="273" spans="1:17" ht="20.100000000000001" customHeight="1">
      <c r="A273" s="3956"/>
      <c r="B273" s="3949" t="s">
        <v>2204</v>
      </c>
      <c r="C273" s="3950"/>
      <c r="D273" s="3950"/>
      <c r="E273" s="3950"/>
      <c r="F273" s="3950"/>
      <c r="G273" s="3951"/>
      <c r="H273" s="1066"/>
      <c r="I273" s="3952" t="s">
        <v>2205</v>
      </c>
      <c r="J273" s="3953"/>
      <c r="K273" s="3953"/>
      <c r="L273" s="3953"/>
      <c r="M273" s="3953"/>
      <c r="N273" s="3954"/>
      <c r="O273" s="1066"/>
      <c r="P273" s="1066"/>
      <c r="Q273" s="1066"/>
    </row>
    <row r="274" spans="1:17" ht="20.100000000000001" customHeight="1">
      <c r="A274" s="3956"/>
      <c r="B274" s="3949"/>
      <c r="C274" s="3950"/>
      <c r="D274" s="3950"/>
      <c r="E274" s="3950"/>
      <c r="F274" s="3950"/>
      <c r="G274" s="3951"/>
      <c r="H274" s="1066"/>
      <c r="I274" s="3952"/>
      <c r="J274" s="3953"/>
      <c r="K274" s="3953"/>
      <c r="L274" s="3953"/>
      <c r="M274" s="3953"/>
      <c r="N274" s="3954"/>
      <c r="O274" s="1066"/>
      <c r="P274" s="1066"/>
      <c r="Q274" s="1066"/>
    </row>
    <row r="275" spans="1:17" ht="20.100000000000001" customHeight="1">
      <c r="A275" s="3956"/>
      <c r="B275" s="3949"/>
      <c r="C275" s="3950"/>
      <c r="D275" s="3950"/>
      <c r="E275" s="3950"/>
      <c r="F275" s="3950"/>
      <c r="G275" s="3951"/>
      <c r="H275" s="1066"/>
      <c r="I275" s="3916">
        <v>1</v>
      </c>
      <c r="J275" s="3896">
        <v>30</v>
      </c>
      <c r="K275" s="3896">
        <v>20</v>
      </c>
      <c r="L275" s="3955">
        <f>(L271*N271)*I271</f>
        <v>0.2367594194755468</v>
      </c>
      <c r="M275" s="3947">
        <f>(J275*K275)*I275</f>
        <v>600</v>
      </c>
      <c r="N275" s="3948">
        <f>M275/M271</f>
        <v>1.5783961298369786</v>
      </c>
      <c r="O275" s="1066"/>
      <c r="P275" s="1066"/>
      <c r="Q275" s="1066"/>
    </row>
    <row r="276" spans="1:17" ht="20.100000000000001" customHeight="1">
      <c r="A276" s="3956"/>
      <c r="B276" s="1270"/>
      <c r="C276" s="1271"/>
      <c r="D276" s="1271"/>
      <c r="E276" s="1271"/>
      <c r="F276" s="1271"/>
      <c r="G276" s="1258"/>
      <c r="H276" s="1066"/>
      <c r="I276" s="3916"/>
      <c r="J276" s="3896"/>
      <c r="K276" s="3896"/>
      <c r="L276" s="3955"/>
      <c r="M276" s="3947"/>
      <c r="N276" s="3948"/>
      <c r="O276" s="1066"/>
      <c r="P276" s="1066"/>
      <c r="Q276" s="1066"/>
    </row>
    <row r="277" spans="1:17" ht="20.100000000000001" customHeight="1">
      <c r="A277" s="3956"/>
      <c r="B277" s="1270"/>
      <c r="C277" s="1271"/>
      <c r="D277" s="1271"/>
      <c r="E277" s="1271"/>
      <c r="F277" s="1271"/>
      <c r="G277" s="1258"/>
      <c r="H277" s="1066"/>
      <c r="I277" s="3959" t="s">
        <v>2206</v>
      </c>
      <c r="J277" s="3960" t="s">
        <v>2207</v>
      </c>
      <c r="K277" s="3960" t="s">
        <v>2208</v>
      </c>
      <c r="L277" s="3961" t="s">
        <v>2199</v>
      </c>
      <c r="M277" s="3928" t="s">
        <v>2200</v>
      </c>
      <c r="N277" s="3929" t="s">
        <v>2201</v>
      </c>
      <c r="O277" s="1066"/>
      <c r="P277" s="1066"/>
      <c r="Q277" s="1066"/>
    </row>
    <row r="278" spans="1:17" ht="20.100000000000001" customHeight="1">
      <c r="A278" s="3956"/>
      <c r="B278" s="1270"/>
      <c r="C278" s="1271"/>
      <c r="D278" s="1271"/>
      <c r="E278" s="1271"/>
      <c r="F278" s="1271"/>
      <c r="G278" s="1258"/>
      <c r="H278" s="1066"/>
      <c r="I278" s="3959"/>
      <c r="J278" s="3960"/>
      <c r="K278" s="3960"/>
      <c r="L278" s="3961"/>
      <c r="M278" s="3928"/>
      <c r="N278" s="3929"/>
      <c r="O278" s="1066"/>
      <c r="P278" s="1066"/>
      <c r="Q278" s="1066"/>
    </row>
    <row r="279" spans="1:17" ht="20.100000000000001" customHeight="1" thickBot="1">
      <c r="A279" s="3956"/>
      <c r="B279" s="1270"/>
      <c r="C279" s="1271"/>
      <c r="D279" s="1271"/>
      <c r="E279" s="1271"/>
      <c r="F279" s="1271"/>
      <c r="G279" s="1258"/>
      <c r="H279" s="1066"/>
      <c r="I279" s="1272" t="s">
        <v>2209</v>
      </c>
      <c r="J279" s="1273"/>
      <c r="K279" s="1273"/>
      <c r="L279" s="1273"/>
      <c r="M279" s="1273"/>
      <c r="N279" s="1274"/>
      <c r="O279" s="1066"/>
      <c r="P279" s="1066"/>
      <c r="Q279" s="1066"/>
    </row>
    <row r="280" spans="1:17" ht="20.100000000000001" customHeight="1">
      <c r="A280" s="3956"/>
      <c r="B280" s="1270"/>
      <c r="C280" s="1271"/>
      <c r="D280" s="1271"/>
      <c r="E280" s="1271"/>
      <c r="F280" s="1271"/>
      <c r="G280" s="1258"/>
      <c r="H280" s="1066"/>
      <c r="I280" s="1275" t="s">
        <v>2210</v>
      </c>
      <c r="J280" s="1276" t="s">
        <v>2211</v>
      </c>
      <c r="K280" s="1277"/>
      <c r="L280" s="1277"/>
      <c r="M280" s="1277"/>
      <c r="N280" s="1278"/>
      <c r="O280" s="1066"/>
      <c r="P280" s="1066"/>
      <c r="Q280" s="1066"/>
    </row>
    <row r="281" spans="1:17" ht="20.100000000000001" customHeight="1">
      <c r="A281" s="3956"/>
      <c r="B281" s="1270"/>
      <c r="C281" s="1271"/>
      <c r="D281" s="1271"/>
      <c r="E281" s="1271"/>
      <c r="F281" s="1271"/>
      <c r="G281" s="1258"/>
      <c r="H281" s="1066"/>
      <c r="I281" s="3930" t="s">
        <v>956</v>
      </c>
      <c r="J281" s="3931"/>
      <c r="K281" s="3931"/>
      <c r="L281" s="3931"/>
      <c r="M281" s="3931"/>
      <c r="N281" s="3932"/>
      <c r="O281" s="1066"/>
      <c r="P281" s="1066"/>
      <c r="Q281" s="1066"/>
    </row>
    <row r="282" spans="1:17" ht="20.100000000000001" customHeight="1" thickBot="1">
      <c r="A282" s="3956"/>
      <c r="B282" s="1270"/>
      <c r="C282" s="1271"/>
      <c r="D282" s="1271"/>
      <c r="E282" s="1271"/>
      <c r="F282" s="1271"/>
      <c r="G282" s="1258"/>
      <c r="H282" s="1066"/>
      <c r="I282" s="3933"/>
      <c r="J282" s="3934"/>
      <c r="K282" s="3934"/>
      <c r="L282" s="3934"/>
      <c r="M282" s="3934"/>
      <c r="N282" s="3935"/>
      <c r="O282" s="1066"/>
      <c r="P282" s="1066"/>
      <c r="Q282" s="1066"/>
    </row>
    <row r="283" spans="1:17" ht="20.100000000000001" customHeight="1" thickBot="1">
      <c r="A283" s="3956"/>
      <c r="B283" s="1270"/>
      <c r="C283" s="1271"/>
      <c r="D283" s="1271"/>
      <c r="E283" s="1271"/>
      <c r="F283" s="1271"/>
      <c r="G283" s="1258"/>
      <c r="H283" s="1066"/>
      <c r="I283" s="1066"/>
      <c r="J283" s="1066"/>
      <c r="K283" s="1066"/>
      <c r="L283" s="1066"/>
      <c r="M283" s="1066"/>
      <c r="N283" s="1066"/>
      <c r="O283" s="1066"/>
      <c r="P283" s="1066"/>
      <c r="Q283" s="1066"/>
    </row>
    <row r="284" spans="1:17" ht="20.100000000000001" customHeight="1">
      <c r="A284" s="3956"/>
      <c r="B284" s="1270"/>
      <c r="C284" s="1271"/>
      <c r="D284" s="1271"/>
      <c r="E284" s="1271"/>
      <c r="F284" s="1271"/>
      <c r="G284" s="1258"/>
      <c r="H284" s="1066"/>
      <c r="I284" s="3936" t="s">
        <v>2212</v>
      </c>
      <c r="J284" s="3937"/>
      <c r="K284" s="3937"/>
      <c r="L284" s="3937"/>
      <c r="M284" s="3938"/>
      <c r="O284" s="1066"/>
      <c r="P284" s="1066"/>
      <c r="Q284" s="1066"/>
    </row>
    <row r="285" spans="1:17" ht="20.100000000000001" customHeight="1">
      <c r="A285" s="3956"/>
      <c r="B285" s="1270"/>
      <c r="C285" s="1271"/>
      <c r="D285" s="1271"/>
      <c r="E285" s="1271"/>
      <c r="F285" s="1271"/>
      <c r="G285" s="1258"/>
      <c r="H285" s="1066"/>
      <c r="I285" s="3939"/>
      <c r="J285" s="3940"/>
      <c r="K285" s="3940"/>
      <c r="L285" s="3940"/>
      <c r="M285" s="3941"/>
    </row>
    <row r="286" spans="1:17" ht="20.100000000000001" customHeight="1">
      <c r="A286" s="3956"/>
      <c r="B286" s="1270"/>
      <c r="C286" s="1271"/>
      <c r="D286" s="1271"/>
      <c r="E286" s="1271"/>
      <c r="F286" s="1271"/>
      <c r="G286" s="1258"/>
      <c r="H286" s="1066"/>
      <c r="I286" s="3939"/>
      <c r="J286" s="3940"/>
      <c r="K286" s="3940"/>
      <c r="L286" s="3940"/>
      <c r="M286" s="3941"/>
    </row>
    <row r="287" spans="1:17" ht="20.100000000000001" customHeight="1">
      <c r="A287" s="3956"/>
      <c r="B287" s="3942" t="s">
        <v>2213</v>
      </c>
      <c r="C287" s="3943"/>
      <c r="D287" s="3943"/>
      <c r="E287" s="3943"/>
      <c r="F287" s="3943"/>
      <c r="G287" s="1258"/>
      <c r="H287" s="1066"/>
      <c r="I287" s="3920" t="s">
        <v>2190</v>
      </c>
      <c r="J287" s="3849" t="s">
        <v>2191</v>
      </c>
      <c r="K287" s="3849" t="s">
        <v>2192</v>
      </c>
      <c r="L287" s="3849" t="s">
        <v>2214</v>
      </c>
      <c r="M287" s="3915" t="s">
        <v>2200</v>
      </c>
    </row>
    <row r="288" spans="1:17" ht="20.100000000000001" customHeight="1">
      <c r="A288" s="3956"/>
      <c r="B288" s="3942"/>
      <c r="C288" s="3943"/>
      <c r="D288" s="3943"/>
      <c r="E288" s="3943"/>
      <c r="F288" s="3943"/>
      <c r="G288" s="1258"/>
      <c r="H288" s="1066"/>
      <c r="I288" s="3920"/>
      <c r="J288" s="3849"/>
      <c r="K288" s="3849"/>
      <c r="L288" s="3849"/>
      <c r="M288" s="3915"/>
    </row>
    <row r="289" spans="1:17" ht="20.100000000000001" customHeight="1" thickBot="1">
      <c r="A289" s="3956"/>
      <c r="B289" s="3944"/>
      <c r="C289" s="3945"/>
      <c r="D289" s="3945"/>
      <c r="E289" s="3945"/>
      <c r="F289" s="3945"/>
      <c r="G289" s="1279"/>
      <c r="H289" s="1066"/>
      <c r="I289" s="3916">
        <v>1</v>
      </c>
      <c r="J289" s="3853">
        <v>22</v>
      </c>
      <c r="K289" s="3946">
        <f>J289/2</f>
        <v>11</v>
      </c>
      <c r="L289" s="3853">
        <v>1</v>
      </c>
      <c r="M289" s="3898">
        <f>((PI()*(K289^2)*L289))*I289</f>
        <v>380.13271108436498</v>
      </c>
    </row>
    <row r="290" spans="1:17" ht="20.100000000000001" customHeight="1">
      <c r="B290" s="1066"/>
      <c r="C290" s="1066"/>
      <c r="D290" s="1066"/>
      <c r="E290" s="1107"/>
      <c r="F290" s="1107"/>
      <c r="G290" s="1066"/>
      <c r="H290" s="1066"/>
      <c r="I290" s="3916"/>
      <c r="J290" s="3853"/>
      <c r="K290" s="3946"/>
      <c r="L290" s="3853"/>
      <c r="M290" s="3898"/>
    </row>
    <row r="291" spans="1:17" ht="20.100000000000001" customHeight="1">
      <c r="B291" s="3921" t="s">
        <v>2215</v>
      </c>
      <c r="C291" s="3922"/>
      <c r="D291" s="3922"/>
      <c r="E291" s="3922"/>
      <c r="F291" s="3922"/>
      <c r="G291" s="3923"/>
      <c r="H291" s="1066"/>
      <c r="I291" s="3920" t="s">
        <v>2190</v>
      </c>
      <c r="J291" s="3849" t="s">
        <v>2191</v>
      </c>
      <c r="K291" s="3849" t="s">
        <v>2214</v>
      </c>
      <c r="L291" s="3849"/>
      <c r="M291" s="3915" t="s">
        <v>2200</v>
      </c>
    </row>
    <row r="292" spans="1:17" ht="20.100000000000001" customHeight="1">
      <c r="B292" s="3921"/>
      <c r="C292" s="3922"/>
      <c r="D292" s="3922"/>
      <c r="E292" s="3922"/>
      <c r="F292" s="3922"/>
      <c r="G292" s="3923"/>
      <c r="H292" s="1066"/>
      <c r="I292" s="3920"/>
      <c r="J292" s="3849"/>
      <c r="K292" s="3849"/>
      <c r="L292" s="3849"/>
      <c r="M292" s="3915"/>
    </row>
    <row r="293" spans="1:17" ht="20.100000000000001" customHeight="1">
      <c r="B293" s="3924" t="s">
        <v>2206</v>
      </c>
      <c r="C293" s="3925" t="s">
        <v>2207</v>
      </c>
      <c r="D293" s="3925" t="s">
        <v>2208</v>
      </c>
      <c r="E293" s="3925" t="s">
        <v>2214</v>
      </c>
      <c r="F293" s="3925" t="s">
        <v>2200</v>
      </c>
      <c r="G293" s="3926"/>
      <c r="H293" s="1066"/>
      <c r="I293" s="3916">
        <v>1</v>
      </c>
      <c r="J293" s="3896">
        <v>22</v>
      </c>
      <c r="K293" s="3896">
        <v>1</v>
      </c>
      <c r="L293" s="3927"/>
      <c r="M293" s="3898">
        <f>(((J293/2)*(J293/2)*3.1416)*K293)*I293</f>
        <v>380.1336</v>
      </c>
    </row>
    <row r="294" spans="1:17" ht="20.100000000000001" customHeight="1">
      <c r="B294" s="3924"/>
      <c r="C294" s="3925"/>
      <c r="D294" s="3925"/>
      <c r="E294" s="3925"/>
      <c r="F294" s="3925"/>
      <c r="G294" s="3926"/>
      <c r="H294" s="1066"/>
      <c r="I294" s="3916"/>
      <c r="J294" s="3896"/>
      <c r="K294" s="3896"/>
      <c r="L294" s="3927"/>
      <c r="M294" s="3898"/>
    </row>
    <row r="295" spans="1:17" ht="20.100000000000001" customHeight="1">
      <c r="B295" s="3916">
        <v>1</v>
      </c>
      <c r="C295" s="3896">
        <v>30</v>
      </c>
      <c r="D295" s="3896">
        <v>20</v>
      </c>
      <c r="E295" s="3853">
        <v>1</v>
      </c>
      <c r="F295" s="3918">
        <f>((C295*D295)*E295)*B295</f>
        <v>600</v>
      </c>
      <c r="G295" s="3919"/>
      <c r="H295" s="1066"/>
      <c r="I295" s="3920" t="s">
        <v>2190</v>
      </c>
      <c r="J295" s="3849" t="s">
        <v>2191</v>
      </c>
      <c r="K295" s="3849" t="s">
        <v>2214</v>
      </c>
      <c r="L295" s="3849" t="s">
        <v>2188</v>
      </c>
      <c r="M295" s="3915" t="s">
        <v>2200</v>
      </c>
    </row>
    <row r="296" spans="1:17" ht="20.100000000000001" customHeight="1">
      <c r="B296" s="3916"/>
      <c r="C296" s="3896"/>
      <c r="D296" s="3896"/>
      <c r="E296" s="3853"/>
      <c r="F296" s="3918"/>
      <c r="G296" s="3919"/>
      <c r="H296" s="1066"/>
      <c r="I296" s="3920"/>
      <c r="J296" s="3849"/>
      <c r="K296" s="3849"/>
      <c r="L296" s="3849"/>
      <c r="M296" s="3915"/>
    </row>
    <row r="297" spans="1:17" ht="20.100000000000001" customHeight="1">
      <c r="B297" s="3899" t="s">
        <v>2209</v>
      </c>
      <c r="C297" s="3900"/>
      <c r="D297" s="3900"/>
      <c r="E297" s="3900"/>
      <c r="F297" s="3900"/>
      <c r="G297" s="3901"/>
      <c r="H297" s="1066"/>
      <c r="I297" s="3916">
        <v>1</v>
      </c>
      <c r="J297" s="3896">
        <v>22</v>
      </c>
      <c r="K297" s="3896">
        <v>1</v>
      </c>
      <c r="L297" s="3917">
        <v>3</v>
      </c>
      <c r="M297" s="3898">
        <f>(((J297/2)*(J297/2)*PI()*K297)*I297)/L297</f>
        <v>126.71090369478833</v>
      </c>
    </row>
    <row r="298" spans="1:17" ht="20.100000000000001" customHeight="1">
      <c r="B298" s="1280" t="s">
        <v>956</v>
      </c>
      <c r="C298" s="1281"/>
      <c r="D298" s="1281"/>
      <c r="E298" s="1281"/>
      <c r="F298" s="1281"/>
      <c r="G298" s="1282"/>
      <c r="H298" s="1066"/>
      <c r="I298" s="3916"/>
      <c r="J298" s="3896"/>
      <c r="K298" s="3896"/>
      <c r="L298" s="3917"/>
      <c r="M298" s="3898"/>
    </row>
    <row r="299" spans="1:17" ht="20.100000000000001" customHeight="1" thickBot="1">
      <c r="B299" s="1283"/>
      <c r="C299" s="1284"/>
      <c r="D299" s="1284"/>
      <c r="E299" s="1284"/>
      <c r="F299" s="1284"/>
      <c r="G299" s="1285"/>
      <c r="H299" s="1066"/>
      <c r="I299" s="3899" t="s">
        <v>2209</v>
      </c>
      <c r="J299" s="3900"/>
      <c r="K299" s="3900"/>
      <c r="L299" s="3900"/>
      <c r="M299" s="3901"/>
    </row>
    <row r="300" spans="1:17" ht="20.100000000000001" customHeight="1">
      <c r="B300" s="1066"/>
      <c r="C300" s="1066"/>
      <c r="D300" s="1066"/>
      <c r="E300" s="1107"/>
      <c r="F300" s="1107"/>
      <c r="G300" s="1066"/>
      <c r="H300" s="1066"/>
      <c r="I300" s="3902" t="s">
        <v>956</v>
      </c>
      <c r="J300" s="3903"/>
      <c r="K300" s="3903"/>
      <c r="L300" s="3903"/>
      <c r="M300" s="3904"/>
    </row>
    <row r="301" spans="1:17" ht="20.100000000000001" customHeight="1" thickBot="1">
      <c r="B301" s="1066"/>
      <c r="C301" s="1066"/>
      <c r="D301" s="1066"/>
      <c r="E301" s="1107"/>
      <c r="F301" s="1107"/>
      <c r="G301" s="1066"/>
      <c r="H301" s="1066"/>
      <c r="I301" s="3905"/>
      <c r="J301" s="3906"/>
      <c r="K301" s="3906"/>
      <c r="L301" s="3906"/>
      <c r="M301" s="3907"/>
      <c r="N301" s="1066"/>
    </row>
    <row r="302" spans="1:17" ht="20.100000000000001" customHeight="1">
      <c r="A302" s="1066"/>
      <c r="B302" s="1066"/>
      <c r="C302" s="1066"/>
      <c r="D302" s="1066"/>
      <c r="E302" s="1107"/>
      <c r="F302" s="1107"/>
      <c r="G302" s="1066"/>
      <c r="H302" s="1066"/>
      <c r="I302" s="1066"/>
      <c r="J302" s="1066"/>
      <c r="K302" s="1066"/>
      <c r="L302" s="1066"/>
      <c r="M302" s="1066"/>
      <c r="N302" s="1066"/>
    </row>
    <row r="303" spans="1:17" ht="20.100000000000001" customHeight="1">
      <c r="B303" s="3908" t="s">
        <v>2216</v>
      </c>
      <c r="C303" s="3909"/>
      <c r="D303" s="3909"/>
      <c r="E303" s="3909"/>
      <c r="F303" s="3909"/>
      <c r="G303" s="3909"/>
      <c r="H303" s="3909"/>
      <c r="I303" s="3909"/>
      <c r="J303" s="3909"/>
      <c r="K303" s="3909"/>
      <c r="L303" s="1066"/>
      <c r="M303" s="1066"/>
      <c r="N303" s="1066"/>
      <c r="O303" s="1066"/>
      <c r="P303" s="1066"/>
      <c r="Q303" s="1066"/>
    </row>
    <row r="304" spans="1:17" ht="20.100000000000001" customHeight="1">
      <c r="B304" s="3908"/>
      <c r="C304" s="3909"/>
      <c r="D304" s="3909"/>
      <c r="E304" s="3909"/>
      <c r="F304" s="3909"/>
      <c r="G304" s="3909"/>
      <c r="H304" s="3909"/>
      <c r="I304" s="3909"/>
      <c r="J304" s="3909"/>
      <c r="K304" s="3909"/>
      <c r="L304" s="1066"/>
      <c r="M304" s="1066"/>
      <c r="N304" s="1066"/>
      <c r="O304" s="1066"/>
      <c r="P304" s="1066"/>
      <c r="Q304" s="1066"/>
    </row>
    <row r="305" spans="2:17" ht="20.100000000000001" customHeight="1">
      <c r="B305" s="3910" t="s">
        <v>2217</v>
      </c>
      <c r="C305" s="3911"/>
      <c r="D305" s="3911"/>
      <c r="E305" s="3911"/>
      <c r="F305" s="3911"/>
      <c r="G305" s="3911"/>
      <c r="H305" s="3911"/>
      <c r="I305" s="3911"/>
      <c r="J305" s="3911"/>
      <c r="K305" s="3912"/>
      <c r="L305" s="1066"/>
      <c r="M305" s="1066"/>
      <c r="N305" s="1066"/>
      <c r="O305" s="1066"/>
      <c r="P305" s="1066"/>
      <c r="Q305" s="1066"/>
    </row>
    <row r="306" spans="2:17" ht="20.100000000000001" customHeight="1">
      <c r="B306" s="1286"/>
      <c r="C306" s="3913" t="s">
        <v>2190</v>
      </c>
      <c r="D306" s="3913"/>
      <c r="E306" s="3913" t="s">
        <v>2191</v>
      </c>
      <c r="F306" s="3913"/>
      <c r="G306" s="3913" t="s">
        <v>2214</v>
      </c>
      <c r="H306" s="3913"/>
      <c r="I306" s="3914" t="s">
        <v>2218</v>
      </c>
      <c r="J306" s="3914"/>
      <c r="K306" s="1287" t="s">
        <v>2200</v>
      </c>
      <c r="L306" s="1066"/>
      <c r="M306" s="1066"/>
      <c r="N306" s="1066"/>
      <c r="O306" s="1066"/>
      <c r="P306" s="1066"/>
      <c r="Q306" s="1066"/>
    </row>
    <row r="307" spans="2:17" ht="20.100000000000001" customHeight="1">
      <c r="B307" s="3895" t="s">
        <v>6</v>
      </c>
      <c r="C307" s="3851">
        <v>1</v>
      </c>
      <c r="D307" s="3851"/>
      <c r="E307" s="3896">
        <v>26</v>
      </c>
      <c r="F307" s="3896"/>
      <c r="G307" s="3896">
        <v>4</v>
      </c>
      <c r="H307" s="3896"/>
      <c r="I307" s="3897">
        <f>(I311/K311)*K307</f>
        <v>0.47499999999999998</v>
      </c>
      <c r="J307" s="3897"/>
      <c r="K307" s="3898">
        <f>(((E307/2)*(E307/2)*PI())*G307)*C307</f>
        <v>2123.7166338267002</v>
      </c>
      <c r="L307" s="1066"/>
      <c r="M307" s="1066"/>
      <c r="N307" s="1066"/>
      <c r="O307" s="1066"/>
      <c r="P307" s="1066"/>
      <c r="Q307" s="1066"/>
    </row>
    <row r="308" spans="2:17" ht="20.100000000000001" customHeight="1">
      <c r="B308" s="3895"/>
      <c r="C308" s="3851"/>
      <c r="D308" s="3851"/>
      <c r="E308" s="3896"/>
      <c r="F308" s="3896"/>
      <c r="G308" s="3896"/>
      <c r="H308" s="3896"/>
      <c r="I308" s="3897"/>
      <c r="J308" s="3897"/>
      <c r="K308" s="3898"/>
      <c r="L308" s="1066"/>
      <c r="M308" s="1066"/>
      <c r="N308" s="1066"/>
      <c r="O308" s="1066"/>
      <c r="P308" s="1066"/>
      <c r="Q308" s="1066"/>
    </row>
    <row r="309" spans="2:17" ht="20.100000000000001" customHeight="1" thickBot="1">
      <c r="B309" s="1286"/>
      <c r="C309" s="1288"/>
      <c r="D309" s="6"/>
      <c r="E309" s="1289"/>
      <c r="F309" s="6"/>
      <c r="G309" s="1289"/>
      <c r="H309" s="6"/>
      <c r="I309" s="1290"/>
      <c r="J309" s="6"/>
      <c r="K309" s="1287"/>
      <c r="L309" s="1066"/>
      <c r="M309" s="1066"/>
      <c r="N309" s="1066"/>
      <c r="O309" s="1066"/>
      <c r="P309" s="1066"/>
      <c r="Q309" s="1066"/>
    </row>
    <row r="310" spans="2:17" ht="20.100000000000001" customHeight="1">
      <c r="B310" s="3888" t="s">
        <v>2219</v>
      </c>
      <c r="C310" s="3870"/>
      <c r="D310" s="3870"/>
      <c r="E310" s="3870"/>
      <c r="F310" s="3870"/>
      <c r="G310" s="3870"/>
      <c r="H310" s="3870"/>
      <c r="I310" s="3870"/>
      <c r="J310" s="3870"/>
      <c r="K310" s="3889"/>
      <c r="L310" s="1066"/>
      <c r="M310" s="1066"/>
      <c r="N310" s="1066"/>
      <c r="O310" s="1066"/>
      <c r="P310" s="1066"/>
      <c r="Q310" s="1066"/>
    </row>
    <row r="311" spans="2:17" ht="20.100000000000001" customHeight="1">
      <c r="B311" s="3890" t="s">
        <v>7</v>
      </c>
      <c r="C311" s="3891">
        <v>1</v>
      </c>
      <c r="D311" s="3891"/>
      <c r="E311" s="3892">
        <v>26</v>
      </c>
      <c r="F311" s="3892"/>
      <c r="G311" s="3892">
        <v>4</v>
      </c>
      <c r="H311" s="3892"/>
      <c r="I311" s="3893">
        <v>0.47499999999999998</v>
      </c>
      <c r="J311" s="3893"/>
      <c r="K311" s="3894">
        <f>(((E311/2)*(E311/2)*PI())*G311)*C311</f>
        <v>2123.7166338267002</v>
      </c>
      <c r="L311" s="1066"/>
      <c r="M311" s="1066"/>
      <c r="N311" s="1066"/>
      <c r="O311" s="1066"/>
      <c r="P311" s="1066"/>
      <c r="Q311" s="1066"/>
    </row>
    <row r="312" spans="2:17" ht="20.100000000000001" customHeight="1">
      <c r="B312" s="3890"/>
      <c r="C312" s="3891"/>
      <c r="D312" s="3891"/>
      <c r="E312" s="3892"/>
      <c r="F312" s="3892"/>
      <c r="G312" s="3892"/>
      <c r="H312" s="3892"/>
      <c r="I312" s="3893"/>
      <c r="J312" s="3893"/>
      <c r="K312" s="3894"/>
      <c r="L312" s="1066"/>
      <c r="M312" s="1066"/>
      <c r="N312" s="1066"/>
      <c r="O312" s="1066"/>
      <c r="P312" s="1066"/>
      <c r="Q312" s="1066"/>
    </row>
    <row r="313" spans="2:17" ht="20.100000000000001" customHeight="1">
      <c r="B313" s="3875" t="s">
        <v>2220</v>
      </c>
      <c r="C313" s="3876"/>
      <c r="D313" s="3876"/>
      <c r="E313" s="3876"/>
      <c r="F313" s="3876"/>
      <c r="G313" s="3876"/>
      <c r="H313" s="3876"/>
      <c r="I313" s="3876"/>
      <c r="J313" s="3876"/>
      <c r="K313" s="3877"/>
      <c r="L313" s="1066"/>
      <c r="M313" s="1066"/>
      <c r="N313" s="1066"/>
      <c r="O313" s="1066"/>
      <c r="P313" s="1066"/>
      <c r="Q313" s="1066"/>
    </row>
    <row r="314" spans="2:17" ht="20.100000000000001" customHeight="1">
      <c r="B314" s="1291" t="s">
        <v>6</v>
      </c>
      <c r="C314" s="3878" t="s">
        <v>2221</v>
      </c>
      <c r="D314" s="3878"/>
      <c r="E314" s="3878"/>
      <c r="F314" s="3878"/>
      <c r="G314" s="3878"/>
      <c r="H314" s="3878"/>
      <c r="I314" s="3878"/>
      <c r="J314" s="3878"/>
      <c r="K314" s="3879"/>
      <c r="L314" s="1066"/>
      <c r="M314" s="1066"/>
      <c r="N314" s="1066"/>
      <c r="O314" s="1066"/>
      <c r="P314" s="1066"/>
      <c r="Q314" s="1066"/>
    </row>
    <row r="315" spans="2:17" ht="20.100000000000001" customHeight="1">
      <c r="B315" s="3880" t="s">
        <v>7</v>
      </c>
      <c r="C315" s="3881" t="s">
        <v>2222</v>
      </c>
      <c r="D315" s="3881"/>
      <c r="E315" s="3881"/>
      <c r="F315" s="3881"/>
      <c r="G315" s="3881"/>
      <c r="H315" s="3881"/>
      <c r="I315" s="3881"/>
      <c r="J315" s="3881"/>
      <c r="K315" s="3882"/>
      <c r="L315" s="1066"/>
      <c r="M315" s="1066"/>
      <c r="N315" s="1066"/>
      <c r="O315" s="1066"/>
      <c r="P315" s="1066"/>
      <c r="Q315" s="1066"/>
    </row>
    <row r="316" spans="2:17" ht="20.100000000000001" customHeight="1">
      <c r="B316" s="3880"/>
      <c r="C316" s="3881"/>
      <c r="D316" s="3881"/>
      <c r="E316" s="3881"/>
      <c r="F316" s="3881"/>
      <c r="G316" s="3881"/>
      <c r="H316" s="3881"/>
      <c r="I316" s="3881"/>
      <c r="J316" s="3881"/>
      <c r="K316" s="3882"/>
      <c r="L316" s="1066"/>
      <c r="M316" s="1066"/>
      <c r="N316" s="1066"/>
      <c r="O316" s="1066"/>
      <c r="P316" s="1066"/>
      <c r="Q316" s="1066"/>
    </row>
    <row r="317" spans="2:17" ht="20.100000000000001" customHeight="1">
      <c r="B317" s="3883"/>
      <c r="C317" s="3884"/>
      <c r="D317" s="3884"/>
      <c r="E317" s="3884"/>
      <c r="F317" s="3884"/>
      <c r="G317" s="3884"/>
      <c r="H317" s="3884"/>
      <c r="I317" s="3884"/>
      <c r="J317" s="3884"/>
      <c r="K317" s="3885"/>
      <c r="L317" s="1066"/>
      <c r="M317" s="1066"/>
      <c r="N317" s="1066"/>
      <c r="O317" s="1066"/>
      <c r="P317" s="1066"/>
      <c r="Q317" s="1066"/>
    </row>
    <row r="318" spans="2:17" ht="20.100000000000001" customHeight="1">
      <c r="B318" s="3886" t="s">
        <v>2223</v>
      </c>
      <c r="C318" s="3887"/>
      <c r="D318" s="3887"/>
      <c r="E318" s="3887"/>
      <c r="F318" s="1292"/>
      <c r="G318" s="1292"/>
      <c r="H318" s="1292"/>
      <c r="I318" s="1293" t="s">
        <v>2224</v>
      </c>
      <c r="J318" s="1294">
        <f>SUM(D319:D320,G319:G320,J319:J320)</f>
        <v>0.47500000000000003</v>
      </c>
      <c r="K318" s="1295"/>
      <c r="L318" s="1066"/>
      <c r="M318" s="1066"/>
      <c r="N318" s="1066"/>
      <c r="O318" s="1066"/>
      <c r="P318" s="1066"/>
      <c r="Q318" s="1066"/>
    </row>
    <row r="319" spans="2:17" ht="20.100000000000001" customHeight="1">
      <c r="B319" s="3871" t="s">
        <v>2225</v>
      </c>
      <c r="C319" s="3872"/>
      <c r="D319" s="1296">
        <v>0.25</v>
      </c>
      <c r="E319" s="3872" t="s">
        <v>42</v>
      </c>
      <c r="F319" s="3872"/>
      <c r="G319" s="1296">
        <v>5.0000000000000001E-3</v>
      </c>
      <c r="H319" s="3872" t="s">
        <v>2226</v>
      </c>
      <c r="I319" s="3872"/>
      <c r="J319" s="1296">
        <v>2.5000000000000001E-2</v>
      </c>
      <c r="K319" s="1297"/>
      <c r="L319" s="1066"/>
      <c r="M319" s="1066"/>
      <c r="N319" s="1066"/>
      <c r="O319" s="1066"/>
      <c r="P319" s="1066"/>
      <c r="Q319" s="1066"/>
    </row>
    <row r="320" spans="2:17" ht="20.100000000000001" customHeight="1">
      <c r="B320" s="3873" t="s">
        <v>1926</v>
      </c>
      <c r="C320" s="3874"/>
      <c r="D320" s="1298">
        <v>0.125</v>
      </c>
      <c r="E320" s="3874" t="s">
        <v>2227</v>
      </c>
      <c r="F320" s="3874"/>
      <c r="G320" s="1298">
        <v>0.02</v>
      </c>
      <c r="H320" s="3874" t="s">
        <v>5</v>
      </c>
      <c r="I320" s="3874"/>
      <c r="J320" s="1298">
        <v>0.05</v>
      </c>
      <c r="K320" s="1299"/>
      <c r="L320" s="1066"/>
      <c r="M320" s="1066"/>
      <c r="N320" s="1066"/>
      <c r="O320" s="1066"/>
      <c r="P320" s="1066"/>
      <c r="Q320" s="1066"/>
    </row>
    <row r="321" spans="2:17" ht="20.100000000000001" customHeight="1">
      <c r="B321" s="3859" t="s">
        <v>956</v>
      </c>
      <c r="C321" s="3860"/>
      <c r="D321" s="3860"/>
      <c r="E321" s="3860"/>
      <c r="F321" s="3860"/>
      <c r="G321" s="3860"/>
      <c r="H321" s="3860"/>
      <c r="I321" s="3860"/>
      <c r="J321" s="3860"/>
      <c r="K321" s="3861"/>
      <c r="L321" s="1066"/>
      <c r="M321" s="1066"/>
      <c r="N321" s="1066"/>
      <c r="O321" s="1066"/>
      <c r="P321" s="1066"/>
      <c r="Q321" s="1066"/>
    </row>
    <row r="322" spans="2:17" ht="20.100000000000001" customHeight="1" thickBot="1">
      <c r="B322" s="3677"/>
      <c r="C322" s="3678"/>
      <c r="D322" s="3678"/>
      <c r="E322" s="3678"/>
      <c r="F322" s="3678"/>
      <c r="G322" s="3678"/>
      <c r="H322" s="3678"/>
      <c r="I322" s="3678"/>
      <c r="J322" s="3678"/>
      <c r="K322" s="3679"/>
      <c r="L322" s="1066"/>
      <c r="M322" s="1066"/>
      <c r="N322" s="1066"/>
      <c r="O322" s="1066"/>
      <c r="P322" s="1066"/>
      <c r="Q322" s="1066"/>
    </row>
    <row r="323" spans="2:17" ht="20.100000000000001" customHeight="1" thickBot="1">
      <c r="B323" s="1066"/>
      <c r="C323" s="1066"/>
      <c r="D323" s="1066"/>
      <c r="E323" s="1107"/>
      <c r="F323" s="1107"/>
      <c r="G323" s="1066"/>
      <c r="H323" s="1066"/>
      <c r="I323" s="1066"/>
      <c r="J323" s="1066"/>
      <c r="K323" s="1066"/>
      <c r="L323" s="1066"/>
      <c r="M323" s="1066"/>
      <c r="N323" s="1066"/>
      <c r="O323" s="1066"/>
      <c r="P323" s="1066"/>
      <c r="Q323" s="1066"/>
    </row>
    <row r="324" spans="2:17" ht="20.100000000000001" customHeight="1">
      <c r="B324" s="3862" t="s">
        <v>2228</v>
      </c>
      <c r="C324" s="3862"/>
      <c r="D324" s="3862"/>
      <c r="E324" s="3862"/>
      <c r="F324" s="3862"/>
      <c r="G324" s="3862"/>
      <c r="H324" s="3862"/>
      <c r="I324" s="3862"/>
      <c r="J324" s="3862"/>
      <c r="K324" s="3862"/>
      <c r="L324" s="3862"/>
      <c r="M324" s="3862"/>
      <c r="N324" s="3863"/>
      <c r="O324" s="1066"/>
      <c r="P324" s="1066"/>
      <c r="Q324" s="1066"/>
    </row>
    <row r="325" spans="2:17" ht="20.100000000000001" customHeight="1">
      <c r="B325" s="3864"/>
      <c r="C325" s="3864"/>
      <c r="D325" s="3864"/>
      <c r="E325" s="3864"/>
      <c r="F325" s="3864"/>
      <c r="G325" s="3864"/>
      <c r="H325" s="3864"/>
      <c r="I325" s="3864"/>
      <c r="J325" s="3864"/>
      <c r="K325" s="3864"/>
      <c r="L325" s="3864"/>
      <c r="M325" s="3864"/>
      <c r="N325" s="3865"/>
      <c r="O325" s="1066"/>
      <c r="P325" s="1066"/>
      <c r="Q325" s="1066"/>
    </row>
    <row r="326" spans="2:17" ht="20.100000000000001" customHeight="1">
      <c r="B326" s="3864"/>
      <c r="C326" s="3864"/>
      <c r="D326" s="3864"/>
      <c r="E326" s="3864"/>
      <c r="F326" s="3864"/>
      <c r="G326" s="3864"/>
      <c r="H326" s="3864"/>
      <c r="I326" s="3864"/>
      <c r="J326" s="3864"/>
      <c r="K326" s="3864"/>
      <c r="L326" s="3864"/>
      <c r="M326" s="3864"/>
      <c r="N326" s="3865"/>
      <c r="O326" s="1066"/>
      <c r="P326" s="1066"/>
      <c r="Q326" s="1066"/>
    </row>
    <row r="327" spans="2:17" ht="20.100000000000001" customHeight="1">
      <c r="B327" s="1300"/>
      <c r="C327" s="3866" t="s">
        <v>2229</v>
      </c>
      <c r="D327" s="3866"/>
      <c r="E327" s="3866"/>
      <c r="F327" s="3866"/>
      <c r="G327" s="3866"/>
      <c r="H327" s="3866"/>
      <c r="I327" s="3866"/>
      <c r="J327" s="3866"/>
      <c r="K327" s="3866"/>
      <c r="L327" s="3866"/>
      <c r="M327" s="3866"/>
      <c r="N327" s="1229"/>
      <c r="O327" s="1066"/>
      <c r="P327" s="1066"/>
      <c r="Q327" s="1066"/>
    </row>
    <row r="328" spans="2:17" ht="20.100000000000001" customHeight="1">
      <c r="B328" s="1300"/>
      <c r="C328" s="3867" t="s">
        <v>2230</v>
      </c>
      <c r="D328" s="3867"/>
      <c r="E328" s="3867"/>
      <c r="F328" s="3867"/>
      <c r="G328" s="3867"/>
      <c r="H328" s="3867"/>
      <c r="I328" s="3867"/>
      <c r="J328" s="3867"/>
      <c r="K328" s="3867"/>
      <c r="L328" s="3867"/>
      <c r="M328" s="3867"/>
      <c r="N328" s="1229"/>
      <c r="O328" s="1066"/>
      <c r="P328" s="1066"/>
      <c r="Q328" s="1066"/>
    </row>
    <row r="329" spans="2:17" ht="20.100000000000001" customHeight="1">
      <c r="B329" s="1300"/>
      <c r="C329" s="3868" t="s">
        <v>2231</v>
      </c>
      <c r="D329" s="3868"/>
      <c r="E329" s="3868"/>
      <c r="F329" s="3868"/>
      <c r="G329" s="3868"/>
      <c r="H329" s="3868"/>
      <c r="I329" s="3868"/>
      <c r="J329" s="3868"/>
      <c r="K329" s="3868"/>
      <c r="L329" s="3868"/>
      <c r="M329" s="3868"/>
      <c r="N329" s="1229"/>
      <c r="O329" s="1066"/>
      <c r="P329" s="1066"/>
      <c r="Q329" s="1066"/>
    </row>
    <row r="330" spans="2:17" ht="20.100000000000001" customHeight="1" thickBot="1">
      <c r="B330" s="1300"/>
      <c r="C330" s="3869"/>
      <c r="D330" s="3869"/>
      <c r="E330" s="3869"/>
      <c r="F330" s="3869"/>
      <c r="G330" s="3869"/>
      <c r="H330" s="3869"/>
      <c r="I330" s="3869"/>
      <c r="J330" s="3869"/>
      <c r="K330" s="3869"/>
      <c r="L330" s="3869"/>
      <c r="M330" s="3869"/>
      <c r="N330" s="1229"/>
      <c r="O330" s="1066"/>
      <c r="P330" s="1066"/>
      <c r="Q330" s="1066"/>
    </row>
    <row r="331" spans="2:17" ht="20.100000000000001" customHeight="1">
      <c r="B331" s="1300"/>
      <c r="C331" s="1301"/>
      <c r="D331" s="3870" t="s">
        <v>2217</v>
      </c>
      <c r="E331" s="3870"/>
      <c r="F331" s="3870"/>
      <c r="G331" s="3870"/>
      <c r="H331" s="3870"/>
      <c r="I331" s="3870"/>
      <c r="J331" s="3870"/>
      <c r="K331" s="3870"/>
      <c r="L331" s="3870"/>
      <c r="M331" s="3870"/>
      <c r="N331" s="1229"/>
      <c r="O331" s="1066"/>
      <c r="P331" s="1066"/>
      <c r="Q331" s="1066"/>
    </row>
    <row r="332" spans="2:17" ht="20.100000000000001" customHeight="1">
      <c r="B332" s="1300"/>
      <c r="C332" s="3855" t="s">
        <v>2232</v>
      </c>
      <c r="D332" s="3856" t="s">
        <v>2233</v>
      </c>
      <c r="E332" s="3856" t="s">
        <v>2234</v>
      </c>
      <c r="F332" s="3850" t="s">
        <v>2235</v>
      </c>
      <c r="G332" s="3850" t="s">
        <v>2236</v>
      </c>
      <c r="H332" s="3848" t="s">
        <v>2237</v>
      </c>
      <c r="I332" s="3848" t="s">
        <v>2238</v>
      </c>
      <c r="J332" s="1302"/>
      <c r="K332" s="1302"/>
      <c r="L332" s="3849" t="s">
        <v>2239</v>
      </c>
      <c r="M332" s="3850" t="s">
        <v>2240</v>
      </c>
      <c r="N332" s="1229"/>
      <c r="O332" s="1066"/>
      <c r="P332" s="1066"/>
      <c r="Q332" s="1066"/>
    </row>
    <row r="333" spans="2:17" ht="20.100000000000001" customHeight="1">
      <c r="B333" s="1300"/>
      <c r="C333" s="3855"/>
      <c r="D333" s="3856"/>
      <c r="E333" s="3856"/>
      <c r="F333" s="3850"/>
      <c r="G333" s="3850"/>
      <c r="H333" s="3848"/>
      <c r="I333" s="3848"/>
      <c r="J333" s="1302"/>
      <c r="K333" s="1302"/>
      <c r="L333" s="3849"/>
      <c r="M333" s="3850"/>
      <c r="N333" s="1229"/>
      <c r="O333" s="1066"/>
      <c r="P333" s="1066"/>
      <c r="Q333" s="1066"/>
    </row>
    <row r="334" spans="2:17" ht="20.100000000000001" customHeight="1">
      <c r="B334" s="1300"/>
      <c r="C334" s="3855"/>
      <c r="D334" s="3856"/>
      <c r="E334" s="3856"/>
      <c r="F334" s="3850"/>
      <c r="G334" s="3850"/>
      <c r="H334" s="3848"/>
      <c r="I334" s="3848"/>
      <c r="J334" s="1302"/>
      <c r="K334" s="1302"/>
      <c r="L334" s="3849"/>
      <c r="M334" s="3850"/>
      <c r="N334" s="1229"/>
      <c r="O334" s="1066"/>
      <c r="P334" s="1066"/>
      <c r="Q334" s="1066"/>
    </row>
    <row r="335" spans="2:17" ht="20.100000000000001" customHeight="1">
      <c r="B335" s="1300"/>
      <c r="C335" s="1303" t="s">
        <v>75</v>
      </c>
      <c r="D335" s="1303" t="s">
        <v>75</v>
      </c>
      <c r="E335" s="1303" t="s">
        <v>75</v>
      </c>
      <c r="F335" s="1303" t="s">
        <v>75</v>
      </c>
      <c r="G335" s="1303" t="s">
        <v>75</v>
      </c>
      <c r="H335" s="1303" t="s">
        <v>75</v>
      </c>
      <c r="I335" s="1303" t="s">
        <v>75</v>
      </c>
      <c r="J335" s="1303"/>
      <c r="K335" s="1303"/>
      <c r="L335" s="1288"/>
      <c r="M335" s="1304"/>
      <c r="N335" s="1229"/>
      <c r="O335" s="1066"/>
      <c r="P335" s="1066"/>
      <c r="Q335" s="1066"/>
    </row>
    <row r="336" spans="2:17" ht="20.100000000000001" customHeight="1">
      <c r="B336" s="1300"/>
      <c r="C336" s="3851">
        <v>1</v>
      </c>
      <c r="D336" s="3852">
        <v>32.5</v>
      </c>
      <c r="E336" s="3852">
        <v>53</v>
      </c>
      <c r="F336" s="3853">
        <v>2.5</v>
      </c>
      <c r="G336" s="3854">
        <v>2.5</v>
      </c>
      <c r="H336" s="3854">
        <v>5</v>
      </c>
      <c r="I336" s="3854">
        <v>5</v>
      </c>
      <c r="J336" s="1305"/>
      <c r="K336" s="1305"/>
      <c r="L336" s="3857">
        <f>(L343/M348)*M340</f>
        <v>1.7392499999999997</v>
      </c>
      <c r="M336" s="3858">
        <f>(M345/M348)*M340</f>
        <v>1.75</v>
      </c>
      <c r="N336" s="1229"/>
      <c r="O336" s="1066"/>
      <c r="P336" s="1066"/>
      <c r="Q336" s="1066"/>
    </row>
    <row r="337" spans="2:17" ht="20.100000000000001" customHeight="1">
      <c r="B337" s="1300"/>
      <c r="C337" s="3851"/>
      <c r="D337" s="3852"/>
      <c r="E337" s="3852"/>
      <c r="F337" s="3853"/>
      <c r="G337" s="3854"/>
      <c r="H337" s="3854"/>
      <c r="I337" s="3854"/>
      <c r="J337" s="1305"/>
      <c r="K337" s="1305"/>
      <c r="L337" s="3857"/>
      <c r="M337" s="3858"/>
      <c r="N337" s="1229"/>
      <c r="O337" s="1066"/>
      <c r="P337" s="1066"/>
      <c r="Q337" s="1066"/>
    </row>
    <row r="338" spans="2:17" ht="20.100000000000001" customHeight="1">
      <c r="B338" s="1300"/>
      <c r="C338" s="1306" t="s">
        <v>6</v>
      </c>
      <c r="D338" s="1306" t="s">
        <v>7</v>
      </c>
      <c r="E338" s="1306" t="s">
        <v>8</v>
      </c>
      <c r="F338" s="1306" t="s">
        <v>12</v>
      </c>
      <c r="G338" s="1306" t="s">
        <v>9</v>
      </c>
      <c r="H338" s="1306" t="s">
        <v>10</v>
      </c>
      <c r="I338" s="1306" t="s">
        <v>11</v>
      </c>
      <c r="J338" s="1306"/>
      <c r="K338" s="1306"/>
      <c r="L338" s="1306" t="s">
        <v>13</v>
      </c>
      <c r="M338" s="1306" t="s">
        <v>14</v>
      </c>
      <c r="N338" s="1229"/>
      <c r="O338" s="1066"/>
      <c r="P338" s="1066"/>
      <c r="Q338" s="1066"/>
    </row>
    <row r="339" spans="2:17" ht="20.100000000000001" customHeight="1">
      <c r="B339" s="1300"/>
      <c r="C339" s="1307">
        <f>(D336*E336)*C336</f>
        <v>1722.5</v>
      </c>
      <c r="D339" s="1307">
        <f>((D336*F336)*2)*C336+((E336*F336)*2)*C336</f>
        <v>427.5</v>
      </c>
      <c r="E339" s="1307">
        <f>((D336*H339)*2)*C336+((E336*H339)*2)*C336</f>
        <v>85.5</v>
      </c>
      <c r="F339" s="1307">
        <f>((D336*I339)*2)*C336+((E336*I339)*2)*C336</f>
        <v>85.5</v>
      </c>
      <c r="G339" s="1308">
        <f>G336/10</f>
        <v>0.25</v>
      </c>
      <c r="H339" s="1308">
        <f>H336/10</f>
        <v>0.5</v>
      </c>
      <c r="I339" s="1308">
        <f>I336/10</f>
        <v>0.5</v>
      </c>
      <c r="J339" s="1308"/>
      <c r="K339" s="1308"/>
      <c r="L339" s="1307">
        <f>SUM(C339:F339)</f>
        <v>2321</v>
      </c>
      <c r="M339" s="1309">
        <f>(C339*F336)/1000</f>
        <v>4.3062500000000004</v>
      </c>
      <c r="N339" s="1229"/>
      <c r="O339" s="1066"/>
      <c r="P339" s="1066"/>
      <c r="Q339" s="1066"/>
    </row>
    <row r="340" spans="2:17" ht="20.100000000000001" customHeight="1" thickBot="1">
      <c r="B340" s="1300"/>
      <c r="C340" s="1310"/>
      <c r="D340" s="1310"/>
      <c r="E340" s="1310"/>
      <c r="F340" s="1310"/>
      <c r="G340" s="1311"/>
      <c r="H340" s="1311"/>
      <c r="I340" s="1312" t="s">
        <v>2241</v>
      </c>
      <c r="J340" s="1312"/>
      <c r="K340" s="1312"/>
      <c r="L340" s="1313" t="s">
        <v>15</v>
      </c>
      <c r="M340" s="1314">
        <f>L339*G339</f>
        <v>580.25</v>
      </c>
      <c r="N340" s="1229"/>
      <c r="O340" s="1066"/>
      <c r="P340" s="1066"/>
      <c r="Q340" s="1066"/>
    </row>
    <row r="341" spans="2:17" ht="20.100000000000001" customHeight="1">
      <c r="B341" s="1300"/>
      <c r="C341" s="1301"/>
      <c r="D341" s="3842" t="s">
        <v>2219</v>
      </c>
      <c r="E341" s="3842"/>
      <c r="F341" s="3842"/>
      <c r="G341" s="3842"/>
      <c r="H341" s="3842"/>
      <c r="I341" s="3842"/>
      <c r="J341" s="3842"/>
      <c r="K341" s="3842"/>
      <c r="L341" s="3842"/>
      <c r="M341" s="3842"/>
      <c r="N341" s="1229"/>
      <c r="O341" s="1066"/>
      <c r="P341" s="1066"/>
      <c r="Q341" s="1066"/>
    </row>
    <row r="342" spans="2:17" ht="20.100000000000001" customHeight="1">
      <c r="B342" s="1300"/>
      <c r="C342" s="3843" t="s">
        <v>2242</v>
      </c>
      <c r="D342" s="3843"/>
      <c r="E342" s="3843"/>
      <c r="F342" s="3843"/>
      <c r="G342" s="3843"/>
      <c r="H342" s="3843"/>
      <c r="I342" s="3843"/>
      <c r="J342" s="3843"/>
      <c r="K342" s="3843"/>
      <c r="L342" s="3843"/>
      <c r="M342" s="1315" t="s">
        <v>75</v>
      </c>
      <c r="N342" s="1229"/>
      <c r="O342" s="1066"/>
      <c r="P342" s="1066"/>
      <c r="Q342" s="1066"/>
    </row>
    <row r="343" spans="2:17" ht="20.100000000000001" customHeight="1">
      <c r="B343" s="1300"/>
      <c r="C343" s="3844">
        <v>4</v>
      </c>
      <c r="D343" s="3845">
        <v>32.5</v>
      </c>
      <c r="E343" s="3845">
        <v>53</v>
      </c>
      <c r="F343" s="3846">
        <v>2.5</v>
      </c>
      <c r="G343" s="3837">
        <v>2.5</v>
      </c>
      <c r="H343" s="3837">
        <v>5</v>
      </c>
      <c r="I343" s="3837">
        <v>5</v>
      </c>
      <c r="J343" s="1316"/>
      <c r="K343" s="1316"/>
      <c r="L343" s="3838">
        <f>E359</f>
        <v>6.956999999999999</v>
      </c>
      <c r="M343" s="3839">
        <v>7</v>
      </c>
      <c r="N343" s="1229"/>
      <c r="O343" s="1066"/>
      <c r="P343" s="1066"/>
      <c r="Q343" s="1066"/>
    </row>
    <row r="344" spans="2:17" ht="20.100000000000001" customHeight="1">
      <c r="B344" s="1300"/>
      <c r="C344" s="3844"/>
      <c r="D344" s="3845"/>
      <c r="E344" s="3845"/>
      <c r="F344" s="3846"/>
      <c r="G344" s="3837"/>
      <c r="H344" s="3837"/>
      <c r="I344" s="3837"/>
      <c r="J344" s="1316"/>
      <c r="K344" s="1316"/>
      <c r="L344" s="3838"/>
      <c r="M344" s="3839"/>
      <c r="N344" s="1229"/>
      <c r="O344" s="1066"/>
      <c r="P344" s="1066"/>
      <c r="Q344" s="1066"/>
    </row>
    <row r="345" spans="2:17" ht="20.100000000000001" customHeight="1">
      <c r="B345" s="1300"/>
      <c r="C345" s="1317">
        <f>ROW()-2</f>
        <v>343</v>
      </c>
      <c r="D345" s="3840" t="s">
        <v>2243</v>
      </c>
      <c r="E345" s="3840"/>
      <c r="F345" s="3840"/>
      <c r="G345" s="3840"/>
      <c r="H345" s="3840"/>
      <c r="I345" s="3840"/>
      <c r="J345" s="1318"/>
      <c r="K345" s="1318"/>
      <c r="L345" s="1319"/>
      <c r="M345" s="1320">
        <f>IF(ISBLANK(M343),L343,M343)</f>
        <v>7</v>
      </c>
      <c r="N345" s="1229"/>
      <c r="O345" s="1066"/>
      <c r="P345" s="1066"/>
      <c r="Q345" s="1066"/>
    </row>
    <row r="346" spans="2:17" ht="20.100000000000001" customHeight="1">
      <c r="B346" s="1300"/>
      <c r="C346" s="1321" t="s">
        <v>6</v>
      </c>
      <c r="D346" s="1321" t="s">
        <v>7</v>
      </c>
      <c r="E346" s="1321" t="s">
        <v>8</v>
      </c>
      <c r="F346" s="1321" t="s">
        <v>12</v>
      </c>
      <c r="G346" s="1321" t="s">
        <v>9</v>
      </c>
      <c r="H346" s="1321" t="s">
        <v>10</v>
      </c>
      <c r="I346" s="1321" t="s">
        <v>11</v>
      </c>
      <c r="J346" s="1321"/>
      <c r="K346" s="1321"/>
      <c r="L346" s="1321" t="s">
        <v>13</v>
      </c>
      <c r="M346" s="1321" t="s">
        <v>14</v>
      </c>
      <c r="N346" s="1229"/>
      <c r="O346" s="1066"/>
      <c r="P346" s="1066"/>
      <c r="Q346" s="1066"/>
    </row>
    <row r="347" spans="2:17" ht="20.100000000000001" customHeight="1">
      <c r="B347" s="1300"/>
      <c r="C347" s="1307">
        <f>(D343*E343)*C343</f>
        <v>6890</v>
      </c>
      <c r="D347" s="1307">
        <f>((D343*F343)*2)*C343+((E343*F343)*2)*C343</f>
        <v>1710</v>
      </c>
      <c r="E347" s="1307">
        <f>((D343*H347)*2)*C343+((E343*H347)*2)*C343</f>
        <v>342</v>
      </c>
      <c r="F347" s="1307">
        <f>((D343*I347)*2)*C343+((E343*I347)*2)*C343</f>
        <v>342</v>
      </c>
      <c r="G347" s="1308">
        <f>G343/10</f>
        <v>0.25</v>
      </c>
      <c r="H347" s="1308">
        <f>H343/10</f>
        <v>0.5</v>
      </c>
      <c r="I347" s="1308">
        <f>I343/10</f>
        <v>0.5</v>
      </c>
      <c r="J347" s="1308"/>
      <c r="K347" s="1308"/>
      <c r="L347" s="1307">
        <f>SUM(C347:F347)</f>
        <v>9284</v>
      </c>
      <c r="M347" s="1309">
        <f>(C347*F343)/1000</f>
        <v>17.225000000000001</v>
      </c>
      <c r="N347" s="1229"/>
      <c r="O347" s="1066"/>
      <c r="P347" s="1066"/>
      <c r="Q347" s="1066"/>
    </row>
    <row r="348" spans="2:17" ht="20.100000000000001" customHeight="1" thickBot="1">
      <c r="B348" s="1300"/>
      <c r="C348" s="1319"/>
      <c r="D348" s="1319"/>
      <c r="E348" s="1319"/>
      <c r="F348" s="1319"/>
      <c r="G348" s="1319"/>
      <c r="H348" s="1319"/>
      <c r="I348" s="1322" t="s">
        <v>2244</v>
      </c>
      <c r="J348" s="1322"/>
      <c r="K348" s="1322"/>
      <c r="L348" s="1321" t="s">
        <v>15</v>
      </c>
      <c r="M348" s="1323">
        <f>L347*G347</f>
        <v>2321</v>
      </c>
      <c r="N348" s="1229"/>
      <c r="O348" s="1066"/>
      <c r="P348" s="1066"/>
      <c r="Q348" s="1066"/>
    </row>
    <row r="349" spans="2:17" ht="20.100000000000001" customHeight="1">
      <c r="B349" s="1300"/>
      <c r="C349" s="1324"/>
      <c r="D349" s="1324"/>
      <c r="E349" s="1324"/>
      <c r="F349" s="1324"/>
      <c r="G349" s="1324"/>
      <c r="H349" s="1324"/>
      <c r="I349" s="1325"/>
      <c r="J349" s="1325"/>
      <c r="K349" s="1325"/>
      <c r="L349" s="1326"/>
      <c r="M349" s="1327"/>
      <c r="N349" s="1229"/>
      <c r="O349" s="1066"/>
      <c r="P349" s="1066"/>
      <c r="Q349" s="1066"/>
    </row>
    <row r="350" spans="2:17" ht="20.100000000000001" customHeight="1">
      <c r="B350" s="1300"/>
      <c r="C350" s="1328" t="s">
        <v>6</v>
      </c>
      <c r="D350" s="1329" t="s">
        <v>2245</v>
      </c>
      <c r="E350" s="1329"/>
      <c r="F350" s="1328" t="s">
        <v>10</v>
      </c>
      <c r="G350" s="1330" t="s">
        <v>2246</v>
      </c>
      <c r="H350" s="1331"/>
      <c r="I350" s="1328" t="s">
        <v>14</v>
      </c>
      <c r="J350" s="3841" t="s">
        <v>2247</v>
      </c>
      <c r="K350" s="3841"/>
      <c r="L350" s="3841"/>
      <c r="M350" s="3841"/>
      <c r="N350" s="1229"/>
      <c r="O350" s="1066"/>
      <c r="P350" s="1066"/>
      <c r="Q350" s="1066"/>
    </row>
    <row r="351" spans="2:17" ht="20.100000000000001" customHeight="1">
      <c r="B351" s="1300"/>
      <c r="C351" s="1328" t="s">
        <v>7</v>
      </c>
      <c r="D351" s="1329" t="s">
        <v>2248</v>
      </c>
      <c r="E351" s="1329"/>
      <c r="F351" s="1328" t="s">
        <v>11</v>
      </c>
      <c r="G351" s="1329" t="s">
        <v>2249</v>
      </c>
      <c r="H351" s="1331"/>
      <c r="I351" s="1332"/>
      <c r="J351" s="3841"/>
      <c r="K351" s="3841"/>
      <c r="L351" s="3841"/>
      <c r="M351" s="3841"/>
      <c r="N351" s="1229"/>
      <c r="O351" s="1066"/>
      <c r="P351" s="1066"/>
      <c r="Q351" s="1066"/>
    </row>
    <row r="352" spans="2:17" ht="20.100000000000001" customHeight="1">
      <c r="B352" s="1300"/>
      <c r="C352" s="1328" t="s">
        <v>8</v>
      </c>
      <c r="D352" s="1329" t="s">
        <v>2250</v>
      </c>
      <c r="E352" s="1329"/>
      <c r="F352" s="1328" t="s">
        <v>12</v>
      </c>
      <c r="G352" s="1329" t="s">
        <v>2251</v>
      </c>
      <c r="H352" s="1331"/>
      <c r="I352" s="1328" t="s">
        <v>15</v>
      </c>
      <c r="J352" s="1329" t="s">
        <v>2252</v>
      </c>
      <c r="K352" s="1333"/>
      <c r="L352" s="1329"/>
      <c r="M352" s="1333"/>
      <c r="N352" s="1229"/>
      <c r="O352" s="1066"/>
      <c r="P352" s="1066"/>
      <c r="Q352" s="1066"/>
    </row>
    <row r="353" spans="2:17" ht="20.100000000000001" customHeight="1">
      <c r="B353" s="1300"/>
      <c r="C353" s="1328" t="s">
        <v>9</v>
      </c>
      <c r="D353" s="1329" t="s">
        <v>2253</v>
      </c>
      <c r="E353" s="1330"/>
      <c r="F353" s="1328" t="s">
        <v>13</v>
      </c>
      <c r="G353" s="1329" t="s">
        <v>2254</v>
      </c>
      <c r="H353" s="1331"/>
      <c r="I353" s="1331"/>
      <c r="J353" s="1331"/>
      <c r="K353" s="1331"/>
      <c r="L353" s="1334"/>
      <c r="M353" s="1333"/>
      <c r="N353" s="1229"/>
      <c r="O353" s="1066"/>
      <c r="P353" s="1066"/>
      <c r="Q353" s="1066"/>
    </row>
    <row r="354" spans="2:17" ht="20.100000000000001" customHeight="1" thickBot="1">
      <c r="B354" s="1300"/>
      <c r="C354" s="1328"/>
      <c r="D354" s="1329"/>
      <c r="E354" s="1330"/>
      <c r="F354" s="1328"/>
      <c r="G354" s="1329"/>
      <c r="H354" s="1331"/>
      <c r="I354" s="1331"/>
      <c r="J354" s="1331"/>
      <c r="K354" s="1331"/>
      <c r="L354" s="1334"/>
      <c r="M354" s="1333"/>
      <c r="N354" s="1229"/>
      <c r="O354" s="1066"/>
      <c r="P354" s="1066"/>
      <c r="Q354" s="1066"/>
    </row>
    <row r="355" spans="2:17" ht="20.100000000000001" customHeight="1">
      <c r="B355" s="1300"/>
      <c r="C355" s="1301"/>
      <c r="D355" s="3847" t="s">
        <v>2255</v>
      </c>
      <c r="E355" s="3847"/>
      <c r="F355" s="3847"/>
      <c r="G355" s="3847"/>
      <c r="H355" s="3847"/>
      <c r="I355" s="3847"/>
      <c r="J355" s="3847"/>
      <c r="K355" s="3847"/>
      <c r="L355" s="3847"/>
      <c r="M355" s="3847"/>
      <c r="N355" s="1229"/>
      <c r="O355" s="1066"/>
      <c r="P355" s="1066"/>
      <c r="Q355" s="1066"/>
    </row>
    <row r="356" spans="2:17" ht="20.100000000000001" customHeight="1">
      <c r="B356" s="1300"/>
      <c r="C356" s="3827" t="s">
        <v>2256</v>
      </c>
      <c r="D356" s="3827"/>
      <c r="E356" s="3827"/>
      <c r="F356" s="3827"/>
      <c r="G356" s="3827"/>
      <c r="H356" s="3827"/>
      <c r="I356" s="3827"/>
      <c r="J356" s="3827"/>
      <c r="K356" s="3827"/>
      <c r="L356" s="3827"/>
      <c r="M356" s="3827"/>
      <c r="N356" s="1229"/>
      <c r="O356" s="1066"/>
      <c r="P356" s="1066"/>
      <c r="Q356" s="1066"/>
    </row>
    <row r="357" spans="2:17" ht="20.100000000000001" customHeight="1">
      <c r="B357" s="1300"/>
      <c r="C357" s="3827"/>
      <c r="D357" s="3827"/>
      <c r="E357" s="3827"/>
      <c r="F357" s="3827"/>
      <c r="G357" s="3827"/>
      <c r="H357" s="3827"/>
      <c r="I357" s="3827"/>
      <c r="J357" s="3827"/>
      <c r="K357" s="3827"/>
      <c r="L357" s="3827"/>
      <c r="M357" s="3827"/>
      <c r="N357" s="1229"/>
      <c r="O357" s="1066"/>
      <c r="P357" s="1066"/>
      <c r="Q357" s="1066"/>
    </row>
    <row r="358" spans="2:17" ht="20.100000000000001" customHeight="1">
      <c r="B358" s="1300"/>
      <c r="C358" s="3828"/>
      <c r="D358" s="3828"/>
      <c r="E358" s="3828"/>
      <c r="F358" s="3828"/>
      <c r="G358" s="3828"/>
      <c r="H358" s="3828"/>
      <c r="I358" s="3828"/>
      <c r="J358" s="3828"/>
      <c r="K358" s="3828"/>
      <c r="L358" s="3828"/>
      <c r="M358" s="3828"/>
      <c r="N358" s="1229"/>
      <c r="O358" s="1066"/>
      <c r="P358" s="1066"/>
      <c r="Q358" s="1066"/>
    </row>
    <row r="359" spans="2:17" ht="20.100000000000001" customHeight="1">
      <c r="B359" s="1300"/>
      <c r="C359" s="1335"/>
      <c r="D359" s="1336" t="s">
        <v>2257</v>
      </c>
      <c r="E359" s="1337">
        <f>SUM(E360:E362,I360:I362)</f>
        <v>6.956999999999999</v>
      </c>
      <c r="F359" s="1335"/>
      <c r="G359" s="1335"/>
      <c r="H359" s="1335"/>
      <c r="I359" s="1335"/>
      <c r="J359" s="1335"/>
      <c r="K359" s="1335"/>
      <c r="L359" s="1335"/>
      <c r="M359" s="1335"/>
      <c r="N359" s="1229"/>
      <c r="O359" s="1066"/>
      <c r="P359" s="1066"/>
      <c r="Q359" s="1066"/>
    </row>
    <row r="360" spans="2:17" ht="20.100000000000001" customHeight="1">
      <c r="B360" s="1300"/>
      <c r="C360" s="1142"/>
      <c r="D360" s="1338" t="s">
        <v>2225</v>
      </c>
      <c r="E360" s="1339">
        <v>3.5</v>
      </c>
      <c r="F360" s="1340"/>
      <c r="G360" s="1142"/>
      <c r="H360" s="1338" t="s">
        <v>2258</v>
      </c>
      <c r="I360" s="1339">
        <v>0.55000000000000004</v>
      </c>
      <c r="J360" s="1339"/>
      <c r="K360" s="1339"/>
      <c r="L360" s="1340"/>
      <c r="M360" s="1335"/>
      <c r="N360" s="1229"/>
      <c r="O360" s="1066"/>
      <c r="P360" s="1066"/>
      <c r="Q360" s="1066"/>
    </row>
    <row r="361" spans="2:17" ht="20.100000000000001" customHeight="1">
      <c r="B361" s="1300"/>
      <c r="C361" s="1142"/>
      <c r="D361" s="1338" t="s">
        <v>1926</v>
      </c>
      <c r="E361" s="1339">
        <v>1.6</v>
      </c>
      <c r="F361" s="1340"/>
      <c r="G361" s="1142"/>
      <c r="H361" s="1338" t="s">
        <v>2259</v>
      </c>
      <c r="I361" s="1339">
        <v>4.4999999999999998E-2</v>
      </c>
      <c r="J361" s="1339"/>
      <c r="K361" s="1339"/>
      <c r="L361" s="1340"/>
      <c r="M361" s="1335"/>
      <c r="N361" s="1229"/>
      <c r="O361" s="1066"/>
      <c r="P361" s="1066"/>
      <c r="Q361" s="1066"/>
    </row>
    <row r="362" spans="2:17" ht="20.100000000000001" customHeight="1">
      <c r="B362" s="1300"/>
      <c r="C362" s="1142"/>
      <c r="D362" s="1338" t="s">
        <v>2260</v>
      </c>
      <c r="E362" s="1339">
        <v>1.25</v>
      </c>
      <c r="F362" s="1340"/>
      <c r="G362" s="1142"/>
      <c r="H362" s="1341" t="s">
        <v>3</v>
      </c>
      <c r="I362" s="1339">
        <v>1.2E-2</v>
      </c>
      <c r="J362" s="1339"/>
      <c r="K362" s="1339"/>
      <c r="L362" s="1340"/>
      <c r="M362" s="1335"/>
      <c r="N362" s="1229"/>
      <c r="O362" s="1066"/>
      <c r="P362" s="1066"/>
      <c r="Q362" s="1066"/>
    </row>
    <row r="363" spans="2:17" ht="20.100000000000001" customHeight="1">
      <c r="B363" s="1300"/>
      <c r="C363" s="1342" t="s">
        <v>2261</v>
      </c>
      <c r="D363" s="1335"/>
      <c r="E363" s="1335"/>
      <c r="F363" s="1335"/>
      <c r="G363" s="1335"/>
      <c r="H363" s="1335"/>
      <c r="I363" s="1335"/>
      <c r="J363" s="1335"/>
      <c r="K363" s="1335"/>
      <c r="L363" s="1335"/>
      <c r="M363" s="1335"/>
      <c r="N363" s="1229"/>
      <c r="O363" s="1066"/>
      <c r="P363" s="1066"/>
      <c r="Q363" s="1066"/>
    </row>
    <row r="364" spans="2:17" ht="20.100000000000001" customHeight="1">
      <c r="B364" s="1300"/>
      <c r="C364" s="3829" t="s">
        <v>2262</v>
      </c>
      <c r="D364" s="3829"/>
      <c r="E364" s="3829"/>
      <c r="F364" s="3829"/>
      <c r="G364" s="3829"/>
      <c r="H364" s="3829"/>
      <c r="I364" s="3829"/>
      <c r="J364" s="3829"/>
      <c r="K364" s="3829"/>
      <c r="L364" s="3829"/>
      <c r="M364" s="3829"/>
      <c r="N364" s="1229"/>
      <c r="O364" s="1066"/>
      <c r="P364" s="1066"/>
      <c r="Q364" s="1066"/>
    </row>
    <row r="365" spans="2:17" ht="20.100000000000001" customHeight="1">
      <c r="B365" s="1300"/>
      <c r="C365" s="3829"/>
      <c r="D365" s="3829"/>
      <c r="E365" s="3829"/>
      <c r="F365" s="3829"/>
      <c r="G365" s="3829"/>
      <c r="H365" s="3829"/>
      <c r="I365" s="3829"/>
      <c r="J365" s="3829"/>
      <c r="K365" s="3829"/>
      <c r="L365" s="3829"/>
      <c r="M365" s="3829"/>
      <c r="N365" s="1229"/>
      <c r="O365" s="1066"/>
      <c r="P365" s="1066"/>
      <c r="Q365" s="1066"/>
    </row>
    <row r="366" spans="2:17" ht="20.100000000000001" customHeight="1">
      <c r="B366" s="1300"/>
      <c r="C366" s="1342" t="s">
        <v>2263</v>
      </c>
      <c r="D366" s="1335"/>
      <c r="E366" s="1335"/>
      <c r="F366" s="1335"/>
      <c r="G366" s="1335"/>
      <c r="H366" s="1335"/>
      <c r="I366" s="1335"/>
      <c r="J366" s="1335"/>
      <c r="K366" s="1335"/>
      <c r="L366" s="1335"/>
      <c r="M366" s="1335"/>
      <c r="N366" s="1229"/>
      <c r="O366" s="1066"/>
      <c r="P366" s="1066"/>
      <c r="Q366" s="1066"/>
    </row>
    <row r="367" spans="2:17" ht="20.100000000000001" customHeight="1">
      <c r="B367" s="1300"/>
      <c r="C367" s="1343" t="s">
        <v>2264</v>
      </c>
      <c r="D367" s="1335"/>
      <c r="E367" s="1335"/>
      <c r="F367" s="1335"/>
      <c r="G367" s="1335"/>
      <c r="H367" s="1335"/>
      <c r="I367" s="1335"/>
      <c r="J367" s="1335"/>
      <c r="K367" s="1335"/>
      <c r="L367" s="1335"/>
      <c r="M367" s="1335"/>
      <c r="N367" s="1229"/>
      <c r="O367" s="1066"/>
      <c r="P367" s="1066"/>
      <c r="Q367" s="1066"/>
    </row>
    <row r="368" spans="2:17" ht="20.100000000000001" customHeight="1">
      <c r="B368" s="1300"/>
      <c r="C368" s="1344" t="s">
        <v>2265</v>
      </c>
      <c r="D368" s="1335"/>
      <c r="E368" s="1335"/>
      <c r="F368" s="1344" t="s">
        <v>2266</v>
      </c>
      <c r="G368" s="1335"/>
      <c r="H368" s="1344" t="s">
        <v>2267</v>
      </c>
      <c r="I368" s="1335"/>
      <c r="J368" s="1335"/>
      <c r="K368" s="1335"/>
      <c r="L368" s="1335"/>
      <c r="M368" s="1335"/>
      <c r="N368" s="1229"/>
      <c r="O368" s="1066"/>
      <c r="P368" s="1066"/>
      <c r="Q368" s="1066"/>
    </row>
    <row r="369" spans="2:17" ht="20.100000000000001" customHeight="1">
      <c r="B369" s="1300"/>
      <c r="C369" s="1344" t="s">
        <v>2268</v>
      </c>
      <c r="D369" s="1345" t="s">
        <v>2269</v>
      </c>
      <c r="E369" s="1335"/>
      <c r="F369" s="1335"/>
      <c r="G369" s="1335"/>
      <c r="H369" s="1335"/>
      <c r="I369" s="1335"/>
      <c r="J369" s="1335"/>
      <c r="K369" s="1335"/>
      <c r="L369" s="1335"/>
      <c r="M369" s="1335"/>
      <c r="N369" s="1229"/>
      <c r="O369" s="1066"/>
      <c r="P369" s="1066"/>
      <c r="Q369" s="1066"/>
    </row>
    <row r="370" spans="2:17" ht="20.100000000000001" customHeight="1">
      <c r="B370" s="1300"/>
      <c r="C370" s="1335"/>
      <c r="D370" s="1335"/>
      <c r="E370" s="1335"/>
      <c r="F370" s="1335"/>
      <c r="G370" s="1335"/>
      <c r="H370" s="1335"/>
      <c r="I370" s="1335"/>
      <c r="J370" s="1335"/>
      <c r="K370" s="1335"/>
      <c r="L370" s="1335"/>
      <c r="M370" s="1335"/>
      <c r="N370" s="1229"/>
      <c r="O370" s="1066"/>
      <c r="P370" s="1066"/>
      <c r="Q370" s="1066"/>
    </row>
    <row r="371" spans="2:17" ht="20.100000000000001" customHeight="1">
      <c r="B371" s="1300"/>
      <c r="C371" s="3830" t="s">
        <v>956</v>
      </c>
      <c r="D371" s="3830"/>
      <c r="E371" s="3830"/>
      <c r="F371" s="3830"/>
      <c r="G371" s="3830"/>
      <c r="H371" s="3830"/>
      <c r="I371" s="3830"/>
      <c r="J371" s="3830"/>
      <c r="K371" s="3830"/>
      <c r="L371" s="3830"/>
      <c r="M371" s="3830"/>
      <c r="N371" s="1229"/>
      <c r="O371" s="1066"/>
      <c r="P371" s="1066"/>
      <c r="Q371" s="1066"/>
    </row>
    <row r="372" spans="2:17" ht="20.100000000000001" customHeight="1" thickBot="1">
      <c r="B372" s="1346"/>
      <c r="C372" s="3678"/>
      <c r="D372" s="3678"/>
      <c r="E372" s="3678"/>
      <c r="F372" s="3678"/>
      <c r="G372" s="3678"/>
      <c r="H372" s="3678"/>
      <c r="I372" s="3678"/>
      <c r="J372" s="3678"/>
      <c r="K372" s="3678"/>
      <c r="L372" s="3678"/>
      <c r="M372" s="3678"/>
      <c r="N372" s="1157"/>
      <c r="O372" s="1066"/>
      <c r="P372" s="1066"/>
      <c r="Q372" s="1066"/>
    </row>
    <row r="373" spans="2:17" ht="20.100000000000001" customHeight="1" thickBot="1">
      <c r="B373" s="1066"/>
      <c r="C373" s="1066"/>
      <c r="D373" s="1066"/>
      <c r="E373" s="1107"/>
      <c r="F373" s="1107"/>
      <c r="G373" s="1066"/>
      <c r="H373" s="1066"/>
      <c r="I373" s="1066"/>
      <c r="J373" s="1066"/>
      <c r="K373" s="1066"/>
      <c r="L373" s="1066"/>
      <c r="M373" s="1066"/>
      <c r="N373" s="1066"/>
      <c r="O373" s="1066"/>
      <c r="P373" s="1066"/>
      <c r="Q373" s="1066"/>
    </row>
    <row r="374" spans="2:17" ht="20.100000000000001" customHeight="1">
      <c r="B374" s="3831" t="s">
        <v>2270</v>
      </c>
      <c r="C374" s="3832"/>
      <c r="D374" s="3832"/>
      <c r="E374" s="3832"/>
      <c r="F374" s="3832"/>
      <c r="G374" s="3832"/>
      <c r="H374" s="3832"/>
      <c r="I374" s="3832"/>
      <c r="J374" s="3833"/>
      <c r="K374" s="1066"/>
      <c r="L374" s="1066"/>
      <c r="M374" s="1066"/>
      <c r="N374" s="1066"/>
      <c r="O374" s="1066"/>
      <c r="P374" s="1066"/>
      <c r="Q374" s="1066"/>
    </row>
    <row r="375" spans="2:17" ht="20.100000000000001" customHeight="1">
      <c r="B375" s="3834" t="s">
        <v>2271</v>
      </c>
      <c r="C375" s="3835"/>
      <c r="D375" s="3835"/>
      <c r="E375" s="3835"/>
      <c r="F375" s="3835"/>
      <c r="G375" s="3835"/>
      <c r="H375" s="3835"/>
      <c r="I375" s="3835"/>
      <c r="J375" s="3836"/>
      <c r="K375" s="1066"/>
      <c r="L375" s="1066"/>
      <c r="M375" s="1066"/>
      <c r="N375" s="1066"/>
      <c r="O375" s="1066"/>
      <c r="P375" s="1066"/>
      <c r="Q375" s="1066"/>
    </row>
    <row r="376" spans="2:17" ht="20.100000000000001" customHeight="1">
      <c r="B376" s="3812" t="s">
        <v>2272</v>
      </c>
      <c r="C376" s="3813"/>
      <c r="D376" s="3813"/>
      <c r="E376" s="3813"/>
      <c r="F376" s="3813"/>
      <c r="G376" s="3813"/>
      <c r="H376" s="3813"/>
      <c r="I376" s="3813"/>
      <c r="J376" s="3814"/>
      <c r="K376" s="1066"/>
      <c r="L376" s="1066"/>
      <c r="M376" s="1066"/>
      <c r="N376" s="1066"/>
      <c r="O376" s="1066"/>
      <c r="P376" s="1066"/>
      <c r="Q376" s="1066"/>
    </row>
    <row r="377" spans="2:17" ht="20.100000000000001" customHeight="1">
      <c r="B377" s="3812"/>
      <c r="C377" s="3813"/>
      <c r="D377" s="3813"/>
      <c r="E377" s="3813"/>
      <c r="F377" s="3813"/>
      <c r="G377" s="3813"/>
      <c r="H377" s="3813"/>
      <c r="I377" s="3813"/>
      <c r="J377" s="3814"/>
      <c r="K377" s="1066"/>
      <c r="L377" s="1066"/>
      <c r="M377" s="1066"/>
      <c r="N377" s="1066"/>
      <c r="O377" s="1066"/>
      <c r="P377" s="1066"/>
      <c r="Q377" s="1066"/>
    </row>
    <row r="378" spans="2:17" ht="20.100000000000001" customHeight="1">
      <c r="B378" s="1347" t="s">
        <v>2273</v>
      </c>
      <c r="C378" s="1348"/>
      <c r="D378" s="1348"/>
      <c r="E378" s="1348"/>
      <c r="F378" s="1348"/>
      <c r="G378" s="1348"/>
      <c r="H378" s="1348"/>
      <c r="I378" s="1348"/>
      <c r="J378" s="1349"/>
      <c r="K378" s="1066"/>
      <c r="L378" s="1066"/>
      <c r="M378" s="1066"/>
      <c r="N378" s="1066"/>
      <c r="O378" s="1066"/>
      <c r="P378" s="1066"/>
      <c r="Q378" s="1066"/>
    </row>
    <row r="379" spans="2:17" ht="20.100000000000001" customHeight="1">
      <c r="B379" s="1347" t="s">
        <v>2274</v>
      </c>
      <c r="C379" s="1348"/>
      <c r="D379" s="1348"/>
      <c r="E379" s="1348"/>
      <c r="F379" s="1348"/>
      <c r="G379" s="1350" t="s">
        <v>2275</v>
      </c>
      <c r="H379" s="1348"/>
      <c r="I379" s="1348"/>
      <c r="J379" s="1349"/>
      <c r="K379" s="1066"/>
      <c r="L379" s="1066"/>
      <c r="M379" s="1066"/>
      <c r="N379" s="1066"/>
      <c r="O379" s="1066"/>
      <c r="P379" s="1066"/>
      <c r="Q379" s="1066"/>
    </row>
    <row r="380" spans="2:17" ht="20.100000000000001" customHeight="1">
      <c r="B380" s="3815" t="s">
        <v>2276</v>
      </c>
      <c r="C380" s="3816"/>
      <c r="D380" s="3816"/>
      <c r="E380" s="3816"/>
      <c r="F380" s="3816"/>
      <c r="G380" s="3816"/>
      <c r="H380" s="3816"/>
      <c r="I380" s="3816"/>
      <c r="J380" s="3817"/>
      <c r="K380" s="1066"/>
      <c r="L380" s="1066"/>
      <c r="M380" s="1066"/>
      <c r="N380" s="1066"/>
      <c r="O380" s="1066"/>
      <c r="P380" s="1066"/>
      <c r="Q380" s="1066"/>
    </row>
    <row r="381" spans="2:17" ht="20.100000000000001" customHeight="1">
      <c r="B381" s="3815"/>
      <c r="C381" s="3816"/>
      <c r="D381" s="3816"/>
      <c r="E381" s="3816"/>
      <c r="F381" s="3816"/>
      <c r="G381" s="3816"/>
      <c r="H381" s="3816"/>
      <c r="I381" s="3816"/>
      <c r="J381" s="3817"/>
      <c r="K381" s="1066"/>
      <c r="L381" s="1066"/>
      <c r="M381" s="1066"/>
      <c r="N381" s="1066"/>
      <c r="O381" s="1066"/>
      <c r="P381" s="1066"/>
      <c r="Q381" s="1066"/>
    </row>
    <row r="382" spans="2:17" ht="20.100000000000001" customHeight="1">
      <c r="B382" s="3818" t="s">
        <v>2277</v>
      </c>
      <c r="C382" s="3819"/>
      <c r="D382" s="3819"/>
      <c r="E382" s="3819"/>
      <c r="F382" s="3819"/>
      <c r="G382" s="3819"/>
      <c r="H382" s="3819"/>
      <c r="I382" s="3819"/>
      <c r="J382" s="3820"/>
      <c r="K382" s="1066"/>
      <c r="L382" s="1066"/>
      <c r="M382" s="1066"/>
      <c r="N382" s="1066"/>
      <c r="O382" s="1066"/>
      <c r="P382" s="1066"/>
      <c r="Q382" s="1066"/>
    </row>
    <row r="383" spans="2:17" ht="20.100000000000001" customHeight="1">
      <c r="B383" s="3818"/>
      <c r="C383" s="3819"/>
      <c r="D383" s="3819"/>
      <c r="E383" s="3819"/>
      <c r="F383" s="3819"/>
      <c r="G383" s="3819"/>
      <c r="H383" s="3819"/>
      <c r="I383" s="3819"/>
      <c r="J383" s="3820"/>
      <c r="K383" s="1066"/>
      <c r="L383" s="1066"/>
      <c r="M383" s="1066"/>
      <c r="N383" s="1066"/>
      <c r="O383" s="1066"/>
      <c r="P383" s="1066"/>
      <c r="Q383" s="1066"/>
    </row>
    <row r="384" spans="2:17" ht="20.100000000000001" customHeight="1">
      <c r="B384" s="3821" t="s">
        <v>1547</v>
      </c>
      <c r="C384" s="3822"/>
      <c r="D384" s="3823">
        <v>9.86</v>
      </c>
      <c r="E384" s="3824" t="s">
        <v>2278</v>
      </c>
      <c r="F384" s="3823">
        <v>5.694</v>
      </c>
      <c r="G384" s="3825" t="s">
        <v>2279</v>
      </c>
      <c r="H384" s="3826">
        <f>D384*F384</f>
        <v>56.14284</v>
      </c>
      <c r="I384" s="3826" t="s">
        <v>2280</v>
      </c>
      <c r="J384" s="3805">
        <f>H384</f>
        <v>56.14284</v>
      </c>
      <c r="K384" s="1066"/>
      <c r="L384" s="1066"/>
      <c r="M384" s="1066"/>
      <c r="N384" s="1066"/>
      <c r="O384" s="1066"/>
      <c r="P384" s="1066"/>
      <c r="Q384" s="1066"/>
    </row>
    <row r="385" spans="2:17" ht="20.100000000000001" customHeight="1">
      <c r="B385" s="3821"/>
      <c r="C385" s="3822"/>
      <c r="D385" s="3823"/>
      <c r="E385" s="3824"/>
      <c r="F385" s="3823"/>
      <c r="G385" s="3825"/>
      <c r="H385" s="3826"/>
      <c r="I385" s="3826"/>
      <c r="J385" s="3805"/>
      <c r="K385" s="1066"/>
      <c r="L385" s="1066"/>
      <c r="M385" s="1066"/>
      <c r="N385" s="1066"/>
      <c r="O385" s="1066"/>
      <c r="P385" s="1066"/>
      <c r="Q385" s="1066"/>
    </row>
    <row r="386" spans="2:17" ht="20.100000000000001" customHeight="1">
      <c r="B386" s="1351"/>
      <c r="C386" s="1352" t="s">
        <v>2281</v>
      </c>
      <c r="D386" s="1331"/>
      <c r="E386" s="1331"/>
      <c r="F386" s="1331"/>
      <c r="G386" s="1331"/>
      <c r="H386" s="1331"/>
      <c r="I386" s="1331"/>
      <c r="J386" s="1353"/>
      <c r="K386" s="1066"/>
      <c r="L386" s="1066"/>
      <c r="M386" s="1066"/>
      <c r="N386" s="1066"/>
      <c r="O386" s="1066"/>
      <c r="P386" s="1066"/>
      <c r="Q386" s="1066"/>
    </row>
    <row r="387" spans="2:17" ht="20.100000000000001" customHeight="1">
      <c r="B387" s="1351"/>
      <c r="C387" s="1352" t="s">
        <v>2282</v>
      </c>
      <c r="D387" s="1331"/>
      <c r="E387" s="1331"/>
      <c r="F387" s="1331"/>
      <c r="G387" s="1331"/>
      <c r="H387" s="1331"/>
      <c r="I387" s="1331"/>
      <c r="J387" s="1353"/>
      <c r="K387" s="1066"/>
      <c r="L387" s="1066"/>
      <c r="M387" s="1066"/>
      <c r="N387" s="1066"/>
      <c r="O387" s="1066"/>
      <c r="P387" s="1066"/>
      <c r="Q387" s="1066"/>
    </row>
    <row r="388" spans="2:17" ht="20.100000000000001" customHeight="1">
      <c r="B388" s="1351"/>
      <c r="C388" s="1352" t="s">
        <v>2283</v>
      </c>
      <c r="D388" s="1331"/>
      <c r="E388" s="1331"/>
      <c r="F388" s="1331"/>
      <c r="G388" s="1331"/>
      <c r="H388" s="1331"/>
      <c r="I388" s="1331"/>
      <c r="J388" s="1353"/>
      <c r="K388" s="1066"/>
      <c r="L388" s="1066"/>
      <c r="M388" s="1066"/>
      <c r="N388" s="1066"/>
      <c r="O388" s="1066"/>
      <c r="P388" s="1066"/>
      <c r="Q388" s="1066"/>
    </row>
    <row r="389" spans="2:17" ht="20.100000000000001" customHeight="1">
      <c r="B389" s="1351"/>
      <c r="C389" s="1352" t="s">
        <v>2284</v>
      </c>
      <c r="D389" s="1331"/>
      <c r="E389" s="1331"/>
      <c r="F389" s="1331"/>
      <c r="G389" s="1331"/>
      <c r="H389" s="1331"/>
      <c r="I389" s="1331"/>
      <c r="J389" s="1353"/>
      <c r="K389" s="1066"/>
      <c r="L389" s="1066"/>
      <c r="M389" s="1066"/>
      <c r="N389" s="1066"/>
      <c r="O389" s="1066"/>
      <c r="P389" s="1066"/>
      <c r="Q389" s="1066"/>
    </row>
    <row r="390" spans="2:17" ht="20.100000000000001" customHeight="1">
      <c r="B390" s="3806" t="s">
        <v>2285</v>
      </c>
      <c r="C390" s="3807"/>
      <c r="D390" s="3807"/>
      <c r="E390" s="3807"/>
      <c r="F390" s="3807"/>
      <c r="G390" s="3807"/>
      <c r="H390" s="3807"/>
      <c r="I390" s="3807"/>
      <c r="J390" s="3808"/>
      <c r="K390" s="1066"/>
      <c r="L390" s="1066"/>
      <c r="M390" s="1066"/>
      <c r="N390" s="1066"/>
      <c r="O390" s="1066"/>
      <c r="P390" s="1066"/>
      <c r="Q390" s="1066"/>
    </row>
    <row r="391" spans="2:17" ht="20.100000000000001" customHeight="1">
      <c r="B391" s="3806"/>
      <c r="C391" s="3807"/>
      <c r="D391" s="3807"/>
      <c r="E391" s="3807"/>
      <c r="F391" s="3807"/>
      <c r="G391" s="3807"/>
      <c r="H391" s="3807"/>
      <c r="I391" s="3807"/>
      <c r="J391" s="3808"/>
      <c r="K391" s="1066"/>
      <c r="L391" s="1066"/>
      <c r="M391" s="1066"/>
      <c r="N391" s="1066"/>
      <c r="O391" s="1066"/>
      <c r="P391" s="1066"/>
      <c r="Q391" s="1066"/>
    </row>
    <row r="392" spans="2:17" ht="20.100000000000001" customHeight="1">
      <c r="B392" s="3806"/>
      <c r="C392" s="3807"/>
      <c r="D392" s="3807"/>
      <c r="E392" s="3807"/>
      <c r="F392" s="3807"/>
      <c r="G392" s="3807"/>
      <c r="H392" s="3807"/>
      <c r="I392" s="3807"/>
      <c r="J392" s="3808"/>
      <c r="K392" s="1066"/>
      <c r="L392" s="1066"/>
      <c r="M392" s="1066"/>
      <c r="N392" s="1066"/>
      <c r="O392" s="1066"/>
      <c r="P392" s="1066"/>
      <c r="Q392" s="1066"/>
    </row>
    <row r="393" spans="2:17" ht="20.100000000000001" customHeight="1">
      <c r="B393" s="3806" t="s">
        <v>2286</v>
      </c>
      <c r="C393" s="3807"/>
      <c r="D393" s="3807"/>
      <c r="E393" s="3807"/>
      <c r="F393" s="3807"/>
      <c r="G393" s="3807"/>
      <c r="H393" s="3807"/>
      <c r="I393" s="3807"/>
      <c r="J393" s="3808"/>
      <c r="K393" s="1066"/>
      <c r="L393" s="1066"/>
      <c r="M393" s="1066"/>
      <c r="N393" s="1066"/>
      <c r="O393" s="1066"/>
      <c r="P393" s="1066"/>
      <c r="Q393" s="1066"/>
    </row>
    <row r="394" spans="2:17" ht="20.100000000000001" customHeight="1">
      <c r="B394" s="3806"/>
      <c r="C394" s="3807"/>
      <c r="D394" s="3807"/>
      <c r="E394" s="3807"/>
      <c r="F394" s="3807"/>
      <c r="G394" s="3807"/>
      <c r="H394" s="3807"/>
      <c r="I394" s="3807"/>
      <c r="J394" s="3808"/>
      <c r="K394" s="1066"/>
      <c r="L394" s="1066"/>
      <c r="M394" s="1066"/>
      <c r="N394" s="1066"/>
      <c r="O394" s="1066"/>
      <c r="P394" s="1066"/>
      <c r="Q394" s="1066"/>
    </row>
    <row r="395" spans="2:17" ht="20.100000000000001" customHeight="1">
      <c r="B395" s="1351"/>
      <c r="C395" s="1352" t="s">
        <v>2287</v>
      </c>
      <c r="D395" s="1331"/>
      <c r="E395" s="1331"/>
      <c r="F395" s="1331"/>
      <c r="G395" s="1331"/>
      <c r="H395" s="1331"/>
      <c r="I395" s="1331"/>
      <c r="J395" s="1353"/>
      <c r="K395" s="1066"/>
      <c r="L395" s="1066"/>
      <c r="M395" s="1066"/>
      <c r="N395" s="1066"/>
      <c r="O395" s="1066"/>
      <c r="P395" s="1066"/>
      <c r="Q395" s="1066"/>
    </row>
    <row r="396" spans="2:17" ht="20.100000000000001" customHeight="1">
      <c r="B396" s="1351"/>
      <c r="C396" s="1352" t="s">
        <v>2288</v>
      </c>
      <c r="D396" s="1331"/>
      <c r="E396" s="1331"/>
      <c r="F396" s="1331"/>
      <c r="G396" s="1331"/>
      <c r="H396" s="1331"/>
      <c r="I396" s="1331"/>
      <c r="J396" s="1353"/>
      <c r="K396" s="1066"/>
      <c r="L396" s="1066"/>
      <c r="M396" s="1066"/>
      <c r="N396" s="1066"/>
      <c r="O396" s="1066"/>
      <c r="P396" s="1066"/>
      <c r="Q396" s="1066"/>
    </row>
    <row r="397" spans="2:17" ht="20.100000000000001" customHeight="1">
      <c r="B397" s="1354"/>
      <c r="C397" s="1355"/>
      <c r="D397" s="1331"/>
      <c r="E397" s="1331"/>
      <c r="F397" s="1331"/>
      <c r="G397" s="1331"/>
      <c r="H397" s="1331"/>
      <c r="I397" s="1331"/>
      <c r="J397" s="1353"/>
      <c r="K397" s="1066"/>
      <c r="L397" s="1066"/>
      <c r="M397" s="1066"/>
      <c r="N397" s="1066"/>
      <c r="O397" s="1066"/>
      <c r="P397" s="1066"/>
      <c r="Q397" s="1066"/>
    </row>
    <row r="398" spans="2:17" ht="20.100000000000001" customHeight="1">
      <c r="B398" s="1351"/>
      <c r="C398" s="1352" t="s">
        <v>2289</v>
      </c>
      <c r="D398" s="1331"/>
      <c r="E398" s="1331"/>
      <c r="F398" s="1331"/>
      <c r="G398" s="1331"/>
      <c r="H398" s="1331"/>
      <c r="I398" s="1331"/>
      <c r="J398" s="1353"/>
      <c r="K398" s="1066"/>
      <c r="L398" s="1066"/>
      <c r="M398" s="1066"/>
      <c r="N398" s="1066"/>
      <c r="O398" s="1066"/>
      <c r="P398" s="1066"/>
      <c r="Q398" s="1066"/>
    </row>
    <row r="399" spans="2:17" ht="20.100000000000001" customHeight="1">
      <c r="B399" s="1351"/>
      <c r="C399" s="1352" t="s">
        <v>2290</v>
      </c>
      <c r="D399" s="1331"/>
      <c r="E399" s="1331"/>
      <c r="F399" s="1331"/>
      <c r="G399" s="1331"/>
      <c r="H399" s="1331"/>
      <c r="I399" s="1331"/>
      <c r="J399" s="1353"/>
      <c r="K399" s="1066"/>
      <c r="L399" s="1066"/>
      <c r="M399" s="1066"/>
      <c r="N399" s="1066"/>
      <c r="O399" s="1066"/>
      <c r="P399" s="1066"/>
      <c r="Q399" s="1066"/>
    </row>
    <row r="400" spans="2:17" ht="20.100000000000001" customHeight="1">
      <c r="B400" s="1351"/>
      <c r="C400" s="1352" t="s">
        <v>2291</v>
      </c>
      <c r="D400" s="1331"/>
      <c r="E400" s="1331"/>
      <c r="F400" s="1331"/>
      <c r="G400" s="1331"/>
      <c r="H400" s="1331"/>
      <c r="I400" s="1331"/>
      <c r="J400" s="1353"/>
      <c r="K400" s="1066"/>
      <c r="L400" s="1066"/>
      <c r="M400" s="1066"/>
      <c r="N400" s="1066"/>
      <c r="O400" s="1066"/>
      <c r="P400" s="1066"/>
      <c r="Q400" s="1066"/>
    </row>
    <row r="401" spans="1:17" ht="20.100000000000001" customHeight="1">
      <c r="B401" s="1351"/>
      <c r="C401" s="1352" t="s">
        <v>2292</v>
      </c>
      <c r="D401" s="1331"/>
      <c r="E401" s="1331"/>
      <c r="F401" s="1331"/>
      <c r="G401" s="1331"/>
      <c r="H401" s="1331"/>
      <c r="I401" s="1331"/>
      <c r="J401" s="1353"/>
      <c r="K401" s="1066"/>
      <c r="L401" s="1066"/>
      <c r="M401" s="1066"/>
      <c r="N401" s="1066"/>
      <c r="O401" s="1066"/>
      <c r="P401" s="1066"/>
      <c r="Q401" s="1066"/>
    </row>
    <row r="402" spans="1:17" ht="20.100000000000001" customHeight="1">
      <c r="B402" s="3806" t="s">
        <v>2293</v>
      </c>
      <c r="C402" s="3807"/>
      <c r="D402" s="3807"/>
      <c r="E402" s="3807"/>
      <c r="F402" s="3807"/>
      <c r="G402" s="3807"/>
      <c r="H402" s="3807"/>
      <c r="I402" s="3807"/>
      <c r="J402" s="3808"/>
      <c r="K402" s="1066"/>
      <c r="L402" s="1066"/>
      <c r="M402" s="1066"/>
      <c r="N402" s="1066"/>
      <c r="O402" s="1066"/>
      <c r="P402" s="1066"/>
      <c r="Q402" s="1066"/>
    </row>
    <row r="403" spans="1:17" ht="20.100000000000001" customHeight="1">
      <c r="B403" s="3806"/>
      <c r="C403" s="3807"/>
      <c r="D403" s="3807"/>
      <c r="E403" s="3807"/>
      <c r="F403" s="3807"/>
      <c r="G403" s="3807"/>
      <c r="H403" s="3807"/>
      <c r="I403" s="3807"/>
      <c r="J403" s="3808"/>
      <c r="K403" s="1066"/>
      <c r="L403" s="1066"/>
      <c r="M403" s="1066"/>
      <c r="N403" s="1066"/>
      <c r="O403" s="1066"/>
      <c r="P403" s="1066"/>
      <c r="Q403" s="1066"/>
    </row>
    <row r="404" spans="1:17" ht="20.100000000000001" customHeight="1">
      <c r="B404" s="1356" t="s">
        <v>2294</v>
      </c>
      <c r="C404" s="1123"/>
      <c r="D404" s="1123"/>
      <c r="E404" s="1123"/>
      <c r="F404" s="1123"/>
      <c r="G404" s="1123"/>
      <c r="H404" s="1123"/>
      <c r="I404" s="1123"/>
      <c r="J404" s="1229"/>
      <c r="K404" s="1066"/>
      <c r="L404" s="1066"/>
      <c r="M404" s="1066"/>
      <c r="N404" s="1066"/>
      <c r="O404" s="1066"/>
      <c r="P404" s="1066"/>
      <c r="Q404" s="1066"/>
    </row>
    <row r="405" spans="1:17" ht="20.100000000000001" customHeight="1" thickBot="1">
      <c r="B405" s="1155"/>
      <c r="C405" s="1156"/>
      <c r="D405" s="1156"/>
      <c r="E405" s="1156"/>
      <c r="F405" s="1156"/>
      <c r="G405" s="1156"/>
      <c r="H405" s="1156"/>
      <c r="I405" s="1156"/>
      <c r="J405" s="1157"/>
      <c r="K405" s="1066"/>
      <c r="L405" s="1066"/>
      <c r="M405" s="1066"/>
      <c r="N405" s="1066"/>
      <c r="O405" s="1066"/>
      <c r="P405" s="1066"/>
      <c r="Q405" s="1066"/>
    </row>
    <row r="406" spans="1:17" ht="20.100000000000001" customHeight="1">
      <c r="B406" s="1066"/>
      <c r="C406" s="1066"/>
      <c r="D406" s="1066"/>
      <c r="E406" s="1107"/>
      <c r="F406" s="1107"/>
      <c r="G406" s="1066"/>
      <c r="H406" s="1066"/>
      <c r="I406" s="1066"/>
      <c r="J406" s="1066"/>
      <c r="K406" s="1066"/>
      <c r="L406" s="1066"/>
      <c r="M406" s="1066"/>
      <c r="N406" s="1066"/>
      <c r="O406" s="1066"/>
      <c r="P406" s="1066"/>
      <c r="Q406" s="1066"/>
    </row>
    <row r="407" spans="1:17">
      <c r="A407" s="1104"/>
      <c r="B407" s="1105"/>
      <c r="C407" s="1106"/>
      <c r="D407" s="1106"/>
      <c r="E407" s="1106"/>
      <c r="F407" s="1106"/>
      <c r="G407" s="1106"/>
      <c r="H407" s="1106"/>
      <c r="I407" s="1106"/>
      <c r="J407" s="1105"/>
      <c r="K407" s="1105"/>
      <c r="L407" s="1105"/>
      <c r="M407" s="1104"/>
      <c r="N407" s="1104"/>
      <c r="O407" s="1104"/>
      <c r="P407" s="1104"/>
      <c r="Q407" s="1104"/>
    </row>
    <row r="408" spans="1:17" ht="20.100000000000001" customHeight="1">
      <c r="B408" s="1066"/>
      <c r="C408" s="1066"/>
      <c r="D408" s="1066"/>
      <c r="E408" s="1107"/>
      <c r="F408" s="1107"/>
      <c r="G408" s="1066"/>
      <c r="H408" s="1066"/>
      <c r="I408" s="1066"/>
      <c r="J408" s="1066"/>
      <c r="K408" s="1066"/>
      <c r="L408" s="1066"/>
      <c r="M408" s="1066"/>
      <c r="N408" s="1066"/>
      <c r="O408" s="1066"/>
      <c r="P408" s="1066"/>
      <c r="Q408" s="1066"/>
    </row>
    <row r="409" spans="1:17" ht="15.75" thickBot="1">
      <c r="A409" s="1066"/>
      <c r="B409" s="1064"/>
      <c r="C409" s="1084"/>
      <c r="D409" s="1084"/>
      <c r="E409" s="1084"/>
      <c r="F409" s="1084"/>
      <c r="G409" s="1084"/>
      <c r="H409" s="1084"/>
      <c r="I409" s="1084"/>
      <c r="J409" s="1064"/>
      <c r="K409" s="1064"/>
      <c r="L409" s="1064"/>
      <c r="M409" s="1066"/>
      <c r="N409" s="1066"/>
      <c r="O409" s="1066"/>
      <c r="P409" s="1066"/>
      <c r="Q409" s="1066"/>
    </row>
    <row r="410" spans="1:17" ht="15.75">
      <c r="A410" s="1066"/>
      <c r="B410" s="3809" t="s">
        <v>2295</v>
      </c>
      <c r="C410" s="3810"/>
      <c r="D410" s="3810"/>
      <c r="E410" s="3810"/>
      <c r="F410" s="3810"/>
      <c r="G410" s="3811"/>
      <c r="H410" s="1084"/>
      <c r="I410" s="3809" t="s">
        <v>2295</v>
      </c>
      <c r="J410" s="3810"/>
      <c r="K410" s="3810"/>
      <c r="L410" s="3810"/>
      <c r="M410" s="3810"/>
      <c r="N410" s="3811"/>
      <c r="O410" s="1066"/>
      <c r="P410" s="1066"/>
      <c r="Q410" s="1066"/>
    </row>
    <row r="411" spans="1:17">
      <c r="A411" s="1066"/>
      <c r="B411" s="3795" t="s">
        <v>2200</v>
      </c>
      <c r="C411" s="3796"/>
      <c r="D411" s="1357" t="s">
        <v>2296</v>
      </c>
      <c r="E411" s="1358" t="s">
        <v>2297</v>
      </c>
      <c r="F411" s="3797" t="s">
        <v>2224</v>
      </c>
      <c r="G411" s="3798"/>
      <c r="H411" s="1084"/>
      <c r="I411" s="3795" t="s">
        <v>2200</v>
      </c>
      <c r="J411" s="3796"/>
      <c r="K411" s="1357" t="s">
        <v>2296</v>
      </c>
      <c r="L411" s="1358" t="s">
        <v>2297</v>
      </c>
      <c r="M411" s="3797" t="s">
        <v>2224</v>
      </c>
      <c r="N411" s="3798"/>
      <c r="O411" s="1066"/>
      <c r="P411" s="1066"/>
      <c r="Q411" s="1066"/>
    </row>
    <row r="412" spans="1:17">
      <c r="A412" s="1066"/>
      <c r="B412" s="3799">
        <v>20</v>
      </c>
      <c r="C412" s="3801">
        <f>B412/100</f>
        <v>0.2</v>
      </c>
      <c r="D412" s="1359" t="s">
        <v>1019</v>
      </c>
      <c r="E412" s="1360">
        <v>1</v>
      </c>
      <c r="F412" s="1361">
        <f>(B412*E412)*10</f>
        <v>200</v>
      </c>
      <c r="G412" s="1362">
        <f>F412/1000</f>
        <v>0.2</v>
      </c>
      <c r="H412" s="1084"/>
      <c r="I412" s="3803">
        <v>10</v>
      </c>
      <c r="J412" s="3801">
        <f>I412/10</f>
        <v>1</v>
      </c>
      <c r="K412" s="1359" t="s">
        <v>1019</v>
      </c>
      <c r="L412" s="1360">
        <v>1</v>
      </c>
      <c r="M412" s="1361">
        <f>(I412*L412)*100</f>
        <v>1000</v>
      </c>
      <c r="N412" s="1362">
        <f>M412/1000</f>
        <v>1</v>
      </c>
      <c r="O412" s="1066"/>
      <c r="P412" s="1066"/>
      <c r="Q412" s="1066"/>
    </row>
    <row r="413" spans="1:17">
      <c r="A413" s="1066"/>
      <c r="B413" s="3799"/>
      <c r="C413" s="3801"/>
      <c r="D413" s="1359" t="s">
        <v>2298</v>
      </c>
      <c r="E413" s="1360">
        <v>1.03</v>
      </c>
      <c r="F413" s="1361">
        <f>(B412*E413)*10</f>
        <v>206</v>
      </c>
      <c r="G413" s="1362">
        <f>F413/1000</f>
        <v>0.20599999999999999</v>
      </c>
      <c r="H413" s="1084"/>
      <c r="I413" s="3803"/>
      <c r="J413" s="3801"/>
      <c r="K413" s="1359" t="s">
        <v>2298</v>
      </c>
      <c r="L413" s="1360">
        <v>1.03</v>
      </c>
      <c r="M413" s="1361">
        <f>(I412*L413)*100</f>
        <v>1030</v>
      </c>
      <c r="N413" s="1362">
        <f>M413/1000</f>
        <v>1.03</v>
      </c>
      <c r="O413" s="1066"/>
      <c r="P413" s="1066"/>
      <c r="Q413" s="1066"/>
    </row>
    <row r="414" spans="1:17">
      <c r="A414" s="1066"/>
      <c r="B414" s="3799"/>
      <c r="C414" s="3801"/>
      <c r="D414" s="1359" t="s">
        <v>2299</v>
      </c>
      <c r="E414" s="1360">
        <v>1.0149999999999999</v>
      </c>
      <c r="F414" s="1361">
        <f>(E414*B412)*10</f>
        <v>202.99999999999997</v>
      </c>
      <c r="G414" s="1362">
        <f>F414/1000</f>
        <v>0.20299999999999996</v>
      </c>
      <c r="H414" s="1084"/>
      <c r="I414" s="3803"/>
      <c r="J414" s="3801"/>
      <c r="K414" s="1359" t="s">
        <v>2299</v>
      </c>
      <c r="L414" s="1360">
        <v>1.0149999999999999</v>
      </c>
      <c r="M414" s="1361">
        <f>(L414*I412)*100</f>
        <v>1014.9999999999999</v>
      </c>
      <c r="N414" s="1362">
        <f>M414/1000</f>
        <v>1.0149999999999999</v>
      </c>
      <c r="O414" s="1066"/>
      <c r="P414" s="1066"/>
      <c r="Q414" s="1066"/>
    </row>
    <row r="415" spans="1:17">
      <c r="A415" s="1066"/>
      <c r="B415" s="3799"/>
      <c r="C415" s="3801"/>
      <c r="D415" s="1359" t="s">
        <v>2300</v>
      </c>
      <c r="E415" s="1360">
        <v>0.92</v>
      </c>
      <c r="F415" s="1361">
        <f>(E415*B412)*10</f>
        <v>184.00000000000003</v>
      </c>
      <c r="G415" s="1362">
        <f>F415/1000</f>
        <v>0.18400000000000002</v>
      </c>
      <c r="H415" s="1084"/>
      <c r="I415" s="3803"/>
      <c r="J415" s="3801"/>
      <c r="K415" s="1359" t="s">
        <v>2300</v>
      </c>
      <c r="L415" s="1360">
        <v>0.92</v>
      </c>
      <c r="M415" s="1361">
        <f>(L415*I412)*100</f>
        <v>920.00000000000011</v>
      </c>
      <c r="N415" s="1362">
        <f>M415/1000</f>
        <v>0.92000000000000015</v>
      </c>
      <c r="O415" s="1066"/>
      <c r="P415" s="1066"/>
      <c r="Q415" s="1066"/>
    </row>
    <row r="416" spans="1:17" ht="15.75" thickBot="1">
      <c r="A416" s="1066"/>
      <c r="B416" s="3800"/>
      <c r="C416" s="3802"/>
      <c r="D416" s="1363" t="s">
        <v>2301</v>
      </c>
      <c r="E416" s="1364">
        <v>0.8</v>
      </c>
      <c r="F416" s="1365">
        <f>(E416*B412)*10</f>
        <v>160</v>
      </c>
      <c r="G416" s="1366">
        <f>F416/1000</f>
        <v>0.16</v>
      </c>
      <c r="H416" s="1084"/>
      <c r="I416" s="3804"/>
      <c r="J416" s="3802"/>
      <c r="K416" s="1363" t="s">
        <v>2301</v>
      </c>
      <c r="L416" s="1364">
        <v>0.8</v>
      </c>
      <c r="M416" s="1365">
        <f>(L416*I412)*100</f>
        <v>800</v>
      </c>
      <c r="N416" s="1366">
        <f>M416/1000</f>
        <v>0.8</v>
      </c>
      <c r="O416" s="1066"/>
      <c r="P416" s="1066"/>
      <c r="Q416" s="1066"/>
    </row>
    <row r="417" spans="1:17">
      <c r="A417" s="1066"/>
      <c r="B417" s="1064"/>
      <c r="C417" s="1084"/>
      <c r="D417" s="1084"/>
      <c r="E417" s="1084"/>
      <c r="F417" s="1084"/>
      <c r="G417" s="1084"/>
      <c r="H417" s="1084"/>
      <c r="I417" s="1084"/>
      <c r="J417" s="1064"/>
      <c r="K417" s="1064"/>
      <c r="L417" s="1064"/>
      <c r="M417" s="1066"/>
      <c r="N417" s="1066"/>
      <c r="O417" s="1066"/>
      <c r="P417" s="1066"/>
      <c r="Q417" s="1066"/>
    </row>
    <row r="418" spans="1:17">
      <c r="A418" s="1066"/>
      <c r="B418" s="1064"/>
      <c r="C418" s="1084"/>
      <c r="D418" s="1084"/>
      <c r="E418" s="1084"/>
      <c r="F418" s="1084"/>
      <c r="G418" s="1084"/>
      <c r="H418" s="1084"/>
      <c r="I418" s="1084"/>
      <c r="J418" s="1064"/>
      <c r="K418" s="1064"/>
      <c r="L418" s="1064"/>
      <c r="M418" s="1066"/>
      <c r="N418" s="1066"/>
      <c r="O418" s="1066"/>
      <c r="P418" s="1066"/>
      <c r="Q418" s="1066"/>
    </row>
    <row r="419" spans="1:17">
      <c r="A419" s="1066"/>
      <c r="B419" s="1064"/>
      <c r="C419" s="1084"/>
      <c r="D419" s="1084"/>
      <c r="E419" s="1084"/>
      <c r="F419" s="1084"/>
      <c r="G419" s="1084"/>
      <c r="H419" s="1084"/>
      <c r="I419" s="1084"/>
      <c r="J419" s="1064"/>
      <c r="K419" s="1064"/>
      <c r="L419" s="1064"/>
      <c r="M419" s="1066"/>
      <c r="N419" s="1066"/>
      <c r="O419" s="1066"/>
      <c r="P419" s="1066"/>
      <c r="Q419" s="1066"/>
    </row>
    <row r="420" spans="1:17" ht="15.75" thickBot="1">
      <c r="A420" s="1066"/>
      <c r="B420" s="1064"/>
      <c r="C420" s="1084"/>
      <c r="D420" s="1084"/>
      <c r="E420" s="1084"/>
      <c r="F420" s="1084"/>
      <c r="G420" s="1084"/>
      <c r="H420" s="1084"/>
      <c r="I420" s="1084"/>
      <c r="J420" s="1064"/>
      <c r="K420" s="1064"/>
      <c r="L420" s="1064"/>
      <c r="M420" s="1066"/>
      <c r="N420" s="1066"/>
      <c r="O420" s="1066"/>
      <c r="P420" s="1066"/>
      <c r="Q420" s="1066"/>
    </row>
    <row r="421" spans="1:17">
      <c r="A421" s="1066"/>
      <c r="B421" s="1064"/>
      <c r="C421" s="1084"/>
      <c r="D421" s="1084"/>
      <c r="E421" s="1084"/>
      <c r="F421" s="3777" t="s">
        <v>2302</v>
      </c>
      <c r="G421" s="3778"/>
      <c r="H421" s="3778"/>
      <c r="I421" s="3779"/>
      <c r="J421" s="1064"/>
      <c r="K421" s="3777" t="s">
        <v>2302</v>
      </c>
      <c r="L421" s="3778"/>
      <c r="M421" s="3778"/>
      <c r="N421" s="3779"/>
      <c r="O421" s="1066"/>
      <c r="P421" s="1066"/>
    </row>
    <row r="422" spans="1:17" ht="15.75" thickBot="1">
      <c r="A422" s="1066"/>
      <c r="B422" s="1064"/>
      <c r="C422" s="1064"/>
      <c r="D422" s="1064"/>
      <c r="E422" s="1064"/>
      <c r="F422" s="3780"/>
      <c r="G422" s="3781"/>
      <c r="H422" s="3781"/>
      <c r="I422" s="3782"/>
      <c r="J422" s="1066"/>
      <c r="K422" s="3780"/>
      <c r="L422" s="3781"/>
      <c r="M422" s="3781"/>
      <c r="N422" s="3782"/>
      <c r="O422" s="1066"/>
      <c r="P422" s="1066"/>
    </row>
    <row r="423" spans="1:17" ht="19.5" customHeight="1" thickBot="1">
      <c r="A423" s="1066"/>
      <c r="B423" s="1064"/>
      <c r="C423" s="1064"/>
      <c r="D423" s="1064"/>
      <c r="E423" s="1064"/>
      <c r="F423" s="1367" t="s">
        <v>2</v>
      </c>
      <c r="G423" s="1368" t="s">
        <v>322</v>
      </c>
      <c r="H423" s="1368" t="s">
        <v>323</v>
      </c>
      <c r="I423" s="1369" t="s">
        <v>324</v>
      </c>
      <c r="J423" s="1066"/>
      <c r="K423" s="3752" t="s">
        <v>2303</v>
      </c>
      <c r="L423" s="3753"/>
      <c r="M423" s="3753"/>
      <c r="N423" s="3754"/>
      <c r="O423" s="1066"/>
      <c r="P423" s="1066"/>
    </row>
    <row r="424" spans="1:17" ht="15.75" customHeight="1">
      <c r="A424" s="1066"/>
      <c r="B424" s="1064"/>
      <c r="C424" s="1064"/>
      <c r="D424" s="1064"/>
      <c r="E424" s="1064"/>
      <c r="F424" s="3783" t="s">
        <v>325</v>
      </c>
      <c r="G424" s="3784"/>
      <c r="H424" s="3784"/>
      <c r="I424" s="3785"/>
      <c r="J424" s="1066"/>
      <c r="K424" s="3786" t="s">
        <v>783</v>
      </c>
      <c r="L424" s="3787"/>
      <c r="M424" s="3787"/>
      <c r="N424" s="3788"/>
      <c r="O424" s="1066"/>
      <c r="P424" s="1066"/>
    </row>
    <row r="425" spans="1:17" ht="18.75" customHeight="1">
      <c r="A425" s="1066"/>
      <c r="B425" s="1064"/>
      <c r="C425" s="1064"/>
      <c r="D425" s="1064"/>
      <c r="E425" s="1064"/>
      <c r="F425" s="1370" t="s">
        <v>1</v>
      </c>
      <c r="G425" s="1371" t="s">
        <v>326</v>
      </c>
      <c r="H425" s="1371" t="s">
        <v>327</v>
      </c>
      <c r="I425" s="1372" t="s">
        <v>328</v>
      </c>
      <c r="J425" s="1066"/>
      <c r="K425" s="3789" t="s">
        <v>784</v>
      </c>
      <c r="L425" s="3791" t="s">
        <v>785</v>
      </c>
      <c r="M425" s="3791" t="s">
        <v>786</v>
      </c>
      <c r="N425" s="3793" t="s">
        <v>787</v>
      </c>
      <c r="O425" s="1066"/>
      <c r="P425" s="1066"/>
    </row>
    <row r="426" spans="1:17" ht="15.75" customHeight="1">
      <c r="A426" s="1066"/>
      <c r="B426" s="1064"/>
      <c r="C426" s="1064"/>
      <c r="D426" s="1064"/>
      <c r="E426" s="1064"/>
      <c r="F426" s="1373">
        <v>1</v>
      </c>
      <c r="G426" s="1374">
        <f>F426*10</f>
        <v>10</v>
      </c>
      <c r="H426" s="1374">
        <f>G426*10</f>
        <v>100</v>
      </c>
      <c r="I426" s="1375">
        <f>H426*10</f>
        <v>1000</v>
      </c>
      <c r="J426" s="1066"/>
      <c r="K426" s="3790"/>
      <c r="L426" s="3792"/>
      <c r="M426" s="3792"/>
      <c r="N426" s="3794"/>
      <c r="O426" s="1066"/>
      <c r="P426" s="1066"/>
    </row>
    <row r="427" spans="1:17" ht="15.75" customHeight="1">
      <c r="A427" s="1066"/>
      <c r="B427" s="1064"/>
      <c r="C427" s="1064"/>
      <c r="D427" s="1064"/>
      <c r="E427" s="1064"/>
      <c r="F427" s="1376">
        <f>G427/10</f>
        <v>0.1</v>
      </c>
      <c r="G427" s="1377">
        <v>1</v>
      </c>
      <c r="H427" s="1374">
        <f>G427*10</f>
        <v>10</v>
      </c>
      <c r="I427" s="1375">
        <f>G427*100</f>
        <v>100</v>
      </c>
      <c r="J427" s="1066"/>
      <c r="K427" s="1378" t="s">
        <v>788</v>
      </c>
      <c r="L427" s="1379" t="s">
        <v>789</v>
      </c>
      <c r="M427" s="1379" t="s">
        <v>790</v>
      </c>
      <c r="N427" s="1380" t="s">
        <v>791</v>
      </c>
      <c r="O427" s="1066"/>
      <c r="P427" s="1066"/>
    </row>
    <row r="428" spans="1:17" ht="15.75" customHeight="1">
      <c r="A428" s="1066"/>
      <c r="B428" s="1064"/>
      <c r="C428" s="1064"/>
      <c r="D428" s="1064"/>
      <c r="E428" s="1064"/>
      <c r="F428" s="1376">
        <f t="shared" ref="F428:G428" si="1">G428/10</f>
        <v>0.01</v>
      </c>
      <c r="G428" s="1374">
        <f t="shared" si="1"/>
        <v>0.1</v>
      </c>
      <c r="H428" s="1377">
        <v>1</v>
      </c>
      <c r="I428" s="1375">
        <f>G428*100</f>
        <v>10</v>
      </c>
      <c r="J428" s="1066"/>
      <c r="K428" s="1378" t="s">
        <v>793</v>
      </c>
      <c r="L428" s="1379" t="s">
        <v>794</v>
      </c>
      <c r="M428" s="1379" t="s">
        <v>795</v>
      </c>
      <c r="N428" s="1380" t="s">
        <v>796</v>
      </c>
      <c r="O428" s="1066"/>
      <c r="P428" s="1066"/>
    </row>
    <row r="429" spans="1:17" ht="15.75" customHeight="1">
      <c r="A429" s="1066"/>
      <c r="B429" s="1064"/>
      <c r="C429" s="1064"/>
      <c r="D429" s="1064"/>
      <c r="E429" s="1064"/>
      <c r="F429" s="1381">
        <f>I429/1000</f>
        <v>1E-3</v>
      </c>
      <c r="G429" s="1382">
        <f>I429/100</f>
        <v>0.01</v>
      </c>
      <c r="H429" s="1382">
        <f>I429/10</f>
        <v>0.1</v>
      </c>
      <c r="I429" s="1383">
        <v>1</v>
      </c>
      <c r="J429" s="1066"/>
      <c r="K429" s="1378" t="s">
        <v>797</v>
      </c>
      <c r="L429" s="1379" t="s">
        <v>798</v>
      </c>
      <c r="M429" s="1379" t="s">
        <v>799</v>
      </c>
      <c r="N429" s="1380" t="s">
        <v>800</v>
      </c>
      <c r="O429" s="1066"/>
      <c r="P429" s="1066"/>
    </row>
    <row r="430" spans="1:17" ht="15" customHeight="1">
      <c r="A430" s="1066"/>
      <c r="B430" s="1064"/>
      <c r="C430" s="1064"/>
      <c r="D430" s="1064"/>
      <c r="E430" s="1064"/>
      <c r="F430" s="3752" t="s">
        <v>2303</v>
      </c>
      <c r="G430" s="3753"/>
      <c r="H430" s="3753"/>
      <c r="I430" s="3754"/>
      <c r="J430" s="1066"/>
      <c r="K430" s="1384" t="s">
        <v>801</v>
      </c>
      <c r="L430" s="1385" t="s">
        <v>802</v>
      </c>
      <c r="M430" s="1385" t="s">
        <v>803</v>
      </c>
      <c r="N430" s="1386" t="s">
        <v>804</v>
      </c>
      <c r="O430" s="1066"/>
      <c r="P430" s="1066"/>
    </row>
    <row r="431" spans="1:17" ht="16.5" thickBot="1">
      <c r="A431" s="1066"/>
      <c r="B431" s="1064"/>
      <c r="C431" s="1064"/>
      <c r="D431" s="1064"/>
      <c r="E431" s="1064"/>
      <c r="F431" s="3755" t="s">
        <v>805</v>
      </c>
      <c r="G431" s="3756"/>
      <c r="H431" s="3756"/>
      <c r="I431" s="3757"/>
      <c r="J431" s="1066"/>
      <c r="K431" s="3755" t="s">
        <v>805</v>
      </c>
      <c r="L431" s="3756"/>
      <c r="M431" s="3756"/>
      <c r="N431" s="3757"/>
      <c r="O431" s="1066"/>
      <c r="P431" s="1066"/>
    </row>
    <row r="432" spans="1:17">
      <c r="A432" s="1066"/>
      <c r="B432" s="1064"/>
      <c r="C432" s="1064"/>
      <c r="D432" s="1064"/>
      <c r="F432" s="1066"/>
      <c r="G432" s="1066"/>
      <c r="H432" s="1066"/>
      <c r="I432" s="1066"/>
      <c r="J432" s="1066"/>
      <c r="K432" s="1066"/>
      <c r="L432" s="1066"/>
      <c r="M432" s="1066"/>
      <c r="N432" s="1066"/>
      <c r="O432" s="1066"/>
      <c r="P432" s="1066"/>
    </row>
    <row r="433" spans="1:17">
      <c r="A433" s="1066"/>
      <c r="B433" s="1064"/>
      <c r="C433" s="1064"/>
      <c r="D433" s="1064"/>
      <c r="E433" s="1066"/>
      <c r="F433" s="1066"/>
      <c r="G433" s="1066"/>
      <c r="H433" s="1066"/>
      <c r="I433" s="1066"/>
      <c r="J433" s="1066"/>
      <c r="K433" s="1066"/>
      <c r="L433" s="1066"/>
      <c r="M433" s="1066"/>
      <c r="N433" s="1066"/>
      <c r="O433" s="1066"/>
      <c r="P433" s="1066"/>
    </row>
    <row r="434" spans="1:17" ht="21" customHeight="1">
      <c r="A434" s="1066"/>
      <c r="B434" s="1109" t="s">
        <v>1482</v>
      </c>
      <c r="C434" s="1387" t="s">
        <v>318</v>
      </c>
      <c r="D434" s="1064"/>
      <c r="E434" s="1066"/>
      <c r="F434" s="1066"/>
      <c r="G434" s="1066"/>
      <c r="H434" s="1066"/>
      <c r="I434" s="1066"/>
      <c r="J434" s="1066"/>
      <c r="K434" s="3758" t="s">
        <v>2304</v>
      </c>
      <c r="L434" s="3759"/>
      <c r="M434" s="3760"/>
      <c r="N434" s="1066"/>
      <c r="O434" s="1066"/>
      <c r="P434" s="1066"/>
    </row>
    <row r="435" spans="1:17" ht="21">
      <c r="A435" s="1066"/>
      <c r="B435" s="1107"/>
      <c r="C435" s="1388"/>
      <c r="D435" s="1064"/>
      <c r="E435" s="1066"/>
      <c r="F435" s="1066"/>
      <c r="G435" s="1066"/>
      <c r="H435" s="1066"/>
      <c r="I435" s="1066"/>
      <c r="J435" s="1066"/>
      <c r="K435" s="1389" t="s">
        <v>2305</v>
      </c>
      <c r="L435" s="1390" t="s">
        <v>2306</v>
      </c>
      <c r="M435" s="1391" t="s">
        <v>2307</v>
      </c>
      <c r="N435" s="1066"/>
      <c r="O435" s="1066"/>
      <c r="P435" s="1066"/>
      <c r="Q435" s="1066"/>
    </row>
    <row r="436" spans="1:17" ht="21">
      <c r="A436" s="1066"/>
      <c r="B436" s="1107" t="s">
        <v>319</v>
      </c>
      <c r="C436" s="1392"/>
      <c r="D436" s="1064"/>
      <c r="E436" s="1066"/>
      <c r="F436" s="1066"/>
      <c r="G436" s="1066"/>
      <c r="H436" s="1066"/>
      <c r="I436" s="1066"/>
      <c r="J436" s="1066"/>
      <c r="K436" s="1393">
        <v>4.1666666666666664E-2</v>
      </c>
      <c r="L436" s="1394">
        <v>60</v>
      </c>
      <c r="M436" s="1395">
        <v>100</v>
      </c>
      <c r="N436" s="1066"/>
      <c r="O436" s="1066"/>
      <c r="P436" s="1066"/>
      <c r="Q436" s="1066"/>
    </row>
    <row r="437" spans="1:17" ht="21">
      <c r="A437" s="1066"/>
      <c r="B437" s="1107" t="s">
        <v>320</v>
      </c>
      <c r="C437" s="1392"/>
      <c r="D437" s="1064"/>
      <c r="E437" s="1066"/>
      <c r="F437" s="1066"/>
      <c r="G437" s="1066"/>
      <c r="H437" s="1066"/>
      <c r="I437" s="1066"/>
      <c r="J437" s="1066"/>
      <c r="K437" s="1396">
        <v>4.1666666666666664E-2</v>
      </c>
      <c r="L437" s="1397">
        <f>(L436/K436)*K437</f>
        <v>60</v>
      </c>
      <c r="M437" s="1398">
        <f>(M436/K436)*K437</f>
        <v>100</v>
      </c>
      <c r="N437" s="1066"/>
      <c r="O437" s="1066"/>
      <c r="P437" s="1066"/>
      <c r="Q437" s="1066"/>
    </row>
    <row r="438" spans="1:17" ht="21">
      <c r="A438" s="1066"/>
      <c r="B438" s="1109" t="s">
        <v>1482</v>
      </c>
      <c r="C438" s="1387" t="s">
        <v>321</v>
      </c>
      <c r="D438" s="1064"/>
      <c r="F438" s="1066"/>
      <c r="G438" s="1066"/>
      <c r="H438" s="1066"/>
      <c r="I438" s="1066"/>
      <c r="J438" s="1066"/>
      <c r="K438" s="1399">
        <f>(K436/L436)*L438</f>
        <v>6.2499999999999993E-2</v>
      </c>
      <c r="L438" s="1400">
        <v>90</v>
      </c>
      <c r="M438" s="1401">
        <f>(M436/L436)*L438</f>
        <v>150</v>
      </c>
      <c r="N438" s="1066"/>
      <c r="O438" s="1066"/>
      <c r="P438" s="1066"/>
      <c r="Q438" s="1066"/>
    </row>
    <row r="439" spans="1:17" ht="15.75">
      <c r="A439" s="1066"/>
      <c r="B439" s="1064"/>
      <c r="C439" s="1064"/>
      <c r="D439" s="1064"/>
      <c r="F439" s="1066"/>
      <c r="G439" s="1066"/>
      <c r="H439" s="1066"/>
      <c r="I439" s="1066"/>
      <c r="J439" s="1066"/>
      <c r="K439" s="1402">
        <f>(K436/M436)*M439</f>
        <v>1.6666666666666666E-2</v>
      </c>
      <c r="L439" s="1403">
        <f>(L436/M436)*M439</f>
        <v>24</v>
      </c>
      <c r="M439" s="1404">
        <v>40</v>
      </c>
      <c r="N439" s="1066"/>
      <c r="O439" s="1066"/>
      <c r="P439" s="1066"/>
      <c r="Q439" s="1066"/>
    </row>
    <row r="440" spans="1:17">
      <c r="A440" s="1066"/>
      <c r="B440" s="1064"/>
      <c r="C440" s="1064"/>
      <c r="D440" s="1064"/>
      <c r="E440" s="1064"/>
      <c r="F440" s="1064"/>
      <c r="G440" s="1064"/>
      <c r="H440" s="1066"/>
      <c r="I440" s="1066"/>
      <c r="J440" s="1066"/>
      <c r="K440" s="1066"/>
      <c r="L440" s="1066"/>
      <c r="M440" s="1066"/>
      <c r="N440" s="1066"/>
      <c r="O440" s="1066"/>
      <c r="P440" s="1066"/>
      <c r="Q440" s="1066"/>
    </row>
    <row r="441" spans="1:17">
      <c r="A441" s="1104"/>
      <c r="B441" s="1105"/>
      <c r="C441" s="1106"/>
      <c r="D441" s="1106"/>
      <c r="E441" s="1106"/>
      <c r="F441" s="1106"/>
      <c r="G441" s="1106"/>
      <c r="H441" s="1106"/>
      <c r="I441" s="1106"/>
      <c r="J441" s="1105"/>
      <c r="K441" s="1105"/>
      <c r="L441" s="1105"/>
      <c r="M441" s="1104"/>
      <c r="N441" s="1104"/>
      <c r="O441" s="1104"/>
      <c r="P441" s="1104"/>
      <c r="Q441" s="1104"/>
    </row>
    <row r="442" spans="1:17" ht="15.75" thickBot="1">
      <c r="A442" s="1066"/>
      <c r="B442" s="1064"/>
      <c r="C442" s="1064"/>
      <c r="D442" s="1064"/>
      <c r="E442" s="1064"/>
      <c r="F442" s="1064"/>
      <c r="G442" s="1064"/>
      <c r="H442" s="1066"/>
      <c r="I442" s="1066"/>
      <c r="J442" s="1066"/>
      <c r="K442" s="1066"/>
      <c r="L442" s="1066"/>
      <c r="M442" s="1066"/>
      <c r="N442" s="1066"/>
      <c r="O442" s="1066"/>
      <c r="P442" s="1066"/>
      <c r="Q442" s="1066"/>
    </row>
    <row r="443" spans="1:17">
      <c r="A443" s="1066"/>
      <c r="B443" s="3761" t="s">
        <v>806</v>
      </c>
      <c r="C443" s="3762"/>
      <c r="D443" s="3762"/>
      <c r="E443" s="3762"/>
      <c r="F443" s="3762"/>
      <c r="G443" s="3763"/>
      <c r="H443" s="1066"/>
      <c r="I443" s="3767" t="s">
        <v>817</v>
      </c>
      <c r="J443" s="3768"/>
      <c r="K443" s="3771" t="s">
        <v>818</v>
      </c>
      <c r="L443" s="3771"/>
      <c r="M443" s="3773" t="s">
        <v>819</v>
      </c>
      <c r="N443" s="3775" t="s">
        <v>820</v>
      </c>
      <c r="O443" s="1066"/>
      <c r="P443" s="1066"/>
      <c r="Q443" s="1066"/>
    </row>
    <row r="444" spans="1:17">
      <c r="A444" s="1066"/>
      <c r="B444" s="3764"/>
      <c r="C444" s="3765"/>
      <c r="D444" s="3765"/>
      <c r="E444" s="3765"/>
      <c r="F444" s="3765"/>
      <c r="G444" s="3766"/>
      <c r="H444" s="1066"/>
      <c r="I444" s="3769"/>
      <c r="J444" s="3770"/>
      <c r="K444" s="3772"/>
      <c r="L444" s="3772"/>
      <c r="M444" s="3774"/>
      <c r="N444" s="3776"/>
      <c r="O444" s="1066"/>
      <c r="P444" s="1066"/>
      <c r="Q444" s="1066"/>
    </row>
    <row r="445" spans="1:17" ht="15.75" customHeight="1">
      <c r="A445" s="1066"/>
      <c r="B445" s="3730" t="s">
        <v>807</v>
      </c>
      <c r="C445" s="3731"/>
      <c r="D445" s="3731"/>
      <c r="E445" s="3731"/>
      <c r="F445" s="3731"/>
      <c r="G445" s="3732"/>
      <c r="H445" s="1066"/>
      <c r="I445" s="3748" t="s">
        <v>824</v>
      </c>
      <c r="J445" s="3749"/>
      <c r="K445" s="1405" t="s">
        <v>825</v>
      </c>
      <c r="L445" s="1405"/>
      <c r="M445" s="1406"/>
      <c r="N445" s="1407"/>
      <c r="O445" s="1066"/>
      <c r="P445" s="1066"/>
      <c r="Q445" s="1066"/>
    </row>
    <row r="446" spans="1:17" ht="15.75" customHeight="1">
      <c r="A446" s="1066"/>
      <c r="B446" s="3730"/>
      <c r="C446" s="3731"/>
      <c r="D446" s="3731"/>
      <c r="E446" s="3731"/>
      <c r="F446" s="3731"/>
      <c r="G446" s="3732"/>
      <c r="H446" s="1066"/>
      <c r="I446" s="3750" t="s">
        <v>828</v>
      </c>
      <c r="J446" s="3751"/>
      <c r="K446" s="1172" t="s">
        <v>829</v>
      </c>
      <c r="L446" s="1172"/>
      <c r="M446" s="1170" t="s">
        <v>830</v>
      </c>
      <c r="N446" s="1408" t="s">
        <v>831</v>
      </c>
      <c r="O446" s="1066"/>
      <c r="P446" s="1066"/>
      <c r="Q446" s="1066"/>
    </row>
    <row r="447" spans="1:17" ht="16.5" customHeight="1">
      <c r="A447" s="1066"/>
      <c r="B447" s="1409" t="s">
        <v>809</v>
      </c>
      <c r="C447" s="3744" t="s">
        <v>810</v>
      </c>
      <c r="D447" s="3744"/>
      <c r="E447" s="3744"/>
      <c r="F447" s="3744"/>
      <c r="G447" s="3745"/>
      <c r="H447" s="1066"/>
      <c r="I447" s="3750" t="s">
        <v>832</v>
      </c>
      <c r="J447" s="3751"/>
      <c r="K447" s="1172" t="s">
        <v>833</v>
      </c>
      <c r="L447" s="1172"/>
      <c r="M447" s="1170" t="s">
        <v>834</v>
      </c>
      <c r="N447" s="1408" t="s">
        <v>835</v>
      </c>
      <c r="O447" s="1066"/>
      <c r="P447" s="1066"/>
      <c r="Q447" s="1066"/>
    </row>
    <row r="448" spans="1:17">
      <c r="A448" s="1066"/>
      <c r="B448" s="1409" t="s">
        <v>809</v>
      </c>
      <c r="C448" s="3744" t="s">
        <v>811</v>
      </c>
      <c r="D448" s="3744"/>
      <c r="E448" s="3744"/>
      <c r="F448" s="3744"/>
      <c r="G448" s="3745"/>
      <c r="H448" s="1066"/>
      <c r="I448" s="3750" t="s">
        <v>838</v>
      </c>
      <c r="J448" s="3751"/>
      <c r="K448" s="1172" t="s">
        <v>839</v>
      </c>
      <c r="L448" s="1172"/>
      <c r="M448" s="1170" t="s">
        <v>840</v>
      </c>
      <c r="N448" s="1408" t="s">
        <v>841</v>
      </c>
      <c r="O448" s="1066"/>
      <c r="P448" s="1066"/>
      <c r="Q448" s="1066"/>
    </row>
    <row r="449" spans="1:17" ht="15.75" customHeight="1" thickBot="1">
      <c r="A449" s="1066"/>
      <c r="B449" s="1409" t="s">
        <v>809</v>
      </c>
      <c r="C449" s="3744" t="s">
        <v>812</v>
      </c>
      <c r="D449" s="3744"/>
      <c r="E449" s="3744"/>
      <c r="F449" s="3744"/>
      <c r="G449" s="3745"/>
      <c r="H449" s="1066"/>
      <c r="I449" s="3746" t="s">
        <v>842</v>
      </c>
      <c r="J449" s="3747"/>
      <c r="K449" s="1410" t="s">
        <v>843</v>
      </c>
      <c r="L449" s="1410"/>
      <c r="M449" s="1411" t="s">
        <v>844</v>
      </c>
      <c r="N449" s="1412" t="s">
        <v>845</v>
      </c>
      <c r="O449" s="1066"/>
      <c r="P449" s="1066"/>
      <c r="Q449" s="1066"/>
    </row>
    <row r="450" spans="1:17" ht="15.75" customHeight="1">
      <c r="A450" s="1066"/>
      <c r="B450" s="1409" t="s">
        <v>813</v>
      </c>
      <c r="C450" s="3744" t="s">
        <v>814</v>
      </c>
      <c r="D450" s="3744"/>
      <c r="E450" s="3744"/>
      <c r="F450" s="3744"/>
      <c r="G450" s="3745"/>
      <c r="H450" s="1066"/>
      <c r="I450" s="1066"/>
      <c r="J450" s="1066"/>
      <c r="K450" s="1066"/>
      <c r="L450" s="1066"/>
      <c r="M450" s="1066"/>
      <c r="N450" s="1066"/>
      <c r="O450" s="1066"/>
      <c r="P450" s="1066"/>
      <c r="Q450" s="1066"/>
    </row>
    <row r="451" spans="1:17" ht="15" customHeight="1">
      <c r="A451" s="1066"/>
      <c r="B451" s="1409" t="s">
        <v>815</v>
      </c>
      <c r="C451" s="3744" t="s">
        <v>816</v>
      </c>
      <c r="D451" s="3744"/>
      <c r="E451" s="3744"/>
      <c r="F451" s="3744"/>
      <c r="G451" s="3745"/>
      <c r="H451" s="1064"/>
      <c r="I451" s="1066"/>
      <c r="J451" s="1066"/>
      <c r="K451" s="1066"/>
      <c r="L451" s="1066"/>
      <c r="M451" s="1066"/>
      <c r="N451" s="1066"/>
      <c r="O451" s="1066"/>
      <c r="P451" s="1066"/>
      <c r="Q451" s="1066"/>
    </row>
    <row r="452" spans="1:17">
      <c r="A452" s="1066"/>
      <c r="B452" s="1409" t="s">
        <v>821</v>
      </c>
      <c r="C452" s="3744" t="s">
        <v>822</v>
      </c>
      <c r="D452" s="3744"/>
      <c r="E452" s="3744"/>
      <c r="F452" s="3744"/>
      <c r="G452" s="3745"/>
      <c r="H452" s="1064"/>
      <c r="I452" s="1066"/>
      <c r="J452" s="1066"/>
      <c r="K452" s="1066"/>
      <c r="L452" s="1066"/>
      <c r="M452" s="1066"/>
      <c r="N452" s="1066"/>
      <c r="O452" s="1066"/>
      <c r="P452" s="1066"/>
      <c r="Q452" s="1066"/>
    </row>
    <row r="453" spans="1:17">
      <c r="A453" s="1066"/>
      <c r="B453" s="1409" t="s">
        <v>821</v>
      </c>
      <c r="C453" s="3744" t="s">
        <v>823</v>
      </c>
      <c r="D453" s="3744"/>
      <c r="E453" s="3744"/>
      <c r="F453" s="3744"/>
      <c r="G453" s="3745"/>
      <c r="H453" s="1064"/>
      <c r="I453" s="1066"/>
      <c r="J453" s="1066"/>
      <c r="K453" s="1066"/>
      <c r="L453" s="1066"/>
      <c r="M453" s="1066"/>
      <c r="N453" s="1066"/>
      <c r="O453" s="1066"/>
      <c r="P453" s="1066"/>
      <c r="Q453" s="1066"/>
    </row>
    <row r="454" spans="1:17">
      <c r="A454" s="1066"/>
      <c r="B454" s="3730" t="s">
        <v>826</v>
      </c>
      <c r="C454" s="3731" t="s">
        <v>827</v>
      </c>
      <c r="D454" s="3731"/>
      <c r="E454" s="3731"/>
      <c r="F454" s="3731"/>
      <c r="G454" s="3732"/>
      <c r="H454" s="1064"/>
      <c r="I454" s="1066"/>
      <c r="J454" s="1066"/>
      <c r="K454" s="1066"/>
      <c r="L454" s="1066"/>
      <c r="M454" s="1066"/>
      <c r="N454" s="1066"/>
      <c r="O454" s="1066"/>
      <c r="P454" s="1066"/>
      <c r="Q454" s="1066"/>
    </row>
    <row r="455" spans="1:17">
      <c r="A455" s="1066"/>
      <c r="B455" s="3730"/>
      <c r="C455" s="3731"/>
      <c r="D455" s="3731"/>
      <c r="E455" s="3731"/>
      <c r="F455" s="3731"/>
      <c r="G455" s="3732"/>
      <c r="H455" s="1064"/>
      <c r="I455" s="1066"/>
      <c r="J455" s="1066"/>
      <c r="K455" s="1066"/>
      <c r="L455" s="1066"/>
      <c r="M455" s="1066"/>
      <c r="N455" s="1066"/>
      <c r="O455" s="1066"/>
      <c r="P455" s="1066"/>
      <c r="Q455" s="1066"/>
    </row>
    <row r="456" spans="1:17">
      <c r="A456" s="1066"/>
      <c r="B456" s="3730" t="s">
        <v>836</v>
      </c>
      <c r="C456" s="3731" t="s">
        <v>837</v>
      </c>
      <c r="D456" s="3731"/>
      <c r="E456" s="3731"/>
      <c r="F456" s="3731"/>
      <c r="G456" s="3732"/>
      <c r="H456" s="1064"/>
      <c r="I456" s="1066"/>
      <c r="J456" s="1066"/>
      <c r="K456" s="1066"/>
      <c r="L456" s="1066"/>
      <c r="M456" s="1066"/>
      <c r="N456" s="1066"/>
      <c r="O456" s="1066"/>
      <c r="P456" s="1066"/>
      <c r="Q456" s="1066"/>
    </row>
    <row r="457" spans="1:17">
      <c r="A457" s="1066"/>
      <c r="B457" s="3733"/>
      <c r="C457" s="3734"/>
      <c r="D457" s="3734"/>
      <c r="E457" s="3734"/>
      <c r="F457" s="3734"/>
      <c r="G457" s="3735"/>
      <c r="H457" s="1064"/>
      <c r="I457" s="1066"/>
      <c r="J457" s="1066"/>
      <c r="K457" s="1066"/>
      <c r="L457" s="1066"/>
      <c r="M457" s="1066"/>
      <c r="N457" s="1066"/>
      <c r="O457" s="1066"/>
      <c r="P457" s="1066"/>
      <c r="Q457" s="1066"/>
    </row>
    <row r="458" spans="1:17" ht="15.75" thickBot="1">
      <c r="A458" s="1066"/>
      <c r="B458" s="1169"/>
      <c r="C458" s="1169"/>
      <c r="D458" s="1169"/>
      <c r="E458" s="1169"/>
      <c r="F458" s="1169"/>
      <c r="G458" s="1169"/>
      <c r="H458" s="1064"/>
      <c r="I458" s="1170"/>
      <c r="J458" s="1170"/>
      <c r="K458" s="1172"/>
      <c r="L458" s="1172"/>
      <c r="M458" s="1170"/>
      <c r="N458" s="1170"/>
      <c r="O458" s="1066"/>
      <c r="P458" s="1066"/>
      <c r="Q458" s="1066"/>
    </row>
    <row r="459" spans="1:17" ht="15.75">
      <c r="B459" s="1413" t="s">
        <v>2308</v>
      </c>
      <c r="C459" s="1414"/>
      <c r="D459" s="1414"/>
      <c r="E459" s="1415"/>
      <c r="F459" s="1066"/>
      <c r="G459" s="1066"/>
      <c r="H459" s="1416" t="s">
        <v>1015</v>
      </c>
      <c r="I459" s="1417"/>
      <c r="J459" s="1418"/>
      <c r="K459" s="1418"/>
      <c r="L459" s="1418"/>
      <c r="M459" s="1418"/>
      <c r="N459" s="1419"/>
      <c r="O459" s="1066"/>
      <c r="P459" s="1066"/>
      <c r="Q459" s="1066"/>
    </row>
    <row r="460" spans="1:17" ht="25.5">
      <c r="B460" s="3736" t="s">
        <v>1016</v>
      </c>
      <c r="C460" s="3737"/>
      <c r="D460" s="3740" t="s">
        <v>1017</v>
      </c>
      <c r="E460" s="3742">
        <f>(B462*B465)+(C462*C465)+(D462*D465)+(E462*E465)</f>
        <v>228.85000000000002</v>
      </c>
      <c r="F460" s="1066"/>
      <c r="G460" s="1066"/>
      <c r="H460" s="1420" t="s">
        <v>1018</v>
      </c>
      <c r="I460" s="1421" t="s">
        <v>1019</v>
      </c>
      <c r="J460" s="1421" t="s">
        <v>1020</v>
      </c>
      <c r="K460" s="1421" t="s">
        <v>1021</v>
      </c>
      <c r="L460" s="1421" t="s">
        <v>1022</v>
      </c>
      <c r="M460" s="1421" t="s">
        <v>1023</v>
      </c>
      <c r="N460" s="1422" t="s">
        <v>1024</v>
      </c>
      <c r="O460" s="1066"/>
      <c r="P460" s="1066"/>
      <c r="Q460" s="1066"/>
    </row>
    <row r="461" spans="1:17">
      <c r="B461" s="3738"/>
      <c r="C461" s="3739"/>
      <c r="D461" s="3741"/>
      <c r="E461" s="3743"/>
      <c r="F461" s="1066"/>
      <c r="G461" s="1066"/>
      <c r="H461" s="3727">
        <v>0.12</v>
      </c>
      <c r="I461" s="3728">
        <v>1</v>
      </c>
      <c r="J461" s="3728">
        <v>0.11</v>
      </c>
      <c r="K461" s="3728">
        <v>0</v>
      </c>
      <c r="L461" s="3728">
        <v>0.01</v>
      </c>
      <c r="M461" s="3728">
        <v>5.0000000000000001E-3</v>
      </c>
      <c r="N461" s="3718">
        <f>SUM(H461:M461)</f>
        <v>1.2450000000000001</v>
      </c>
      <c r="O461" s="1066"/>
      <c r="P461" s="1066"/>
      <c r="Q461" s="1066"/>
    </row>
    <row r="462" spans="1:17">
      <c r="B462" s="3719">
        <v>6.5000000000000002E-2</v>
      </c>
      <c r="C462" s="3721">
        <v>7.4999999999999997E-2</v>
      </c>
      <c r="D462" s="3721">
        <v>0.12</v>
      </c>
      <c r="E462" s="3723">
        <v>0.15</v>
      </c>
      <c r="F462" s="1066"/>
      <c r="G462" s="1066"/>
      <c r="H462" s="3727"/>
      <c r="I462" s="3728"/>
      <c r="J462" s="3728"/>
      <c r="K462" s="3728"/>
      <c r="L462" s="3728"/>
      <c r="M462" s="3728"/>
      <c r="N462" s="3718"/>
      <c r="O462" s="1066"/>
      <c r="P462" s="1066"/>
      <c r="Q462" s="1066"/>
    </row>
    <row r="463" spans="1:17">
      <c r="B463" s="3720"/>
      <c r="C463" s="3722"/>
      <c r="D463" s="3722"/>
      <c r="E463" s="3724"/>
      <c r="F463" s="1066"/>
      <c r="G463" s="1066"/>
      <c r="H463" s="3725">
        <f>(H461/N461)*N463</f>
        <v>2.1204819277108431</v>
      </c>
      <c r="I463" s="3726">
        <f>(I461/N461)*N463</f>
        <v>17.670682730923691</v>
      </c>
      <c r="J463" s="3726">
        <f>(J461/N461)*N463</f>
        <v>1.9437751004016062</v>
      </c>
      <c r="K463" s="3726">
        <f>(K461/N461)*N463</f>
        <v>0</v>
      </c>
      <c r="L463" s="3726">
        <f>(L461/N461)*N463</f>
        <v>0.17670682730923692</v>
      </c>
      <c r="M463" s="3726">
        <f>(M461/N461)*N463</f>
        <v>8.8353413654618462E-2</v>
      </c>
      <c r="N463" s="3729">
        <v>22</v>
      </c>
      <c r="O463" s="1066"/>
      <c r="P463" s="1066"/>
      <c r="Q463" s="1066"/>
    </row>
    <row r="464" spans="1:17">
      <c r="B464" s="1423" t="s">
        <v>1025</v>
      </c>
      <c r="C464" s="1424" t="s">
        <v>1026</v>
      </c>
      <c r="D464" s="1424" t="s">
        <v>1027</v>
      </c>
      <c r="E464" s="1425" t="s">
        <v>857</v>
      </c>
      <c r="F464" s="1066"/>
      <c r="G464" s="1066"/>
      <c r="H464" s="3725"/>
      <c r="I464" s="3726"/>
      <c r="J464" s="3726"/>
      <c r="K464" s="3726"/>
      <c r="L464" s="3726"/>
      <c r="M464" s="3726"/>
      <c r="N464" s="3729"/>
      <c r="O464" s="1066"/>
      <c r="P464" s="1066"/>
      <c r="Q464" s="1066"/>
    </row>
    <row r="465" spans="1:17">
      <c r="B465" s="3695">
        <v>920</v>
      </c>
      <c r="C465" s="3697">
        <v>1700</v>
      </c>
      <c r="D465" s="3697">
        <v>240</v>
      </c>
      <c r="E465" s="3699">
        <v>85</v>
      </c>
      <c r="F465" s="1066"/>
      <c r="G465" s="1066"/>
      <c r="H465" s="3701" t="s">
        <v>1028</v>
      </c>
      <c r="I465" s="3702"/>
      <c r="J465" s="3702"/>
      <c r="K465" s="3702"/>
      <c r="L465" s="3702"/>
      <c r="M465" s="3702"/>
      <c r="N465" s="3703"/>
      <c r="O465" s="1066"/>
      <c r="P465" s="1066"/>
      <c r="Q465" s="1066"/>
    </row>
    <row r="466" spans="1:17">
      <c r="B466" s="3696"/>
      <c r="C466" s="3698"/>
      <c r="D466" s="3698"/>
      <c r="E466" s="3700"/>
      <c r="F466" s="1066"/>
      <c r="G466" s="1066"/>
      <c r="H466" s="3704">
        <f t="shared" ref="H466:M466" si="2">ROUNDUP(H463,2)</f>
        <v>2.13</v>
      </c>
      <c r="I466" s="3705">
        <f t="shared" si="2"/>
        <v>17.680000000000003</v>
      </c>
      <c r="J466" s="3705">
        <f t="shared" si="2"/>
        <v>1.95</v>
      </c>
      <c r="K466" s="3705">
        <f t="shared" si="2"/>
        <v>0</v>
      </c>
      <c r="L466" s="3705">
        <f t="shared" si="2"/>
        <v>0.18000000000000002</v>
      </c>
      <c r="M466" s="3705">
        <f t="shared" si="2"/>
        <v>0.09</v>
      </c>
      <c r="N466" s="3706">
        <f>SUM(H466:M466)</f>
        <v>22.03</v>
      </c>
      <c r="O466" s="1066"/>
      <c r="P466" s="1066"/>
      <c r="Q466" s="1066"/>
    </row>
    <row r="467" spans="1:17">
      <c r="B467" s="3707" t="s">
        <v>1029</v>
      </c>
      <c r="C467" s="3709">
        <f>SUM(B465:E465)</f>
        <v>2945</v>
      </c>
      <c r="D467" s="3711" t="s">
        <v>1030</v>
      </c>
      <c r="E467" s="3713">
        <f>IF(E460=0,0,E460/D462)</f>
        <v>1907.0833333333335</v>
      </c>
      <c r="F467" s="1066"/>
      <c r="G467" s="1066"/>
      <c r="H467" s="3704"/>
      <c r="I467" s="3705"/>
      <c r="J467" s="3705"/>
      <c r="K467" s="3705"/>
      <c r="L467" s="3705"/>
      <c r="M467" s="3705"/>
      <c r="N467" s="3706"/>
      <c r="O467" s="1066"/>
      <c r="P467" s="1066"/>
      <c r="Q467" s="1066"/>
    </row>
    <row r="468" spans="1:17" ht="15.75" thickBot="1">
      <c r="B468" s="3708"/>
      <c r="C468" s="3710"/>
      <c r="D468" s="3712"/>
      <c r="E468" s="3714"/>
      <c r="F468" s="1066"/>
      <c r="G468" s="1066"/>
      <c r="H468" s="3715" t="s">
        <v>1031</v>
      </c>
      <c r="I468" s="3716"/>
      <c r="J468" s="3716"/>
      <c r="K468" s="3716"/>
      <c r="L468" s="3716"/>
      <c r="M468" s="3716"/>
      <c r="N468" s="3717"/>
      <c r="O468" s="1066"/>
      <c r="P468" s="1066"/>
      <c r="Q468" s="1066"/>
    </row>
    <row r="469" spans="1:17" ht="15.75" thickBot="1">
      <c r="B469" s="3680" t="s">
        <v>1031</v>
      </c>
      <c r="C469" s="3681"/>
      <c r="D469" s="3681"/>
      <c r="E469" s="3682"/>
      <c r="F469" s="1066"/>
      <c r="G469" s="1066"/>
      <c r="H469" s="1066"/>
      <c r="I469" s="1064"/>
      <c r="J469" s="1064"/>
      <c r="K469" s="1064"/>
      <c r="L469" s="1064"/>
      <c r="M469" s="1066"/>
      <c r="N469" s="1066"/>
      <c r="O469" s="1066"/>
      <c r="P469" s="1066"/>
      <c r="Q469" s="1066"/>
    </row>
    <row r="470" spans="1:17" ht="15.75" thickBot="1">
      <c r="A470" s="1066"/>
      <c r="B470" s="1169"/>
      <c r="C470" s="1169"/>
      <c r="D470" s="1169"/>
      <c r="E470" s="1169"/>
      <c r="F470" s="1169"/>
      <c r="G470" s="1169"/>
      <c r="H470" s="1064"/>
      <c r="I470" s="1170"/>
      <c r="J470" s="1170"/>
      <c r="K470" s="1172"/>
      <c r="L470" s="1064"/>
      <c r="M470" s="1064"/>
      <c r="N470" s="1064"/>
      <c r="O470" s="1064"/>
      <c r="P470" s="1064"/>
      <c r="Q470" s="1064"/>
    </row>
    <row r="471" spans="1:17" ht="15" customHeight="1">
      <c r="B471" s="3683" t="s">
        <v>2309</v>
      </c>
      <c r="C471" s="3684"/>
      <c r="D471" s="3684"/>
      <c r="E471" s="3684"/>
      <c r="F471" s="3684"/>
      <c r="G471" s="3684"/>
      <c r="H471" s="3684"/>
      <c r="I471" s="3684"/>
      <c r="J471" s="3684"/>
      <c r="K471" s="3684"/>
      <c r="L471" s="3684"/>
      <c r="M471" s="3684"/>
      <c r="N471" s="3684"/>
      <c r="O471" s="3684"/>
      <c r="P471" s="3684"/>
      <c r="Q471" s="3685"/>
    </row>
    <row r="472" spans="1:17" ht="15.75" customHeight="1" thickBot="1">
      <c r="B472" s="3686"/>
      <c r="C472" s="3687"/>
      <c r="D472" s="3687"/>
      <c r="E472" s="3687"/>
      <c r="F472" s="3687"/>
      <c r="G472" s="3687"/>
      <c r="H472" s="3687"/>
      <c r="I472" s="3687"/>
      <c r="J472" s="3687"/>
      <c r="K472" s="3687"/>
      <c r="L472" s="3687"/>
      <c r="M472" s="3687"/>
      <c r="N472" s="3687"/>
      <c r="O472" s="3687"/>
      <c r="P472" s="3687"/>
      <c r="Q472" s="3688"/>
    </row>
    <row r="473" spans="1:17">
      <c r="A473" s="1066"/>
      <c r="B473" s="1066"/>
      <c r="C473" s="1066"/>
      <c r="D473" s="1066"/>
      <c r="E473" s="1066"/>
      <c r="F473" s="1066"/>
      <c r="G473" s="1066"/>
      <c r="H473" s="1066"/>
      <c r="I473" s="1066"/>
      <c r="J473" s="1066"/>
      <c r="K473" s="1066"/>
      <c r="L473" s="1066"/>
      <c r="M473" s="1066"/>
      <c r="N473" s="1066"/>
      <c r="O473" s="1066"/>
      <c r="P473" s="1066"/>
      <c r="Q473" s="1066"/>
    </row>
    <row r="474" spans="1:17" ht="15.75" thickBot="1">
      <c r="A474" s="1226" t="s">
        <v>701</v>
      </c>
      <c r="B474" s="3653" t="str">
        <f>B475</f>
        <v>Gélatine alimentaire</v>
      </c>
      <c r="C474" s="3653"/>
      <c r="D474" s="3653"/>
      <c r="E474" s="3653"/>
      <c r="F474" s="3653"/>
      <c r="G474" s="3653"/>
      <c r="H474" s="3653"/>
      <c r="I474" s="3653"/>
      <c r="J474" s="3653"/>
      <c r="K474" s="3653"/>
      <c r="L474" s="3653"/>
      <c r="M474" s="3653"/>
      <c r="N474" s="3653"/>
      <c r="O474" s="1066"/>
      <c r="P474" s="1066"/>
      <c r="Q474" s="1066"/>
    </row>
    <row r="475" spans="1:17" ht="15" customHeight="1">
      <c r="A475" s="3654" t="str">
        <f>B475</f>
        <v>Gélatine alimentaire</v>
      </c>
      <c r="B475" s="3655" t="s">
        <v>2310</v>
      </c>
      <c r="C475" s="3656"/>
      <c r="D475" s="3656"/>
      <c r="E475" s="3656"/>
      <c r="F475" s="3656"/>
      <c r="G475" s="3656"/>
      <c r="H475" s="3656"/>
      <c r="I475" s="3656"/>
      <c r="J475" s="3656"/>
      <c r="K475" s="3656"/>
      <c r="L475" s="3656"/>
      <c r="M475" s="3656"/>
      <c r="N475" s="3657"/>
      <c r="O475" s="1066"/>
      <c r="P475" s="1066"/>
      <c r="Q475" s="1066"/>
    </row>
    <row r="476" spans="1:17" ht="15" customHeight="1">
      <c r="A476" s="3654"/>
      <c r="B476" s="3658"/>
      <c r="C476" s="3659"/>
      <c r="D476" s="3659"/>
      <c r="E476" s="3659"/>
      <c r="F476" s="3659"/>
      <c r="G476" s="3659"/>
      <c r="H476" s="3659"/>
      <c r="I476" s="3659"/>
      <c r="J476" s="3659"/>
      <c r="K476" s="3659"/>
      <c r="L476" s="3659"/>
      <c r="M476" s="3659"/>
      <c r="N476" s="3660"/>
      <c r="O476" s="1066"/>
      <c r="P476" s="1066"/>
      <c r="Q476" s="1066"/>
    </row>
    <row r="477" spans="1:17" ht="15" customHeight="1">
      <c r="A477" s="3654"/>
      <c r="B477" s="3661" t="s">
        <v>2311</v>
      </c>
      <c r="C477" s="3662"/>
      <c r="D477" s="3662"/>
      <c r="E477" s="3662"/>
      <c r="F477" s="3662"/>
      <c r="G477" s="3662"/>
      <c r="H477" s="3662"/>
      <c r="I477" s="3662"/>
      <c r="J477" s="3662"/>
      <c r="K477" s="3662"/>
      <c r="L477" s="3662"/>
      <c r="M477" s="3662"/>
      <c r="N477" s="3663"/>
      <c r="O477" s="1066"/>
      <c r="P477" s="1066"/>
      <c r="Q477" s="1066"/>
    </row>
    <row r="478" spans="1:17" ht="15.75" customHeight="1">
      <c r="A478" s="3654"/>
      <c r="B478" s="3664"/>
      <c r="C478" s="3665"/>
      <c r="D478" s="3665"/>
      <c r="E478" s="3665"/>
      <c r="F478" s="3665"/>
      <c r="G478" s="3665"/>
      <c r="H478" s="3665"/>
      <c r="I478" s="3665"/>
      <c r="J478" s="3665"/>
      <c r="K478" s="3665"/>
      <c r="L478" s="3665"/>
      <c r="M478" s="3665"/>
      <c r="N478" s="3666"/>
      <c r="O478" s="1066"/>
      <c r="P478" s="1066"/>
      <c r="Q478" s="1066"/>
    </row>
    <row r="479" spans="1:17" ht="15.75" customHeight="1">
      <c r="A479" s="3654"/>
      <c r="B479" s="1426"/>
      <c r="C479" s="1427"/>
      <c r="D479" s="1427"/>
      <c r="E479" s="1427"/>
      <c r="F479" s="1427"/>
      <c r="G479" s="1427"/>
      <c r="H479" s="1427"/>
      <c r="I479" s="1427"/>
      <c r="J479" s="1427"/>
      <c r="K479" s="1427"/>
      <c r="L479" s="1427"/>
      <c r="M479" s="1427"/>
      <c r="N479" s="1428" t="s">
        <v>2312</v>
      </c>
      <c r="O479" s="1066"/>
      <c r="P479" s="1066"/>
      <c r="Q479" s="1066"/>
    </row>
    <row r="480" spans="1:17" ht="16.5" customHeight="1">
      <c r="A480" s="3654"/>
      <c r="B480" s="1426"/>
      <c r="C480" s="1429" t="s">
        <v>2313</v>
      </c>
      <c r="D480" s="1427"/>
      <c r="E480" s="1427"/>
      <c r="F480" s="1427"/>
      <c r="G480" s="1427"/>
      <c r="H480" s="1427"/>
      <c r="I480" s="1427"/>
      <c r="J480" s="1427"/>
      <c r="K480" s="1427"/>
      <c r="L480" s="1427"/>
      <c r="M480" s="1427"/>
      <c r="N480" s="1430"/>
      <c r="O480" s="1066"/>
      <c r="P480" s="1066"/>
      <c r="Q480" s="1066"/>
    </row>
    <row r="481" spans="1:17" ht="15.75" customHeight="1">
      <c r="A481" s="3654"/>
      <c r="B481" s="1426"/>
      <c r="C481" s="1429" t="s">
        <v>2314</v>
      </c>
      <c r="D481" s="1427"/>
      <c r="E481" s="1427"/>
      <c r="F481" s="1427"/>
      <c r="G481" s="1427"/>
      <c r="H481" s="1427"/>
      <c r="I481" s="1427"/>
      <c r="J481" s="1427"/>
      <c r="K481" s="1427"/>
      <c r="L481" s="1427"/>
      <c r="M481" s="1427"/>
      <c r="N481" s="1430"/>
      <c r="O481" s="1066"/>
      <c r="P481" s="1066"/>
      <c r="Q481" s="1066"/>
    </row>
    <row r="482" spans="1:17" ht="15.75">
      <c r="A482" s="3654"/>
      <c r="B482" s="1426"/>
      <c r="C482" s="1429" t="s">
        <v>2315</v>
      </c>
      <c r="D482" s="1427"/>
      <c r="E482" s="1427"/>
      <c r="F482" s="1427"/>
      <c r="G482" s="1427"/>
      <c r="H482" s="1427"/>
      <c r="I482" s="1427"/>
      <c r="J482" s="1427"/>
      <c r="K482" s="1427"/>
      <c r="L482" s="1427"/>
      <c r="M482" s="1427"/>
      <c r="N482" s="1430"/>
      <c r="O482" s="1066"/>
      <c r="P482" s="1066"/>
      <c r="Q482" s="1066"/>
    </row>
    <row r="483" spans="1:17" ht="15.75" customHeight="1">
      <c r="A483" s="3654"/>
      <c r="B483" s="1426"/>
      <c r="C483" s="1429" t="s">
        <v>2316</v>
      </c>
      <c r="D483" s="1427"/>
      <c r="E483" s="1427"/>
      <c r="F483" s="1427"/>
      <c r="G483" s="1427"/>
      <c r="H483" s="1427"/>
      <c r="I483" s="1427"/>
      <c r="J483" s="1427"/>
      <c r="K483" s="1427"/>
      <c r="L483" s="1427"/>
      <c r="M483" s="1427"/>
      <c r="N483" s="1430"/>
      <c r="O483" s="1066"/>
      <c r="P483" s="1066"/>
      <c r="Q483" s="1066"/>
    </row>
    <row r="484" spans="1:17" ht="15.75">
      <c r="A484" s="3654"/>
      <c r="B484" s="1426"/>
      <c r="C484" s="1429" t="s">
        <v>2317</v>
      </c>
      <c r="D484" s="1427"/>
      <c r="E484" s="1427"/>
      <c r="F484" s="1427"/>
      <c r="G484" s="1427"/>
      <c r="H484" s="1427"/>
      <c r="I484" s="1427"/>
      <c r="J484" s="1427"/>
      <c r="K484" s="1427"/>
      <c r="L484" s="1427"/>
      <c r="M484" s="1427"/>
      <c r="N484" s="1430"/>
      <c r="O484" s="1066"/>
      <c r="P484" s="1066"/>
      <c r="Q484" s="1066"/>
    </row>
    <row r="485" spans="1:17" ht="15.75">
      <c r="A485" s="3654"/>
      <c r="B485" s="1426"/>
      <c r="C485" s="1429" t="s">
        <v>2318</v>
      </c>
      <c r="D485" s="1427"/>
      <c r="E485" s="1427"/>
      <c r="F485" s="1427"/>
      <c r="G485" s="1427"/>
      <c r="H485" s="1427"/>
      <c r="I485" s="1427"/>
      <c r="J485" s="1427"/>
      <c r="K485" s="1427"/>
      <c r="L485" s="1427"/>
      <c r="M485" s="1427"/>
      <c r="N485" s="1430"/>
      <c r="O485" s="1066"/>
      <c r="P485" s="1066"/>
      <c r="Q485" s="1066"/>
    </row>
    <row r="486" spans="1:17" ht="15.75">
      <c r="A486" s="3654"/>
      <c r="B486" s="1426"/>
      <c r="C486" s="1429" t="s">
        <v>2319</v>
      </c>
      <c r="D486" s="1427"/>
      <c r="E486" s="1427"/>
      <c r="F486" s="1427"/>
      <c r="G486" s="1427"/>
      <c r="H486" s="1427"/>
      <c r="I486" s="1427"/>
      <c r="J486" s="1427"/>
      <c r="K486" s="1427"/>
      <c r="L486" s="1427"/>
      <c r="M486" s="1427"/>
      <c r="N486" s="1430"/>
      <c r="O486" s="1066"/>
      <c r="P486" s="1066"/>
      <c r="Q486" s="1066"/>
    </row>
    <row r="487" spans="1:17">
      <c r="A487" s="3654"/>
      <c r="B487" s="1426"/>
      <c r="C487" s="1427"/>
      <c r="D487" s="1427"/>
      <c r="E487" s="1427"/>
      <c r="F487" s="1427"/>
      <c r="G487" s="1427"/>
      <c r="H487" s="1427"/>
      <c r="I487" s="1427"/>
      <c r="J487" s="1427"/>
      <c r="K487" s="1427"/>
      <c r="L487" s="1427"/>
      <c r="M487" s="1427"/>
      <c r="N487" s="1430"/>
      <c r="O487" s="1066"/>
      <c r="P487" s="1066"/>
      <c r="Q487" s="1066"/>
    </row>
    <row r="488" spans="1:17">
      <c r="A488" s="3654"/>
      <c r="B488" s="1426"/>
      <c r="C488" s="3689" t="s">
        <v>2320</v>
      </c>
      <c r="D488" s="3690"/>
      <c r="E488" s="3690"/>
      <c r="F488" s="3690"/>
      <c r="G488" s="3690"/>
      <c r="H488" s="3690"/>
      <c r="I488" s="3690"/>
      <c r="J488" s="3690"/>
      <c r="K488" s="3690"/>
      <c r="L488" s="3690"/>
      <c r="M488" s="3691"/>
      <c r="N488" s="1430"/>
      <c r="O488" s="1066"/>
      <c r="P488" s="1066"/>
      <c r="Q488" s="1066"/>
    </row>
    <row r="489" spans="1:17">
      <c r="A489" s="3654"/>
      <c r="B489" s="1426"/>
      <c r="C489" s="1431"/>
      <c r="D489" s="1432"/>
      <c r="E489" s="1066"/>
      <c r="F489" s="1433" t="s">
        <v>6</v>
      </c>
      <c r="G489" s="1432"/>
      <c r="H489" s="3692" t="s">
        <v>2321</v>
      </c>
      <c r="I489" s="3692"/>
      <c r="J489" s="3692"/>
      <c r="K489" s="3692"/>
      <c r="L489" s="3692"/>
      <c r="M489" s="3693"/>
      <c r="N489" s="1430"/>
      <c r="O489" s="1066"/>
      <c r="P489" s="1066"/>
      <c r="Q489" s="1066"/>
    </row>
    <row r="490" spans="1:17" ht="15.75">
      <c r="A490" s="3654"/>
      <c r="B490" s="1426"/>
      <c r="C490" s="1434" t="s">
        <v>7</v>
      </c>
      <c r="D490" s="3694" t="s">
        <v>2322</v>
      </c>
      <c r="E490" s="3694"/>
      <c r="F490" s="1435">
        <v>2</v>
      </c>
      <c r="G490" s="1436"/>
      <c r="H490" s="1437" t="s">
        <v>2323</v>
      </c>
      <c r="I490" s="1436"/>
      <c r="J490" s="1436"/>
      <c r="K490" s="1438"/>
      <c r="L490" s="1438"/>
      <c r="M490" s="1439"/>
      <c r="N490" s="1430"/>
      <c r="O490" s="1066"/>
      <c r="P490" s="1066"/>
      <c r="Q490" s="1066"/>
    </row>
    <row r="491" spans="1:17" ht="15.75">
      <c r="A491" s="3654"/>
      <c r="B491" s="1426"/>
      <c r="C491" s="1440">
        <v>10</v>
      </c>
      <c r="D491" s="1441" t="s">
        <v>2015</v>
      </c>
      <c r="E491" s="1066"/>
      <c r="F491" s="1442">
        <f>C491*F490</f>
        <v>20</v>
      </c>
      <c r="G491" s="1443"/>
      <c r="H491" s="1444" t="s">
        <v>2324</v>
      </c>
      <c r="I491" s="1436"/>
      <c r="J491" s="1436"/>
      <c r="K491" s="1438"/>
      <c r="L491" s="1438"/>
      <c r="M491" s="1439"/>
      <c r="N491" s="1430"/>
      <c r="O491" s="1066"/>
      <c r="P491" s="1066"/>
      <c r="Q491" s="1066"/>
    </row>
    <row r="492" spans="1:17" ht="15.75">
      <c r="A492" s="3654"/>
      <c r="B492" s="1426"/>
      <c r="C492" s="1445"/>
      <c r="D492" s="1446"/>
      <c r="E492" s="1438"/>
      <c r="F492" s="1438"/>
      <c r="G492" s="1438"/>
      <c r="H492" s="1444" t="s">
        <v>2325</v>
      </c>
      <c r="I492" s="1204"/>
      <c r="J492" s="1436"/>
      <c r="K492" s="1438"/>
      <c r="L492" s="1438"/>
      <c r="M492" s="1439"/>
      <c r="N492" s="1430"/>
      <c r="O492" s="1066"/>
      <c r="P492" s="1066"/>
      <c r="Q492" s="1066"/>
    </row>
    <row r="493" spans="1:17" ht="15.75">
      <c r="A493" s="3654"/>
      <c r="B493" s="1426"/>
      <c r="C493" s="1434"/>
      <c r="D493" s="1447"/>
      <c r="E493" s="1438"/>
      <c r="F493" s="1438"/>
      <c r="G493" s="1438"/>
      <c r="H493" s="1437" t="s">
        <v>2326</v>
      </c>
      <c r="I493" s="1436"/>
      <c r="J493" s="1436"/>
      <c r="K493" s="1438"/>
      <c r="L493" s="1438"/>
      <c r="M493" s="1439"/>
      <c r="N493" s="1430"/>
      <c r="O493" s="1066"/>
      <c r="P493" s="1066"/>
      <c r="Q493" s="1066"/>
    </row>
    <row r="494" spans="1:17" ht="15.75">
      <c r="A494" s="3654"/>
      <c r="B494" s="1426"/>
      <c r="C494" s="1448" t="s">
        <v>6</v>
      </c>
      <c r="D494" s="1449" t="s">
        <v>2327</v>
      </c>
      <c r="E494" s="1450"/>
      <c r="F494" s="1450"/>
      <c r="G494" s="1450"/>
      <c r="H494" s="1450"/>
      <c r="I494" s="1450"/>
      <c r="J494" s="1450"/>
      <c r="K494" s="1450"/>
      <c r="L494" s="1450"/>
      <c r="M494" s="1451"/>
      <c r="N494" s="1430"/>
      <c r="O494" s="1066"/>
      <c r="P494" s="1066"/>
      <c r="Q494" s="1066"/>
    </row>
    <row r="495" spans="1:17" ht="15.75">
      <c r="A495" s="3654"/>
      <c r="B495" s="1426"/>
      <c r="C495" s="1452" t="s">
        <v>7</v>
      </c>
      <c r="D495" s="1453" t="s">
        <v>2328</v>
      </c>
      <c r="E495" s="1454"/>
      <c r="F495" s="1454"/>
      <c r="G495" s="1454"/>
      <c r="H495" s="1454"/>
      <c r="I495" s="1454"/>
      <c r="J495" s="1454"/>
      <c r="K495" s="1454"/>
      <c r="L495" s="1454"/>
      <c r="M495" s="1455"/>
      <c r="N495" s="1430"/>
      <c r="O495" s="1066"/>
      <c r="P495" s="1066"/>
      <c r="Q495" s="1066"/>
    </row>
    <row r="496" spans="1:17">
      <c r="A496" s="3654"/>
      <c r="B496" s="1456" t="str">
        <f ca="1">CELL("nomfichier",A492)</f>
        <v>E:\Joël Leboucher\Documents\1.Modeles.de.fiches.2022\[OK.ff-1-A-collectivite.xlsx]Cuisiniers.Pesez</v>
      </c>
      <c r="C496" s="1427"/>
      <c r="D496" s="1427"/>
      <c r="E496" s="1427"/>
      <c r="F496" s="1427"/>
      <c r="G496" s="1427"/>
      <c r="H496" s="1427"/>
      <c r="I496" s="1427"/>
      <c r="J496" s="1427"/>
      <c r="K496" s="1427"/>
      <c r="L496" s="1427"/>
      <c r="M496" s="1427"/>
      <c r="N496" s="1430"/>
      <c r="O496" s="1066"/>
      <c r="P496" s="1066"/>
      <c r="Q496" s="1066"/>
    </row>
    <row r="497" spans="1:17" ht="15" customHeight="1">
      <c r="A497" s="3654"/>
      <c r="B497" s="3674" t="s">
        <v>2329</v>
      </c>
      <c r="C497" s="3675"/>
      <c r="D497" s="3675"/>
      <c r="E497" s="3675"/>
      <c r="F497" s="3675"/>
      <c r="G497" s="3675"/>
      <c r="H497" s="3675"/>
      <c r="I497" s="3675"/>
      <c r="J497" s="3675"/>
      <c r="K497" s="3675"/>
      <c r="L497" s="3675"/>
      <c r="M497" s="3675"/>
      <c r="N497" s="3676"/>
      <c r="O497" s="1066"/>
      <c r="P497" s="1066"/>
      <c r="Q497" s="1066"/>
    </row>
    <row r="498" spans="1:17" ht="15.75" thickBot="1">
      <c r="A498" s="3654"/>
      <c r="B498" s="3677"/>
      <c r="C498" s="3678"/>
      <c r="D498" s="3678"/>
      <c r="E498" s="3678"/>
      <c r="F498" s="3678"/>
      <c r="G498" s="3678"/>
      <c r="H498" s="3678"/>
      <c r="I498" s="3678"/>
      <c r="J498" s="3678"/>
      <c r="K498" s="3678"/>
      <c r="L498" s="3678"/>
      <c r="M498" s="3678"/>
      <c r="N498" s="3679"/>
      <c r="O498" s="1066"/>
      <c r="P498" s="1066"/>
      <c r="Q498" s="1066"/>
    </row>
    <row r="499" spans="1:17">
      <c r="B499" s="1066"/>
      <c r="C499" s="1066"/>
      <c r="D499" s="1066"/>
      <c r="E499" s="1066"/>
      <c r="F499" s="1066"/>
      <c r="G499" s="1066"/>
      <c r="H499" s="1066"/>
      <c r="I499" s="1066"/>
      <c r="J499" s="1066"/>
      <c r="K499" s="1066"/>
      <c r="L499" s="1066"/>
      <c r="M499" s="1066"/>
      <c r="N499" s="1066"/>
      <c r="O499" s="1066"/>
      <c r="P499" s="1066"/>
      <c r="Q499" s="1066"/>
    </row>
    <row r="500" spans="1:17" ht="15.75" thickBot="1">
      <c r="A500" s="1226" t="s">
        <v>701</v>
      </c>
      <c r="B500" s="3653" t="str">
        <f>B501</f>
        <v>ŒUFS poids et %</v>
      </c>
      <c r="C500" s="3653"/>
      <c r="D500" s="3653"/>
      <c r="E500" s="3653"/>
      <c r="F500" s="3653"/>
      <c r="G500" s="3653"/>
      <c r="H500" s="3653"/>
      <c r="I500" s="3653"/>
      <c r="J500" s="3653"/>
      <c r="K500" s="3653"/>
      <c r="L500" s="3653"/>
      <c r="M500" s="3653"/>
      <c r="N500" s="3653"/>
      <c r="O500" s="1066"/>
      <c r="P500" s="1066"/>
      <c r="Q500" s="1066"/>
    </row>
    <row r="501" spans="1:17" ht="15" customHeight="1">
      <c r="A501" s="3654" t="str">
        <f>B501</f>
        <v>ŒUFS poids et %</v>
      </c>
      <c r="B501" s="3655" t="s">
        <v>2330</v>
      </c>
      <c r="C501" s="3656"/>
      <c r="D501" s="3656"/>
      <c r="E501" s="3656"/>
      <c r="F501" s="3656"/>
      <c r="G501" s="3656"/>
      <c r="H501" s="3656"/>
      <c r="I501" s="3656"/>
      <c r="J501" s="3656"/>
      <c r="K501" s="3656"/>
      <c r="L501" s="3656"/>
      <c r="M501" s="3656"/>
      <c r="N501" s="3657"/>
      <c r="O501" s="1066"/>
      <c r="P501" s="1066"/>
      <c r="Q501" s="1066"/>
    </row>
    <row r="502" spans="1:17" ht="15" customHeight="1">
      <c r="A502" s="3654"/>
      <c r="B502" s="3658"/>
      <c r="C502" s="3659"/>
      <c r="D502" s="3659"/>
      <c r="E502" s="3659"/>
      <c r="F502" s="3659"/>
      <c r="G502" s="3659"/>
      <c r="H502" s="3659"/>
      <c r="I502" s="3659"/>
      <c r="J502" s="3659"/>
      <c r="K502" s="3659"/>
      <c r="L502" s="3659"/>
      <c r="M502" s="3659"/>
      <c r="N502" s="3660"/>
      <c r="O502" s="1066"/>
      <c r="P502" s="1066"/>
      <c r="Q502" s="1066"/>
    </row>
    <row r="503" spans="1:17" ht="15" customHeight="1">
      <c r="A503" s="3654"/>
      <c r="B503" s="3661" t="s">
        <v>915</v>
      </c>
      <c r="C503" s="3662"/>
      <c r="D503" s="3662"/>
      <c r="E503" s="3662"/>
      <c r="F503" s="3662"/>
      <c r="G503" s="3662"/>
      <c r="H503" s="3662"/>
      <c r="I503" s="3662"/>
      <c r="J503" s="3662"/>
      <c r="K503" s="3662"/>
      <c r="L503" s="3662"/>
      <c r="M503" s="3662"/>
      <c r="N503" s="3663"/>
      <c r="O503" s="1066"/>
      <c r="P503" s="1066"/>
      <c r="Q503" s="1066"/>
    </row>
    <row r="504" spans="1:17" ht="15.75" customHeight="1">
      <c r="A504" s="3654"/>
      <c r="B504" s="3664"/>
      <c r="C504" s="3665"/>
      <c r="D504" s="3665"/>
      <c r="E504" s="3665"/>
      <c r="F504" s="3665"/>
      <c r="G504" s="3665"/>
      <c r="H504" s="3665"/>
      <c r="I504" s="3665"/>
      <c r="J504" s="3665"/>
      <c r="K504" s="3665"/>
      <c r="L504" s="3665"/>
      <c r="M504" s="3665"/>
      <c r="N504" s="3666"/>
      <c r="O504" s="1066"/>
      <c r="P504" s="1066"/>
      <c r="Q504" s="1066"/>
    </row>
    <row r="505" spans="1:17" ht="15" customHeight="1">
      <c r="A505" s="3654"/>
      <c r="B505" s="3667" t="s">
        <v>2330</v>
      </c>
      <c r="C505" s="3668"/>
      <c r="D505" s="3668"/>
      <c r="E505" s="3668"/>
      <c r="F505" s="3668"/>
      <c r="G505" s="3668"/>
      <c r="H505" s="3668"/>
      <c r="I505" s="3668"/>
      <c r="J505" s="3668"/>
      <c r="K505" s="3668"/>
      <c r="L505" s="3668"/>
      <c r="M505" s="3668"/>
      <c r="N505" s="3669"/>
      <c r="O505" s="1066"/>
      <c r="P505" s="1066"/>
      <c r="Q505" s="1066"/>
    </row>
    <row r="506" spans="1:17" ht="15.75" customHeight="1">
      <c r="A506" s="3654"/>
      <c r="B506" s="1457" t="s">
        <v>7</v>
      </c>
      <c r="C506" s="1458"/>
      <c r="D506" s="1459" t="s">
        <v>6</v>
      </c>
      <c r="E506" s="1458"/>
      <c r="F506" s="1458"/>
      <c r="G506" s="1460" t="s">
        <v>7</v>
      </c>
      <c r="H506" s="1458"/>
      <c r="I506" s="1459" t="s">
        <v>6</v>
      </c>
      <c r="J506" s="1458"/>
      <c r="K506" s="1460" t="s">
        <v>7</v>
      </c>
      <c r="L506" s="1458"/>
      <c r="M506" s="1459" t="s">
        <v>6</v>
      </c>
      <c r="N506" s="1461"/>
      <c r="O506" s="1066"/>
      <c r="P506" s="1066"/>
      <c r="Q506" s="1066"/>
    </row>
    <row r="507" spans="1:17" ht="18.75" customHeight="1">
      <c r="A507" s="3654"/>
      <c r="B507" s="3670" t="s">
        <v>2331</v>
      </c>
      <c r="C507" s="3671"/>
      <c r="D507" s="1462">
        <v>50</v>
      </c>
      <c r="E507" s="1463">
        <v>1</v>
      </c>
      <c r="F507" s="1464"/>
      <c r="G507" s="3672" t="s">
        <v>2332</v>
      </c>
      <c r="H507" s="3673"/>
      <c r="I507" s="1462">
        <v>20</v>
      </c>
      <c r="J507" s="1465">
        <f>I507/D507</f>
        <v>0.4</v>
      </c>
      <c r="K507" s="3672" t="s">
        <v>2333</v>
      </c>
      <c r="L507" s="3673"/>
      <c r="M507" s="1462">
        <v>30</v>
      </c>
      <c r="N507" s="1466">
        <f>M507/D507</f>
        <v>0.6</v>
      </c>
      <c r="O507" s="1066"/>
      <c r="P507" s="1066"/>
      <c r="Q507" s="1066"/>
    </row>
    <row r="508" spans="1:17" ht="15.75">
      <c r="A508" s="3654"/>
      <c r="B508" s="1467">
        <v>4</v>
      </c>
      <c r="C508" s="1468" t="s">
        <v>2334</v>
      </c>
      <c r="D508" s="1468">
        <f>B508*D507</f>
        <v>200</v>
      </c>
      <c r="E508" s="1441" t="s">
        <v>324</v>
      </c>
      <c r="F508" s="1066"/>
      <c r="G508" s="1467">
        <v>10</v>
      </c>
      <c r="H508" s="1468" t="s">
        <v>2335</v>
      </c>
      <c r="I508" s="1468">
        <f>G508*I507</f>
        <v>200</v>
      </c>
      <c r="J508" s="1441" t="s">
        <v>324</v>
      </c>
      <c r="K508" s="1467">
        <v>12</v>
      </c>
      <c r="L508" s="1468" t="s">
        <v>2336</v>
      </c>
      <c r="M508" s="1468">
        <f>K508*M507</f>
        <v>360</v>
      </c>
      <c r="N508" s="1469" t="s">
        <v>324</v>
      </c>
      <c r="O508" s="1066"/>
      <c r="P508" s="1066"/>
      <c r="Q508" s="1066"/>
    </row>
    <row r="509" spans="1:17" ht="15.75" customHeight="1">
      <c r="A509" s="3654"/>
      <c r="B509" s="1470" t="s">
        <v>2224</v>
      </c>
      <c r="C509" s="1471" t="s">
        <v>341</v>
      </c>
      <c r="D509" s="1471" t="s">
        <v>2337</v>
      </c>
      <c r="E509" s="1471" t="s">
        <v>5</v>
      </c>
      <c r="F509" s="1066"/>
      <c r="G509" s="1470" t="s">
        <v>2224</v>
      </c>
      <c r="H509" s="1471" t="s">
        <v>341</v>
      </c>
      <c r="I509" s="1471" t="s">
        <v>2337</v>
      </c>
      <c r="J509" s="1471" t="s">
        <v>5</v>
      </c>
      <c r="K509" s="1470" t="s">
        <v>2224</v>
      </c>
      <c r="L509" s="1471" t="s">
        <v>341</v>
      </c>
      <c r="M509" s="1471" t="s">
        <v>2337</v>
      </c>
      <c r="N509" s="1472" t="s">
        <v>5</v>
      </c>
      <c r="O509" s="1066"/>
      <c r="P509" s="1066"/>
      <c r="Q509" s="1066"/>
    </row>
    <row r="510" spans="1:17">
      <c r="A510" s="3654"/>
      <c r="B510" s="1473">
        <f>D508</f>
        <v>200</v>
      </c>
      <c r="C510" s="1474">
        <f>B510*C511</f>
        <v>24.489795918367346</v>
      </c>
      <c r="D510" s="1474">
        <f>B510*D511</f>
        <v>22.448979591836736</v>
      </c>
      <c r="E510" s="1474">
        <f>B510*E511</f>
        <v>153.0612244897959</v>
      </c>
      <c r="F510" s="1066"/>
      <c r="G510" s="1473">
        <f>I508</f>
        <v>200</v>
      </c>
      <c r="H510" s="1475">
        <f>G510*H511</f>
        <v>34.4</v>
      </c>
      <c r="I510" s="1475">
        <f>G510*I511</f>
        <v>64.600000000000009</v>
      </c>
      <c r="J510" s="1475">
        <f>G510*J511</f>
        <v>101</v>
      </c>
      <c r="K510" s="1473">
        <f>M508</f>
        <v>360</v>
      </c>
      <c r="L510" s="1474">
        <f>K510*L511</f>
        <v>39.96</v>
      </c>
      <c r="M510" s="1474">
        <f>K510*M511</f>
        <v>0</v>
      </c>
      <c r="N510" s="1476">
        <f>K510*N511</f>
        <v>320</v>
      </c>
      <c r="O510" s="1066"/>
      <c r="P510" s="1066"/>
      <c r="Q510" s="1066"/>
    </row>
    <row r="511" spans="1:17">
      <c r="A511" s="3654"/>
      <c r="B511" s="1477">
        <f>C511+D511+E511</f>
        <v>1</v>
      </c>
      <c r="C511" s="1478">
        <v>0.12244897959183673</v>
      </c>
      <c r="D511" s="1478">
        <v>0.11224489795918367</v>
      </c>
      <c r="E511" s="1478">
        <v>0.76530612244897955</v>
      </c>
      <c r="F511" s="1066"/>
      <c r="G511" s="1477">
        <f>H511+I511+J511</f>
        <v>1</v>
      </c>
      <c r="H511" s="1478">
        <v>0.17199999999999999</v>
      </c>
      <c r="I511" s="1478">
        <v>0.32300000000000001</v>
      </c>
      <c r="J511" s="1478">
        <v>0.505</v>
      </c>
      <c r="K511" s="1477">
        <f>L511+M511+N511</f>
        <v>0.99988888888888894</v>
      </c>
      <c r="L511" s="1478">
        <v>0.111</v>
      </c>
      <c r="M511" s="1479">
        <v>0</v>
      </c>
      <c r="N511" s="1480">
        <v>0.88888888888888895</v>
      </c>
      <c r="O511" s="1066"/>
      <c r="P511" s="1066"/>
      <c r="Q511" s="1066"/>
    </row>
    <row r="512" spans="1:17">
      <c r="A512" s="3654"/>
      <c r="B512" s="1481"/>
      <c r="C512" s="1459" t="s">
        <v>6</v>
      </c>
      <c r="D512" s="1459" t="s">
        <v>6</v>
      </c>
      <c r="E512" s="1459" t="s">
        <v>6</v>
      </c>
      <c r="F512" s="1482"/>
      <c r="G512" s="1481"/>
      <c r="H512" s="1459" t="s">
        <v>6</v>
      </c>
      <c r="I512" s="1459" t="s">
        <v>6</v>
      </c>
      <c r="J512" s="1459" t="s">
        <v>6</v>
      </c>
      <c r="K512" s="1481"/>
      <c r="L512" s="1459" t="s">
        <v>6</v>
      </c>
      <c r="M512" s="1483"/>
      <c r="N512" s="1484" t="s">
        <v>6</v>
      </c>
      <c r="O512" s="1066"/>
      <c r="P512" s="1066"/>
      <c r="Q512" s="1066"/>
    </row>
    <row r="513" spans="1:17">
      <c r="A513" s="3654"/>
      <c r="B513" s="1485" t="s">
        <v>6</v>
      </c>
      <c r="C513" s="1486" t="s">
        <v>2338</v>
      </c>
      <c r="D513" s="7"/>
      <c r="E513" s="7"/>
      <c r="F513" s="7"/>
      <c r="G513" s="7"/>
      <c r="H513" s="7"/>
      <c r="I513" s="7"/>
      <c r="J513" s="7"/>
      <c r="K513" s="7"/>
      <c r="L513" s="7"/>
      <c r="M513" s="7"/>
      <c r="N513" s="1487"/>
      <c r="O513" s="1066"/>
      <c r="P513" s="1066"/>
      <c r="Q513" s="1066"/>
    </row>
    <row r="514" spans="1:17" ht="15.75">
      <c r="A514" s="3654"/>
      <c r="B514" s="1488" t="s">
        <v>7</v>
      </c>
      <c r="C514" s="1489" t="s">
        <v>2339</v>
      </c>
      <c r="D514" s="7"/>
      <c r="E514" s="7"/>
      <c r="F514" s="7"/>
      <c r="G514" s="7"/>
      <c r="H514" s="7"/>
      <c r="I514" s="7"/>
      <c r="J514" s="7"/>
      <c r="K514" s="7"/>
      <c r="L514" s="7"/>
      <c r="M514" s="1427"/>
      <c r="N514" s="1490" t="s">
        <v>2312</v>
      </c>
      <c r="O514" s="1066"/>
      <c r="P514" s="1066"/>
      <c r="Q514" s="1066"/>
    </row>
    <row r="515" spans="1:17">
      <c r="A515" s="3654"/>
      <c r="B515" s="1491"/>
      <c r="C515" s="1433"/>
      <c r="D515" s="1492" t="s">
        <v>2340</v>
      </c>
      <c r="E515" s="1493" t="s">
        <v>2341</v>
      </c>
      <c r="F515" s="1066"/>
      <c r="G515" s="1479"/>
      <c r="H515" s="1433"/>
      <c r="I515" s="1433"/>
      <c r="J515" s="1433"/>
      <c r="K515" s="7"/>
      <c r="L515" s="7"/>
      <c r="M515" s="1427"/>
      <c r="N515" s="1487"/>
      <c r="O515" s="1066"/>
      <c r="P515" s="1066"/>
      <c r="Q515" s="1066"/>
    </row>
    <row r="516" spans="1:17" ht="15" customHeight="1">
      <c r="A516" s="3654"/>
      <c r="B516" s="3674" t="s">
        <v>2329</v>
      </c>
      <c r="C516" s="3675"/>
      <c r="D516" s="3675"/>
      <c r="E516" s="3675"/>
      <c r="F516" s="3675"/>
      <c r="G516" s="3675"/>
      <c r="H516" s="3675"/>
      <c r="I516" s="3675"/>
      <c r="J516" s="3675"/>
      <c r="K516" s="3675"/>
      <c r="L516" s="3675"/>
      <c r="M516" s="3675"/>
      <c r="N516" s="3676"/>
      <c r="O516" s="1066"/>
      <c r="P516" s="1066"/>
      <c r="Q516" s="1066"/>
    </row>
    <row r="517" spans="1:17" ht="15.75" thickBot="1">
      <c r="A517" s="3654"/>
      <c r="B517" s="3677"/>
      <c r="C517" s="3678"/>
      <c r="D517" s="3678"/>
      <c r="E517" s="3678"/>
      <c r="F517" s="3678"/>
      <c r="G517" s="3678"/>
      <c r="H517" s="3678"/>
      <c r="I517" s="3678"/>
      <c r="J517" s="3678"/>
      <c r="K517" s="3678"/>
      <c r="L517" s="3678"/>
      <c r="M517" s="3678"/>
      <c r="N517" s="3679"/>
      <c r="O517" s="1066"/>
      <c r="P517" s="1066"/>
      <c r="Q517" s="1066"/>
    </row>
    <row r="518" spans="1:17">
      <c r="A518" s="1066"/>
      <c r="B518" s="1169"/>
      <c r="C518" s="1169"/>
      <c r="D518" s="1169"/>
      <c r="E518" s="1169"/>
      <c r="F518" s="1169"/>
      <c r="G518" s="1169"/>
      <c r="H518" s="1064"/>
      <c r="I518" s="1170"/>
      <c r="J518" s="1170"/>
      <c r="K518" s="1172"/>
      <c r="L518" s="1064"/>
      <c r="M518" s="1064"/>
      <c r="N518" s="1064"/>
      <c r="O518" s="1064"/>
      <c r="P518" s="1064"/>
      <c r="Q518" s="1064"/>
    </row>
    <row r="519" spans="1:17">
      <c r="A519" s="1104"/>
      <c r="B519" s="1105"/>
      <c r="C519" s="1106"/>
      <c r="D519" s="1106"/>
      <c r="E519" s="1106"/>
      <c r="F519" s="1106"/>
      <c r="G519" s="1106"/>
      <c r="H519" s="1106"/>
      <c r="I519" s="1106"/>
      <c r="J519" s="1105"/>
      <c r="K519" s="1105"/>
      <c r="L519" s="1105"/>
      <c r="M519" s="1104"/>
      <c r="N519" s="1104"/>
      <c r="O519" s="1104"/>
      <c r="P519" s="1104"/>
      <c r="Q519" s="1104"/>
    </row>
    <row r="520" spans="1:17" ht="16.5" thickBot="1">
      <c r="A520" s="1066"/>
      <c r="B520" s="1494"/>
      <c r="C520" s="1495"/>
      <c r="D520" s="1495"/>
      <c r="E520" s="1495"/>
      <c r="F520" s="1495"/>
      <c r="G520" s="1495"/>
      <c r="H520" s="1064"/>
      <c r="I520" s="1064"/>
      <c r="J520" s="1064"/>
      <c r="K520" s="1064"/>
      <c r="L520" s="1064"/>
      <c r="M520" s="1064"/>
      <c r="N520" s="1064"/>
      <c r="O520" s="1064"/>
      <c r="P520" s="1064"/>
      <c r="Q520" s="1066"/>
    </row>
    <row r="521" spans="1:17" ht="15.75">
      <c r="B521" s="1496"/>
      <c r="C521" s="1497"/>
      <c r="D521" s="1497"/>
      <c r="E521" s="1497"/>
      <c r="F521" s="1497"/>
      <c r="G521" s="1497"/>
      <c r="H521" s="1497"/>
      <c r="I521" s="1497"/>
      <c r="J521" s="1498" t="s">
        <v>1032</v>
      </c>
      <c r="K521" s="1064"/>
      <c r="L521" s="1064"/>
      <c r="M521" s="1064"/>
      <c r="N521" s="1064"/>
      <c r="O521" s="1064"/>
      <c r="P521" s="1064"/>
      <c r="Q521" s="1066"/>
    </row>
    <row r="522" spans="1:17">
      <c r="B522" s="1499"/>
      <c r="C522" s="1500" t="s">
        <v>1033</v>
      </c>
      <c r="D522" s="1501">
        <v>0.44</v>
      </c>
      <c r="E522" s="1064"/>
      <c r="F522" s="1502" t="s">
        <v>1033</v>
      </c>
      <c r="G522" s="1501">
        <v>100</v>
      </c>
      <c r="H522" s="1064"/>
      <c r="I522" s="1503" t="s">
        <v>1034</v>
      </c>
      <c r="J522" s="1504">
        <v>115</v>
      </c>
      <c r="K522" s="1064"/>
      <c r="L522" s="1064"/>
      <c r="M522" s="1066"/>
      <c r="N522" s="1066"/>
      <c r="O522" s="1066"/>
      <c r="P522" s="1066"/>
      <c r="Q522" s="1066"/>
    </row>
    <row r="523" spans="1:17">
      <c r="B523" s="1505"/>
      <c r="C523" s="1506" t="s">
        <v>1035</v>
      </c>
      <c r="D523" s="1507">
        <v>60</v>
      </c>
      <c r="E523" s="1064"/>
      <c r="F523" s="1506" t="s">
        <v>1036</v>
      </c>
      <c r="G523" s="1508">
        <v>10</v>
      </c>
      <c r="H523" s="1064"/>
      <c r="I523" s="1502" t="s">
        <v>1033</v>
      </c>
      <c r="J523" s="1509">
        <v>133</v>
      </c>
      <c r="K523" s="1064"/>
      <c r="L523" s="1064"/>
      <c r="M523" s="1066"/>
      <c r="N523" s="1066"/>
      <c r="O523" s="1066"/>
      <c r="P523" s="1066"/>
      <c r="Q523" s="1066"/>
    </row>
    <row r="524" spans="1:17">
      <c r="B524" s="1510"/>
      <c r="C524" s="1511" t="s">
        <v>1036</v>
      </c>
      <c r="D524" s="1512">
        <f>D522*D523%</f>
        <v>0.26400000000000001</v>
      </c>
      <c r="E524" s="1064"/>
      <c r="F524" s="1513" t="s">
        <v>1034</v>
      </c>
      <c r="G524" s="1512">
        <f>IF(G522=0,0,G522+G523)</f>
        <v>110</v>
      </c>
      <c r="H524" s="1064"/>
      <c r="I524" s="1511" t="s">
        <v>1036</v>
      </c>
      <c r="J524" s="1514">
        <f>IF(J522=0,0,IF(J523=0,0,J522-J523))</f>
        <v>-18</v>
      </c>
      <c r="K524" s="1064"/>
      <c r="L524" s="1064"/>
      <c r="M524" s="1066"/>
      <c r="N524" s="1066"/>
      <c r="O524" s="1066"/>
      <c r="P524" s="1066"/>
      <c r="Q524" s="1066"/>
    </row>
    <row r="525" spans="1:17">
      <c r="B525" s="1515"/>
      <c r="C525" s="1513" t="s">
        <v>1034</v>
      </c>
      <c r="D525" s="1512">
        <f>((D522*D523)/100)+D522</f>
        <v>0.70399999999999996</v>
      </c>
      <c r="E525" s="1064"/>
      <c r="F525" s="1516" t="s">
        <v>1035</v>
      </c>
      <c r="G525" s="1517">
        <f>IF(G522=0,0,IF(ISBLANK(G522),0,(G523/G522)*100))</f>
        <v>10</v>
      </c>
      <c r="H525" s="1064"/>
      <c r="I525" s="1516" t="s">
        <v>1035</v>
      </c>
      <c r="J525" s="1518">
        <f>IF(J523=0,0,IF(ISBLANK(J523),0,(J524/J523)*100))</f>
        <v>-13.533834586466165</v>
      </c>
      <c r="K525" s="1064"/>
      <c r="L525" s="1064"/>
      <c r="M525" s="1066"/>
      <c r="N525" s="1066"/>
      <c r="O525" s="1066"/>
      <c r="P525" s="1066"/>
      <c r="Q525" s="1066"/>
    </row>
    <row r="526" spans="1:17">
      <c r="B526" s="1519"/>
      <c r="C526" s="1520"/>
      <c r="D526" s="1521"/>
      <c r="E526" s="1522"/>
      <c r="F526" s="1523"/>
      <c r="G526" s="1524"/>
      <c r="H526" s="1522"/>
      <c r="I526" s="1523"/>
      <c r="J526" s="1525"/>
      <c r="K526" s="1064"/>
      <c r="L526" s="1064"/>
      <c r="M526" s="1066"/>
      <c r="N526" s="1066"/>
      <c r="O526" s="1066"/>
      <c r="P526" s="1066"/>
      <c r="Q526" s="1066"/>
    </row>
    <row r="527" spans="1:17">
      <c r="B527" s="1499"/>
      <c r="C527" s="1502" t="s">
        <v>1033</v>
      </c>
      <c r="D527" s="1501">
        <v>5.8970000000000002</v>
      </c>
      <c r="E527" s="1064"/>
      <c r="F527" s="1503" t="s">
        <v>1034</v>
      </c>
      <c r="G527" s="1508">
        <v>9.64</v>
      </c>
      <c r="H527" s="1064"/>
      <c r="I527" s="1503" t="s">
        <v>1034</v>
      </c>
      <c r="J527" s="1504">
        <v>100</v>
      </c>
      <c r="K527" s="1064"/>
      <c r="L527" s="1064"/>
      <c r="M527" s="1066"/>
      <c r="N527" s="1066"/>
      <c r="O527" s="1066"/>
      <c r="P527" s="1066"/>
      <c r="Q527" s="1066"/>
    </row>
    <row r="528" spans="1:17" ht="45">
      <c r="B528" s="1526"/>
      <c r="C528" s="1503" t="s">
        <v>1034</v>
      </c>
      <c r="D528" s="1508">
        <v>9.64</v>
      </c>
      <c r="E528" s="1064"/>
      <c r="F528" s="1527" t="s">
        <v>1035</v>
      </c>
      <c r="G528" s="1528">
        <v>63.5</v>
      </c>
      <c r="H528" s="1064"/>
      <c r="I528" s="1527" t="s">
        <v>1036</v>
      </c>
      <c r="J528" s="1504">
        <v>50</v>
      </c>
      <c r="K528" s="1064"/>
      <c r="L528" s="1064"/>
      <c r="M528" s="1066"/>
      <c r="N528" s="1066"/>
      <c r="O528" s="1066"/>
      <c r="P528" s="1066"/>
      <c r="Q528" s="1066"/>
    </row>
    <row r="529" spans="1:17">
      <c r="B529" s="1510"/>
      <c r="C529" s="1511" t="s">
        <v>1036</v>
      </c>
      <c r="D529" s="1512">
        <f>IF(D527=0,0,IF(D528=0,0,D528-D527))</f>
        <v>3.7430000000000003</v>
      </c>
      <c r="E529" s="1064"/>
      <c r="F529" s="1511" t="s">
        <v>1036</v>
      </c>
      <c r="G529" s="1512">
        <f>G527-G530</f>
        <v>3.7439755351681958</v>
      </c>
      <c r="H529" s="1064"/>
      <c r="I529" s="1513" t="s">
        <v>1033</v>
      </c>
      <c r="J529" s="1514">
        <f>IF(J527=0,0,IF(ISBLANK(J527),0,J527-J528))</f>
        <v>50</v>
      </c>
      <c r="K529" s="1064"/>
      <c r="L529" s="1064"/>
      <c r="M529" s="1066"/>
      <c r="N529" s="1066"/>
      <c r="O529" s="1066"/>
      <c r="P529" s="1066"/>
      <c r="Q529" s="1066"/>
    </row>
    <row r="530" spans="1:17">
      <c r="B530" s="1529"/>
      <c r="C530" s="1530" t="s">
        <v>1035</v>
      </c>
      <c r="D530" s="1531">
        <f>IF(D527=0,0,IF(ISBLANK(D527),0,(D529/D527)*100))</f>
        <v>63.472952348651859</v>
      </c>
      <c r="E530" s="1064"/>
      <c r="F530" s="1532" t="s">
        <v>1033</v>
      </c>
      <c r="G530" s="1533">
        <f>(G527/(100+G528)*100)</f>
        <v>5.8960244648318048</v>
      </c>
      <c r="H530" s="1064"/>
      <c r="I530" s="1530" t="s">
        <v>1035</v>
      </c>
      <c r="J530" s="1534">
        <f>IF(J529=0,0,IF(ISBLANK(J528),0,(J528/J529)*100))</f>
        <v>100</v>
      </c>
      <c r="K530" s="1064"/>
      <c r="L530" s="1064"/>
      <c r="M530" s="1066"/>
      <c r="N530" s="1066"/>
      <c r="O530" s="1066"/>
      <c r="P530" s="1066"/>
      <c r="Q530" s="1066"/>
    </row>
    <row r="531" spans="1:17">
      <c r="B531" s="3644" t="s">
        <v>1031</v>
      </c>
      <c r="C531" s="3645"/>
      <c r="D531" s="3645"/>
      <c r="E531" s="3645"/>
      <c r="F531" s="3645"/>
      <c r="G531" s="3645"/>
      <c r="H531" s="3645"/>
      <c r="I531" s="3645"/>
      <c r="J531" s="3645"/>
      <c r="K531" s="1064"/>
      <c r="L531" s="1064"/>
      <c r="M531" s="1066"/>
      <c r="N531" s="1066"/>
      <c r="O531" s="1066"/>
      <c r="P531" s="1066"/>
      <c r="Q531" s="1066"/>
    </row>
    <row r="532" spans="1:17">
      <c r="A532" s="1066"/>
      <c r="B532" s="1169"/>
      <c r="C532" s="1169"/>
      <c r="D532" s="1169"/>
      <c r="E532" s="1169"/>
      <c r="F532" s="1169"/>
      <c r="G532" s="1169"/>
      <c r="H532" s="1064"/>
      <c r="I532" s="1170"/>
      <c r="J532" s="1170"/>
      <c r="K532" s="1172"/>
      <c r="L532" s="1172"/>
      <c r="M532" s="1170"/>
      <c r="N532" s="1170"/>
      <c r="O532" s="1066"/>
      <c r="P532" s="1066"/>
      <c r="Q532" s="1064"/>
    </row>
    <row r="533" spans="1:17">
      <c r="A533" s="1066"/>
      <c r="B533" s="1169"/>
      <c r="C533" s="1169"/>
      <c r="D533" s="1169"/>
      <c r="E533" s="1169"/>
      <c r="F533" s="1169"/>
      <c r="G533" s="1169"/>
      <c r="H533" s="1064"/>
      <c r="I533" s="1170"/>
      <c r="J533" s="1170"/>
      <c r="K533" s="1172"/>
      <c r="L533" s="1172"/>
      <c r="M533" s="1170"/>
      <c r="N533" s="1170"/>
      <c r="O533" s="1066"/>
      <c r="P533" s="1066"/>
      <c r="Q533" s="1064"/>
    </row>
    <row r="534" spans="1:17">
      <c r="A534" s="1066"/>
      <c r="B534" s="1535">
        <v>15</v>
      </c>
      <c r="C534" s="1535">
        <v>15</v>
      </c>
      <c r="D534" s="1535">
        <v>15</v>
      </c>
      <c r="E534" s="1535">
        <v>15</v>
      </c>
      <c r="F534" s="1535">
        <v>15</v>
      </c>
      <c r="G534" s="1535">
        <v>15</v>
      </c>
      <c r="H534" s="1536" t="s">
        <v>2342</v>
      </c>
      <c r="I534" s="1535">
        <v>15</v>
      </c>
      <c r="J534" s="1535">
        <v>15</v>
      </c>
      <c r="K534" s="1535">
        <v>15</v>
      </c>
      <c r="L534" s="1535">
        <v>15</v>
      </c>
      <c r="M534" s="1535">
        <v>15</v>
      </c>
      <c r="N534" s="1535">
        <v>15</v>
      </c>
      <c r="O534" s="1537" t="s">
        <v>2342</v>
      </c>
      <c r="P534" s="1066"/>
      <c r="Q534" s="1064"/>
    </row>
    <row r="535" spans="1:17" ht="18">
      <c r="A535" s="1066"/>
      <c r="B535" s="1538" t="s">
        <v>2343</v>
      </c>
      <c r="C535" s="1539"/>
      <c r="D535" s="1539"/>
      <c r="E535" s="1539"/>
      <c r="F535" s="1539"/>
      <c r="G535" s="1540" t="s">
        <v>2344</v>
      </c>
      <c r="H535" s="1066"/>
      <c r="I535" s="1538" t="s">
        <v>2345</v>
      </c>
      <c r="J535" s="1539"/>
      <c r="K535" s="1539"/>
      <c r="L535" s="1539"/>
      <c r="M535" s="1539"/>
      <c r="N535" s="1540" t="s">
        <v>2344</v>
      </c>
      <c r="O535" s="1066"/>
      <c r="P535" s="1066"/>
      <c r="Q535" s="1064"/>
    </row>
    <row r="536" spans="1:17" ht="15.75">
      <c r="A536" s="1066"/>
      <c r="B536" s="1541" t="s">
        <v>1037</v>
      </c>
      <c r="C536" s="1542">
        <v>1000</v>
      </c>
      <c r="D536" s="1543" t="s">
        <v>1037</v>
      </c>
      <c r="E536" s="1542">
        <v>1000</v>
      </c>
      <c r="F536" s="1541" t="s">
        <v>1037</v>
      </c>
      <c r="G536" s="1542">
        <v>100</v>
      </c>
      <c r="H536" s="1066"/>
      <c r="I536" s="1544" t="s">
        <v>1037</v>
      </c>
      <c r="J536" s="1545">
        <v>1</v>
      </c>
      <c r="K536" s="1543" t="s">
        <v>1037</v>
      </c>
      <c r="L536" s="1545">
        <v>1</v>
      </c>
      <c r="M536" s="1541" t="s">
        <v>1037</v>
      </c>
      <c r="N536" s="1545">
        <v>1</v>
      </c>
      <c r="O536" s="1066"/>
      <c r="P536" s="1066"/>
      <c r="Q536" s="1064"/>
    </row>
    <row r="537" spans="1:17" ht="15.75">
      <c r="A537" s="1066"/>
      <c r="B537" s="1546" t="s">
        <v>1038</v>
      </c>
      <c r="C537" s="1547">
        <v>2000</v>
      </c>
      <c r="D537" s="1548" t="s">
        <v>1040</v>
      </c>
      <c r="E537" s="1547">
        <v>327</v>
      </c>
      <c r="F537" s="1546" t="s">
        <v>1039</v>
      </c>
      <c r="G537" s="1549">
        <v>40</v>
      </c>
      <c r="H537" s="1066"/>
      <c r="I537" s="1546" t="s">
        <v>1038</v>
      </c>
      <c r="J537" s="1550">
        <v>2</v>
      </c>
      <c r="K537" s="1548" t="s">
        <v>1040</v>
      </c>
      <c r="L537" s="1550">
        <v>2</v>
      </c>
      <c r="M537" s="1546" t="s">
        <v>1039</v>
      </c>
      <c r="N537" s="1549">
        <v>50</v>
      </c>
      <c r="O537" s="1066"/>
      <c r="P537" s="1066"/>
      <c r="Q537" s="1064"/>
    </row>
    <row r="538" spans="1:17" ht="15.75">
      <c r="A538" s="1066"/>
      <c r="B538" s="1551" t="s">
        <v>2346</v>
      </c>
      <c r="C538" s="1552">
        <f>IF(C536=0,0,IF(C537=0,0,C537-C536))</f>
        <v>1000</v>
      </c>
      <c r="D538" s="1551" t="s">
        <v>2347</v>
      </c>
      <c r="E538" s="1552">
        <f>IF(E536=0,0,E536+E537)</f>
        <v>1327</v>
      </c>
      <c r="F538" s="1551" t="s">
        <v>2346</v>
      </c>
      <c r="G538" s="1553">
        <f>G539*G537%</f>
        <v>66.666666666666671</v>
      </c>
      <c r="H538" s="1066"/>
      <c r="I538" s="1551" t="s">
        <v>2346</v>
      </c>
      <c r="J538" s="1554">
        <f>IF(J536=0,0,IF(J537=0,0,J537-J536))</f>
        <v>1</v>
      </c>
      <c r="K538" s="1551" t="s">
        <v>2347</v>
      </c>
      <c r="L538" s="1554">
        <f>IF(L536=0,0,L536+L537)</f>
        <v>3</v>
      </c>
      <c r="M538" s="1551" t="s">
        <v>2346</v>
      </c>
      <c r="N538" s="1554">
        <f>N539*N537%</f>
        <v>1</v>
      </c>
      <c r="O538" s="1066"/>
      <c r="P538" s="1066"/>
      <c r="Q538" s="1064"/>
    </row>
    <row r="539" spans="1:17" ht="15.75">
      <c r="A539" s="1066"/>
      <c r="B539" s="1555" t="s">
        <v>2348</v>
      </c>
      <c r="C539" s="1556">
        <f>IF(C536=0,0,IF(C537=0,0,C538/C537))</f>
        <v>0.5</v>
      </c>
      <c r="D539" s="1555" t="s">
        <v>2348</v>
      </c>
      <c r="E539" s="1556">
        <f>IF(E536=0,0,E537/E538)</f>
        <v>0.24642049736247174</v>
      </c>
      <c r="F539" s="1551" t="s">
        <v>2347</v>
      </c>
      <c r="G539" s="1553">
        <f>G536/(100-G537)*100</f>
        <v>166.66666666666669</v>
      </c>
      <c r="H539" s="1066"/>
      <c r="I539" s="1555" t="s">
        <v>2348</v>
      </c>
      <c r="J539" s="1556">
        <f>IF(J536=0,0,IF(J537=0,0,J538/J537))</f>
        <v>0.5</v>
      </c>
      <c r="K539" s="1555" t="s">
        <v>2348</v>
      </c>
      <c r="L539" s="1556">
        <f>IF(L536=0,0,L537/L538)</f>
        <v>0.66666666666666663</v>
      </c>
      <c r="M539" s="1551" t="s">
        <v>2347</v>
      </c>
      <c r="N539" s="1557">
        <f>N536/(100-N537)*100</f>
        <v>2</v>
      </c>
      <c r="O539" s="1066"/>
      <c r="P539" s="1066"/>
      <c r="Q539" s="1064"/>
    </row>
    <row r="540" spans="1:17" ht="15.75">
      <c r="A540" s="1066"/>
      <c r="B540" s="1558" t="s">
        <v>1038</v>
      </c>
      <c r="C540" s="1547">
        <v>1780</v>
      </c>
      <c r="D540" s="1559" t="s">
        <v>1038</v>
      </c>
      <c r="E540" s="1547">
        <v>2310</v>
      </c>
      <c r="F540" s="1560" t="s">
        <v>1038</v>
      </c>
      <c r="G540" s="1561">
        <v>500</v>
      </c>
      <c r="H540" s="1066"/>
      <c r="I540" s="1558" t="s">
        <v>1038</v>
      </c>
      <c r="J540" s="1562">
        <v>2</v>
      </c>
      <c r="K540" s="1559" t="s">
        <v>1038</v>
      </c>
      <c r="L540" s="1563">
        <v>2</v>
      </c>
      <c r="M540" s="1559" t="s">
        <v>1038</v>
      </c>
      <c r="N540" s="1562">
        <v>1</v>
      </c>
      <c r="O540" s="1066"/>
      <c r="P540" s="1066"/>
      <c r="Q540" s="1064"/>
    </row>
    <row r="541" spans="1:17" ht="15.75">
      <c r="A541" s="1066"/>
      <c r="B541" s="1564" t="s">
        <v>1037</v>
      </c>
      <c r="C541" s="1542">
        <v>1000</v>
      </c>
      <c r="D541" s="1565" t="s">
        <v>1040</v>
      </c>
      <c r="E541" s="1542">
        <v>720</v>
      </c>
      <c r="F541" s="1565" t="s">
        <v>1039</v>
      </c>
      <c r="G541" s="1566">
        <v>50</v>
      </c>
      <c r="H541" s="1066"/>
      <c r="I541" s="1564" t="s">
        <v>1037</v>
      </c>
      <c r="J541" s="1567">
        <v>1</v>
      </c>
      <c r="K541" s="1565" t="s">
        <v>1040</v>
      </c>
      <c r="L541" s="1567">
        <v>1</v>
      </c>
      <c r="M541" s="1565" t="s">
        <v>1039</v>
      </c>
      <c r="N541" s="1566">
        <v>50</v>
      </c>
      <c r="O541" s="1066"/>
      <c r="P541" s="1066"/>
      <c r="Q541" s="1064"/>
    </row>
    <row r="542" spans="1:17" ht="15.75">
      <c r="A542" s="1066"/>
      <c r="B542" s="1551" t="s">
        <v>2346</v>
      </c>
      <c r="C542" s="1552">
        <f>IF(C540=0,0,IF(C541=0,0,C540-C541))</f>
        <v>780</v>
      </c>
      <c r="D542" s="1551" t="s">
        <v>2349</v>
      </c>
      <c r="E542" s="1552">
        <f>IF(E540=0,0,IF(E541=0,0,E540-E541))</f>
        <v>1590</v>
      </c>
      <c r="F542" s="1551" t="s">
        <v>2346</v>
      </c>
      <c r="G542" s="1552">
        <f>G540*G541%</f>
        <v>250</v>
      </c>
      <c r="H542" s="1066"/>
      <c r="I542" s="1551" t="s">
        <v>2346</v>
      </c>
      <c r="J542" s="1554">
        <f>IF(J540=0,0,IF(J541=0,0,J540-J541))</f>
        <v>1</v>
      </c>
      <c r="K542" s="1551" t="s">
        <v>2349</v>
      </c>
      <c r="L542" s="1554">
        <f>IF(L540=0,0,IF(L541=0,0,L540-L541))</f>
        <v>1</v>
      </c>
      <c r="M542" s="1551" t="s">
        <v>2346</v>
      </c>
      <c r="N542" s="1554">
        <f>N540*N541%</f>
        <v>0.5</v>
      </c>
      <c r="O542" s="1066"/>
      <c r="P542" s="1066"/>
      <c r="Q542" s="1064"/>
    </row>
    <row r="543" spans="1:17" ht="15.75">
      <c r="A543" s="1066"/>
      <c r="B543" s="1555" t="s">
        <v>2348</v>
      </c>
      <c r="C543" s="1556">
        <f>IF(C540=0,0,C542/C540)</f>
        <v>0.43820224719101125</v>
      </c>
      <c r="D543" s="1555" t="s">
        <v>2348</v>
      </c>
      <c r="E543" s="1556">
        <f>IF(E540=0,0,IF(E541=0,0,E541/E540))</f>
        <v>0.31168831168831168</v>
      </c>
      <c r="F543" s="1555" t="s">
        <v>2349</v>
      </c>
      <c r="G543" s="1568">
        <f>G540-G542</f>
        <v>250</v>
      </c>
      <c r="H543" s="1066"/>
      <c r="I543" s="1555" t="s">
        <v>2348</v>
      </c>
      <c r="J543" s="1556">
        <f>IF(J540=0,0,J542/J540)</f>
        <v>0.5</v>
      </c>
      <c r="K543" s="1555" t="s">
        <v>2348</v>
      </c>
      <c r="L543" s="1556">
        <f>IF(L540=0,0,IF(L541=0,0,L541/L540))</f>
        <v>0.5</v>
      </c>
      <c r="M543" s="1555" t="s">
        <v>2349</v>
      </c>
      <c r="N543" s="1569">
        <f>N540-N542</f>
        <v>0.5</v>
      </c>
      <c r="O543" s="1066"/>
      <c r="P543" s="1066"/>
      <c r="Q543" s="1064"/>
    </row>
    <row r="544" spans="1:17">
      <c r="A544" s="1066"/>
      <c r="B544" s="3646" t="s">
        <v>1031</v>
      </c>
      <c r="C544" s="3647"/>
      <c r="D544" s="3647"/>
      <c r="E544" s="3647"/>
      <c r="F544" s="3647"/>
      <c r="G544" s="3647"/>
      <c r="H544" s="1066"/>
      <c r="I544" s="3646" t="s">
        <v>1031</v>
      </c>
      <c r="J544" s="3647"/>
      <c r="K544" s="3647"/>
      <c r="L544" s="3647"/>
      <c r="M544" s="3647"/>
      <c r="N544" s="3647"/>
      <c r="O544" s="1066"/>
      <c r="P544" s="1066"/>
      <c r="Q544" s="1064"/>
    </row>
    <row r="545" spans="1:17">
      <c r="A545" s="1066"/>
      <c r="B545" s="1169"/>
      <c r="C545" s="1169"/>
      <c r="D545" s="1169"/>
      <c r="E545" s="1169"/>
      <c r="F545" s="1169"/>
      <c r="G545" s="1169"/>
      <c r="H545" s="1064"/>
      <c r="I545" s="1170"/>
      <c r="J545" s="1170"/>
      <c r="K545" s="1172"/>
      <c r="L545" s="1172"/>
      <c r="M545" s="1170"/>
      <c r="N545" s="1170"/>
      <c r="O545" s="1066"/>
      <c r="P545" s="1066"/>
      <c r="Q545" s="1064"/>
    </row>
    <row r="546" spans="1:17">
      <c r="A546" s="1104"/>
      <c r="B546" s="1105"/>
      <c r="C546" s="1106"/>
      <c r="D546" s="1106"/>
      <c r="E546" s="1106"/>
      <c r="F546" s="1106"/>
      <c r="G546" s="1106"/>
      <c r="H546" s="1106"/>
      <c r="I546" s="1106"/>
      <c r="J546" s="1105"/>
      <c r="K546" s="1105"/>
      <c r="L546" s="1105"/>
      <c r="M546" s="1104"/>
      <c r="N546" s="1104"/>
      <c r="O546" s="1104"/>
      <c r="P546" s="1104"/>
      <c r="Q546" s="1104"/>
    </row>
    <row r="547" spans="1:17">
      <c r="A547" s="1066"/>
      <c r="B547" s="1169"/>
      <c r="C547" s="1169"/>
      <c r="D547" s="1169"/>
      <c r="E547" s="1169"/>
      <c r="F547" s="1169"/>
      <c r="G547" s="1169"/>
      <c r="H547" s="1064"/>
      <c r="I547" s="1170"/>
      <c r="J547" s="1170"/>
      <c r="K547" s="1172"/>
      <c r="L547" s="1172"/>
      <c r="M547" s="1170"/>
      <c r="N547" s="1170"/>
      <c r="O547" s="1066"/>
      <c r="P547" s="1066"/>
      <c r="Q547" s="1064"/>
    </row>
    <row r="548" spans="1:17">
      <c r="A548" s="1066"/>
      <c r="B548" s="1169"/>
      <c r="C548" s="1169"/>
      <c r="D548" s="1169"/>
      <c r="E548" s="1169"/>
      <c r="F548" s="1169"/>
      <c r="G548" s="1169"/>
      <c r="H548" s="1064"/>
      <c r="I548" s="1170"/>
      <c r="J548" s="1170"/>
      <c r="K548" s="1172"/>
      <c r="L548" s="1172"/>
      <c r="M548" s="1170"/>
      <c r="N548" s="1170"/>
      <c r="O548" s="1066"/>
      <c r="P548" s="1066"/>
      <c r="Q548" s="1064"/>
    </row>
    <row r="549" spans="1:17" ht="15.75">
      <c r="A549" s="1066"/>
      <c r="B549" s="1169"/>
      <c r="C549" s="1169"/>
      <c r="D549" s="1169"/>
      <c r="E549" s="1169"/>
      <c r="F549" s="1169"/>
      <c r="G549" s="1169"/>
      <c r="H549" s="1064"/>
      <c r="I549" s="1170"/>
      <c r="J549" s="1570" t="s">
        <v>2350</v>
      </c>
      <c r="K549" s="1571"/>
      <c r="L549" s="1571"/>
      <c r="M549" s="1572"/>
      <c r="N549" s="1572"/>
      <c r="O549" s="1066"/>
      <c r="P549" s="1066"/>
      <c r="Q549" s="1064"/>
    </row>
    <row r="550" spans="1:17">
      <c r="A550" s="1066"/>
      <c r="B550" s="1169"/>
      <c r="C550" s="1169"/>
      <c r="D550" s="1169"/>
      <c r="E550" s="1169"/>
      <c r="F550" s="1169"/>
      <c r="G550" s="1169"/>
      <c r="H550" s="1064"/>
      <c r="I550" s="1170"/>
      <c r="J550" s="1170"/>
      <c r="K550" s="1172"/>
      <c r="L550" s="1172"/>
      <c r="M550" s="1170"/>
      <c r="N550" s="1170"/>
      <c r="O550" s="1066"/>
      <c r="P550" s="1066"/>
      <c r="Q550" s="1064"/>
    </row>
    <row r="551" spans="1:17" ht="21">
      <c r="A551" s="1066"/>
      <c r="B551" s="1169"/>
      <c r="C551" s="1169"/>
      <c r="D551" s="1169"/>
      <c r="E551" s="1169"/>
      <c r="F551" s="1169"/>
      <c r="G551" s="1169"/>
      <c r="H551" s="1064"/>
      <c r="I551" s="1170"/>
      <c r="J551" s="1573" t="s">
        <v>2351</v>
      </c>
      <c r="K551" s="1066"/>
      <c r="L551" s="1066"/>
      <c r="M551" s="1066"/>
      <c r="N551" s="1066"/>
      <c r="O551" s="1066"/>
      <c r="P551" s="1066"/>
      <c r="Q551" s="1064"/>
    </row>
    <row r="552" spans="1:17" ht="23.25">
      <c r="A552" s="1066"/>
      <c r="B552" s="1169"/>
      <c r="C552" s="1169"/>
      <c r="D552" s="1169"/>
      <c r="E552" s="1169"/>
      <c r="F552" s="1169"/>
      <c r="G552" s="1169"/>
      <c r="H552" s="1064"/>
      <c r="I552" s="1170"/>
      <c r="J552" s="3648" t="s">
        <v>2352</v>
      </c>
      <c r="K552" s="3648"/>
      <c r="L552" s="3648"/>
      <c r="M552" s="3648"/>
      <c r="N552" s="3648"/>
      <c r="O552" s="1066"/>
      <c r="P552" s="1066"/>
      <c r="Q552" s="1064"/>
    </row>
    <row r="553" spans="1:17" ht="21">
      <c r="A553" s="1066"/>
      <c r="B553" s="1169"/>
      <c r="C553" s="1169"/>
      <c r="D553" s="1169"/>
      <c r="E553" s="1169"/>
      <c r="F553" s="1169"/>
      <c r="G553" s="1169"/>
      <c r="H553" s="1064"/>
      <c r="I553" s="1170"/>
      <c r="J553" s="1574"/>
      <c r="K553" s="1575" t="s">
        <v>2353</v>
      </c>
      <c r="L553" s="1576"/>
      <c r="M553" s="1577"/>
      <c r="N553" s="1170"/>
      <c r="O553" s="1066"/>
      <c r="P553" s="1066"/>
      <c r="Q553" s="1064"/>
    </row>
    <row r="554" spans="1:17" ht="21">
      <c r="A554" s="1066"/>
      <c r="B554" s="1169"/>
      <c r="C554" s="1169"/>
      <c r="D554" s="1169"/>
      <c r="E554" s="1169"/>
      <c r="F554" s="1169"/>
      <c r="G554" s="1169"/>
      <c r="H554" s="1064"/>
      <c r="I554" s="1170"/>
      <c r="J554" s="1574"/>
      <c r="K554" s="1575" t="s">
        <v>2354</v>
      </c>
      <c r="L554" s="1576"/>
      <c r="M554" s="1577"/>
      <c r="N554" s="1170"/>
      <c r="O554" s="1066"/>
      <c r="P554" s="1066"/>
      <c r="Q554" s="1064"/>
    </row>
    <row r="555" spans="1:17" ht="21">
      <c r="A555" s="1066"/>
      <c r="B555" s="1169"/>
      <c r="C555" s="1169"/>
      <c r="D555" s="1169"/>
      <c r="E555" s="1169"/>
      <c r="F555" s="1169"/>
      <c r="G555" s="1169"/>
      <c r="H555" s="1064"/>
      <c r="I555" s="1170"/>
      <c r="J555" s="1574"/>
      <c r="K555" s="1575" t="s">
        <v>2355</v>
      </c>
      <c r="L555" s="1576"/>
      <c r="M555" s="1577"/>
      <c r="N555" s="1170"/>
      <c r="O555" s="1066"/>
      <c r="P555" s="1066"/>
      <c r="Q555" s="1064"/>
    </row>
    <row r="556" spans="1:17" ht="21">
      <c r="A556" s="1066"/>
      <c r="B556" s="1578" t="s">
        <v>2356</v>
      </c>
      <c r="C556" s="1169"/>
      <c r="D556" s="1169"/>
      <c r="E556" s="1169"/>
      <c r="F556" s="1169"/>
      <c r="G556" s="1169"/>
      <c r="H556" s="1064"/>
      <c r="I556" s="1170"/>
      <c r="J556" s="1574"/>
      <c r="K556" s="1575" t="s">
        <v>2357</v>
      </c>
      <c r="L556" s="1576"/>
      <c r="M556" s="1577"/>
      <c r="N556" s="1170"/>
      <c r="O556" s="1066"/>
      <c r="P556" s="1066"/>
      <c r="Q556" s="1064"/>
    </row>
    <row r="557" spans="1:17" ht="21">
      <c r="A557" s="1066"/>
      <c r="B557" s="1578" t="s">
        <v>2358</v>
      </c>
      <c r="C557" s="1169"/>
      <c r="D557" s="1169"/>
      <c r="E557" s="1169"/>
      <c r="F557" s="1169"/>
      <c r="G557" s="1169"/>
      <c r="H557" s="1064"/>
      <c r="I557" s="1170"/>
      <c r="J557" s="1574"/>
      <c r="K557" s="1575" t="s">
        <v>2359</v>
      </c>
      <c r="L557" s="1576"/>
      <c r="M557" s="1577"/>
      <c r="N557" s="1170"/>
      <c r="O557" s="1066"/>
      <c r="P557" s="1066"/>
      <c r="Q557" s="1064"/>
    </row>
    <row r="558" spans="1:17" ht="21">
      <c r="A558" s="1066"/>
      <c r="B558" s="1169"/>
      <c r="C558" s="1169"/>
      <c r="D558" s="1169"/>
      <c r="E558" s="1169"/>
      <c r="F558" s="1169"/>
      <c r="G558" s="1169"/>
      <c r="H558" s="1064"/>
      <c r="I558" s="1170"/>
      <c r="J558" s="1574"/>
      <c r="K558" s="1575" t="s">
        <v>2360</v>
      </c>
      <c r="L558" s="1576"/>
      <c r="M558" s="1577"/>
      <c r="N558" s="1170"/>
      <c r="O558" s="1066"/>
      <c r="P558" s="1066"/>
      <c r="Q558" s="1064"/>
    </row>
    <row r="559" spans="1:17" ht="21">
      <c r="A559" s="1066"/>
      <c r="B559" s="1579" t="s">
        <v>2361</v>
      </c>
      <c r="C559" s="1066"/>
      <c r="D559" s="1066"/>
      <c r="E559" s="1066"/>
      <c r="F559" s="1169"/>
      <c r="G559" s="1169"/>
      <c r="H559" s="1064"/>
      <c r="I559" s="1170"/>
      <c r="J559" s="1574"/>
      <c r="K559" s="1575" t="s">
        <v>2362</v>
      </c>
      <c r="L559" s="1576"/>
      <c r="M559" s="1577"/>
      <c r="N559" s="1170"/>
      <c r="O559" s="1066"/>
      <c r="P559" s="1066"/>
      <c r="Q559" s="1064"/>
    </row>
    <row r="560" spans="1:17">
      <c r="A560" s="1066"/>
      <c r="B560" s="1580" t="s">
        <v>2363</v>
      </c>
      <c r="C560" s="1066"/>
      <c r="D560" s="1066"/>
      <c r="E560" s="1066"/>
      <c r="F560" s="1169"/>
      <c r="G560" s="1169"/>
      <c r="H560" s="1064"/>
      <c r="I560" s="1170"/>
      <c r="J560" s="1170"/>
      <c r="K560" s="1172"/>
      <c r="L560" s="1172"/>
      <c r="M560" s="1170"/>
      <c r="N560" s="1170"/>
      <c r="O560" s="1066"/>
      <c r="P560" s="1066"/>
      <c r="Q560" s="1064"/>
    </row>
    <row r="561" spans="1:17" ht="31.5" customHeight="1" thickBot="1">
      <c r="A561" s="1066"/>
      <c r="B561" s="1578"/>
      <c r="C561" s="1355"/>
      <c r="D561" s="1355"/>
      <c r="E561" s="1355"/>
      <c r="F561" s="1169"/>
      <c r="G561" s="1169"/>
      <c r="H561" s="1064"/>
      <c r="I561" s="1170"/>
      <c r="J561" s="1579"/>
      <c r="K561" s="1172"/>
      <c r="L561" s="1172"/>
      <c r="O561" s="1066"/>
      <c r="P561" s="1066"/>
      <c r="Q561" s="1064"/>
    </row>
    <row r="562" spans="1:17" ht="16.5" customHeight="1" thickBot="1">
      <c r="A562" s="1066"/>
      <c r="B562" s="1171"/>
      <c r="C562" s="1066"/>
      <c r="D562" s="1066"/>
      <c r="E562" s="1066"/>
      <c r="F562" s="1169"/>
      <c r="G562" s="1169"/>
      <c r="H562" s="1064"/>
      <c r="I562" s="1170"/>
      <c r="J562" s="1580"/>
      <c r="K562" s="1172"/>
      <c r="L562" s="1172"/>
      <c r="M562" s="3649" t="s">
        <v>2364</v>
      </c>
      <c r="N562" s="3650"/>
      <c r="O562" s="1066"/>
      <c r="P562" s="1066"/>
      <c r="Q562" s="1064"/>
    </row>
    <row r="563" spans="1:17" ht="15.75">
      <c r="A563" s="1066"/>
      <c r="B563" s="1581" t="s">
        <v>2365</v>
      </c>
      <c r="C563" s="1066"/>
      <c r="D563" s="1066"/>
      <c r="E563" s="1066"/>
      <c r="F563" s="1169"/>
      <c r="G563" s="3632" t="s">
        <v>2366</v>
      </c>
      <c r="H563" s="3633"/>
      <c r="I563" s="1170"/>
      <c r="J563" s="1171"/>
      <c r="K563" s="1171"/>
      <c r="L563" s="1172"/>
      <c r="M563" s="3651" t="s">
        <v>2367</v>
      </c>
      <c r="N563" s="3652"/>
      <c r="O563" s="1066"/>
      <c r="P563" s="1066"/>
      <c r="Q563" s="1064"/>
    </row>
    <row r="564" spans="1:17" ht="15.75">
      <c r="A564" s="1066"/>
      <c r="B564" s="1582" t="s">
        <v>2366</v>
      </c>
      <c r="C564" s="1066"/>
      <c r="D564" s="1066"/>
      <c r="E564" s="1066" t="s">
        <v>2368</v>
      </c>
      <c r="F564" s="1169"/>
      <c r="G564" s="3634"/>
      <c r="H564" s="3635"/>
      <c r="I564" s="1170"/>
      <c r="J564" s="1171" t="s">
        <v>2364</v>
      </c>
      <c r="K564" s="1171"/>
      <c r="L564" s="1172"/>
      <c r="M564" s="1583" t="s">
        <v>1038</v>
      </c>
      <c r="N564" s="1584">
        <v>140</v>
      </c>
      <c r="O564" s="1066"/>
      <c r="P564" s="1066"/>
      <c r="Q564" s="1064"/>
    </row>
    <row r="565" spans="1:17" ht="15.75" customHeight="1">
      <c r="A565" s="1066"/>
      <c r="B565" s="1171" t="s">
        <v>2369</v>
      </c>
      <c r="C565" s="1066"/>
      <c r="D565" s="1066"/>
      <c r="E565" s="1066"/>
      <c r="F565" s="1169"/>
      <c r="G565" s="1585" t="s">
        <v>1038</v>
      </c>
      <c r="H565" s="1586">
        <v>87</v>
      </c>
      <c r="I565" s="1170"/>
      <c r="J565" s="1171" t="s">
        <v>2367</v>
      </c>
      <c r="K565" s="1171"/>
      <c r="L565" s="1172"/>
      <c r="M565" s="1587" t="s">
        <v>1039</v>
      </c>
      <c r="N565" s="1588">
        <v>20</v>
      </c>
      <c r="O565" s="1066"/>
      <c r="P565" s="1066"/>
      <c r="Q565" s="1066"/>
    </row>
    <row r="566" spans="1:17" ht="15.75">
      <c r="A566" s="1066"/>
      <c r="B566" s="1171" t="s">
        <v>2370</v>
      </c>
      <c r="C566" s="1066"/>
      <c r="D566" s="1066"/>
      <c r="E566" s="1066"/>
      <c r="F566" s="1169"/>
      <c r="G566" s="1589" t="s">
        <v>1039</v>
      </c>
      <c r="H566" s="1590">
        <v>5</v>
      </c>
      <c r="I566" s="1170"/>
      <c r="J566" s="1171" t="s">
        <v>2371</v>
      </c>
      <c r="K566" s="1171"/>
      <c r="L566" s="1172"/>
      <c r="M566" s="1591" t="s">
        <v>2346</v>
      </c>
      <c r="N566" s="1592">
        <f>(N564*N565)/100</f>
        <v>28</v>
      </c>
      <c r="O566" s="1066"/>
      <c r="P566" s="1066"/>
      <c r="Q566" s="1066"/>
    </row>
    <row r="567" spans="1:17" ht="15.75">
      <c r="A567" s="1066"/>
      <c r="B567" s="1581" t="s">
        <v>2372</v>
      </c>
      <c r="C567" s="1066"/>
      <c r="D567" s="1066"/>
      <c r="E567" s="1066"/>
      <c r="F567" s="1169"/>
      <c r="G567" s="1593" t="s">
        <v>2373</v>
      </c>
      <c r="H567" s="1594">
        <f>H566/100</f>
        <v>0.05</v>
      </c>
      <c r="I567" s="1170"/>
      <c r="J567" s="1581" t="s">
        <v>2374</v>
      </c>
      <c r="K567" s="1171"/>
      <c r="L567" s="1172"/>
      <c r="M567" s="1591" t="s">
        <v>2373</v>
      </c>
      <c r="N567" s="1595">
        <f>N565/100</f>
        <v>0.2</v>
      </c>
      <c r="O567" s="1066"/>
      <c r="P567" s="1066"/>
      <c r="Q567" s="1066"/>
    </row>
    <row r="568" spans="1:17" ht="16.5" thickBot="1">
      <c r="A568" s="1066"/>
      <c r="B568" s="1171" t="s">
        <v>2375</v>
      </c>
      <c r="C568" s="1066"/>
      <c r="D568" s="1066"/>
      <c r="E568" s="1066"/>
      <c r="F568" s="1169"/>
      <c r="G568" s="1596" t="s">
        <v>2346</v>
      </c>
      <c r="H568" s="1597">
        <f>H565*H567</f>
        <v>4.3500000000000005</v>
      </c>
      <c r="I568" s="1170"/>
      <c r="J568" s="1171" t="s">
        <v>2376</v>
      </c>
      <c r="K568" s="1171"/>
      <c r="L568" s="1172"/>
      <c r="M568" s="1593" t="s">
        <v>2346</v>
      </c>
      <c r="N568" s="1598">
        <f>N564*N567</f>
        <v>28</v>
      </c>
      <c r="O568" s="1066"/>
      <c r="P568" s="1066"/>
      <c r="Q568" s="1066"/>
    </row>
    <row r="569" spans="1:17" ht="16.5" thickBot="1">
      <c r="A569" s="1066"/>
      <c r="B569" s="1171" t="s">
        <v>2377</v>
      </c>
      <c r="C569" s="1066"/>
      <c r="D569" s="1066"/>
      <c r="E569" s="1066"/>
      <c r="F569" s="1169"/>
      <c r="G569" s="1169"/>
      <c r="H569" s="1064"/>
      <c r="I569" s="1170"/>
      <c r="J569" s="1581" t="s">
        <v>2378</v>
      </c>
      <c r="K569" s="1171"/>
      <c r="L569" s="1172"/>
      <c r="M569" s="3630" t="s">
        <v>2374</v>
      </c>
      <c r="N569" s="3631"/>
      <c r="O569" s="1066"/>
      <c r="P569" s="1066"/>
      <c r="Q569" s="1066"/>
    </row>
    <row r="570" spans="1:17" ht="15.75">
      <c r="A570" s="1066"/>
      <c r="B570" s="1581" t="s">
        <v>2379</v>
      </c>
      <c r="C570" s="1066"/>
      <c r="D570" s="1066"/>
      <c r="E570" s="1066"/>
      <c r="F570" s="1169"/>
      <c r="G570" s="3632" t="s">
        <v>2380</v>
      </c>
      <c r="H570" s="3633"/>
      <c r="I570" s="1170"/>
      <c r="J570" s="1171" t="s">
        <v>2381</v>
      </c>
      <c r="K570" s="1171"/>
      <c r="L570" s="1172"/>
      <c r="M570" s="3636" t="s">
        <v>2376</v>
      </c>
      <c r="N570" s="3637"/>
      <c r="O570" s="1066"/>
      <c r="P570" s="1066"/>
      <c r="Q570" s="1066"/>
    </row>
    <row r="571" spans="1:17" ht="15.75">
      <c r="A571" s="1066"/>
      <c r="B571" s="1171"/>
      <c r="C571" s="1066"/>
      <c r="D571" s="1066"/>
      <c r="E571" s="1066"/>
      <c r="F571" s="1169"/>
      <c r="G571" s="3634"/>
      <c r="H571" s="3635"/>
      <c r="I571" s="1170"/>
      <c r="J571" s="1581" t="s">
        <v>2382</v>
      </c>
      <c r="K571" s="1171"/>
      <c r="L571" s="1172"/>
      <c r="M571" s="1599">
        <f>N567</f>
        <v>0.2</v>
      </c>
      <c r="N571" s="1600">
        <f>N564*M571</f>
        <v>28</v>
      </c>
      <c r="O571" s="1601" t="s">
        <v>720</v>
      </c>
      <c r="P571" s="1066"/>
      <c r="Q571" s="1066"/>
    </row>
    <row r="572" spans="1:17" ht="15.75">
      <c r="A572" s="1066"/>
      <c r="B572" s="1582" t="s">
        <v>2380</v>
      </c>
      <c r="C572" s="1066"/>
      <c r="D572" s="1066"/>
      <c r="E572" s="1066"/>
      <c r="F572" s="1169"/>
      <c r="G572" s="1585" t="s">
        <v>1038</v>
      </c>
      <c r="H572" s="1602">
        <v>87</v>
      </c>
      <c r="I572" s="1170"/>
      <c r="J572" s="1171"/>
      <c r="K572" s="1171"/>
      <c r="L572" s="1172"/>
      <c r="M572" s="3638" t="s">
        <v>2378</v>
      </c>
      <c r="N572" s="3639"/>
      <c r="O572" s="1066"/>
      <c r="P572" s="1066"/>
      <c r="Q572" s="1066"/>
    </row>
    <row r="573" spans="1:17" ht="15.75">
      <c r="A573" s="1066"/>
      <c r="B573" s="1171" t="s">
        <v>2383</v>
      </c>
      <c r="C573" s="1066"/>
      <c r="D573" s="1066"/>
      <c r="E573" s="1066"/>
      <c r="F573" s="1169"/>
      <c r="G573" s="1589" t="s">
        <v>1039</v>
      </c>
      <c r="H573" s="1590">
        <v>5</v>
      </c>
      <c r="I573" s="1170"/>
      <c r="J573" s="1066"/>
      <c r="K573" s="1171"/>
      <c r="L573" s="1172"/>
      <c r="M573" s="1603" t="s">
        <v>2381</v>
      </c>
      <c r="N573" s="1258"/>
      <c r="O573" s="1066"/>
      <c r="P573" s="1066"/>
      <c r="Q573" s="1066"/>
    </row>
    <row r="574" spans="1:17" ht="15.75">
      <c r="A574" s="1066"/>
      <c r="B574" s="1581" t="s">
        <v>2384</v>
      </c>
      <c r="C574" s="1066"/>
      <c r="D574" s="1066"/>
      <c r="E574" s="1066"/>
      <c r="F574" s="1169"/>
      <c r="G574" s="1593" t="s">
        <v>2373</v>
      </c>
      <c r="H574" s="1594">
        <f>(100-H573)/100</f>
        <v>0.95</v>
      </c>
      <c r="I574" s="1170"/>
      <c r="J574" s="1066"/>
      <c r="K574" s="1171"/>
      <c r="L574" s="1172"/>
      <c r="M574" s="1604" t="s">
        <v>1039</v>
      </c>
      <c r="N574" s="1605">
        <v>40</v>
      </c>
      <c r="O574" s="1066"/>
      <c r="P574" s="1066"/>
      <c r="Q574" s="1066"/>
    </row>
    <row r="575" spans="1:17" ht="16.5" thickBot="1">
      <c r="A575" s="1066"/>
      <c r="B575" s="1171" t="s">
        <v>2385</v>
      </c>
      <c r="C575" s="1066"/>
      <c r="D575" s="1066"/>
      <c r="E575" s="1066"/>
      <c r="F575" s="1169"/>
      <c r="G575" s="1596" t="s">
        <v>2349</v>
      </c>
      <c r="H575" s="1597">
        <f>H572*H574</f>
        <v>82.649999999999991</v>
      </c>
      <c r="I575" s="1170"/>
      <c r="J575" s="1066"/>
      <c r="K575" s="1171"/>
      <c r="L575" s="1172"/>
      <c r="M575" s="1599">
        <f>N574/100</f>
        <v>0.4</v>
      </c>
      <c r="N575" s="1600">
        <f>N564*M575</f>
        <v>56</v>
      </c>
      <c r="O575" s="1066"/>
      <c r="P575" s="1066"/>
      <c r="Q575" s="1066"/>
    </row>
    <row r="576" spans="1:17" ht="15.75">
      <c r="A576" s="1066"/>
      <c r="B576" s="1581" t="s">
        <v>2386</v>
      </c>
      <c r="C576" s="1066"/>
      <c r="D576" s="1066"/>
      <c r="E576" s="1066"/>
      <c r="F576" s="1169"/>
      <c r="G576" s="1169"/>
      <c r="H576" s="1064"/>
      <c r="I576" s="1170"/>
      <c r="J576" s="1066"/>
      <c r="K576" s="1171"/>
      <c r="L576" s="1172"/>
      <c r="M576" s="1604" t="s">
        <v>1039</v>
      </c>
      <c r="N576" s="1605">
        <v>90</v>
      </c>
      <c r="O576" s="1066"/>
      <c r="P576" s="1066"/>
      <c r="Q576" s="1066"/>
    </row>
    <row r="577" spans="1:17" ht="15.75">
      <c r="A577" s="1066"/>
      <c r="B577" s="1171" t="s">
        <v>2387</v>
      </c>
      <c r="C577" s="1066"/>
      <c r="D577" s="1066"/>
      <c r="E577" s="1066"/>
      <c r="F577" s="1169"/>
      <c r="G577" s="1169"/>
      <c r="H577" s="1064"/>
      <c r="I577" s="1170"/>
      <c r="J577" s="1066"/>
      <c r="K577" s="1171"/>
      <c r="L577" s="1172"/>
      <c r="M577" s="3636" t="s">
        <v>2382</v>
      </c>
      <c r="N577" s="3637"/>
      <c r="O577" s="1066"/>
      <c r="P577" s="1066"/>
      <c r="Q577" s="1066"/>
    </row>
    <row r="578" spans="1:17" ht="16.5" thickBot="1">
      <c r="A578" s="1066"/>
      <c r="B578" s="1171"/>
      <c r="C578" s="1066"/>
      <c r="D578" s="1066"/>
      <c r="E578" s="1066"/>
      <c r="F578" s="1169"/>
      <c r="G578" s="1169"/>
      <c r="H578" s="1064"/>
      <c r="I578" s="1170"/>
      <c r="J578" s="1066"/>
      <c r="K578" s="1171"/>
      <c r="L578" s="1172"/>
      <c r="M578" s="1606">
        <f>N576/100</f>
        <v>0.9</v>
      </c>
      <c r="N578" s="1607">
        <f>N564*M578</f>
        <v>126</v>
      </c>
      <c r="O578" s="1066"/>
      <c r="P578" s="1066"/>
      <c r="Q578" s="1066"/>
    </row>
    <row r="579" spans="1:17" ht="15.75">
      <c r="A579" s="1066"/>
      <c r="B579" s="1171" t="s">
        <v>2388</v>
      </c>
      <c r="C579" s="1171"/>
      <c r="D579" s="1172"/>
      <c r="E579" s="1171"/>
      <c r="F579" s="1171"/>
      <c r="G579" s="3640" t="s">
        <v>2388</v>
      </c>
      <c r="H579" s="3641"/>
      <c r="I579" s="1170"/>
      <c r="J579" s="1171"/>
      <c r="K579" s="1171"/>
      <c r="L579" s="1171"/>
      <c r="M579" s="1171"/>
      <c r="N579" s="1171"/>
      <c r="O579" s="1066"/>
      <c r="P579" s="1066"/>
      <c r="Q579" s="1066"/>
    </row>
    <row r="580" spans="1:17" ht="15.75">
      <c r="A580" s="1066"/>
      <c r="B580" s="1171" t="s">
        <v>2389</v>
      </c>
      <c r="C580" s="1171"/>
      <c r="D580" s="1172"/>
      <c r="E580" s="1171"/>
      <c r="F580" s="1171"/>
      <c r="G580" s="3642"/>
      <c r="H580" s="3643"/>
      <c r="I580" s="1170"/>
      <c r="J580" s="1171"/>
      <c r="K580" s="1171"/>
      <c r="L580" s="1171"/>
      <c r="M580" s="1171"/>
      <c r="N580" s="1171"/>
      <c r="O580" s="1066"/>
      <c r="P580" s="1066"/>
      <c r="Q580" s="1066"/>
    </row>
    <row r="581" spans="1:17" ht="15.75">
      <c r="A581" s="1066"/>
      <c r="B581" s="1171" t="s">
        <v>2390</v>
      </c>
      <c r="C581" s="1171"/>
      <c r="D581" s="1172"/>
      <c r="E581" s="1171"/>
      <c r="F581" s="1171"/>
      <c r="G581" s="3624" t="s">
        <v>2389</v>
      </c>
      <c r="H581" s="3625"/>
      <c r="I581" s="1170"/>
      <c r="J581" s="1171"/>
      <c r="K581" s="1171"/>
      <c r="L581" s="1171"/>
      <c r="M581" s="1171"/>
      <c r="N581" s="1171"/>
      <c r="O581" s="1066"/>
      <c r="P581" s="1066"/>
      <c r="Q581" s="1066"/>
    </row>
    <row r="582" spans="1:17" ht="15.75">
      <c r="A582" s="1066"/>
      <c r="B582" s="1171" t="s">
        <v>2391</v>
      </c>
      <c r="C582" s="1171"/>
      <c r="D582" s="1172"/>
      <c r="E582" s="1171"/>
      <c r="F582" s="1171"/>
      <c r="G582" s="3626" t="s">
        <v>2390</v>
      </c>
      <c r="H582" s="3627"/>
      <c r="I582" s="1170"/>
      <c r="J582" s="1171"/>
      <c r="K582" s="1171"/>
      <c r="L582" s="1171"/>
      <c r="M582" s="1171"/>
      <c r="N582" s="1171"/>
      <c r="O582" s="1066"/>
      <c r="P582" s="1066"/>
      <c r="Q582" s="1066"/>
    </row>
    <row r="583" spans="1:17" ht="15.75">
      <c r="A583" s="1066"/>
      <c r="B583" s="1171" t="s">
        <v>2392</v>
      </c>
      <c r="C583" s="1171"/>
      <c r="D583" s="1172"/>
      <c r="E583" s="1171"/>
      <c r="F583" s="1171"/>
      <c r="G583" s="1608" t="s">
        <v>1038</v>
      </c>
      <c r="H583" s="1609">
        <v>500</v>
      </c>
      <c r="I583" s="1170"/>
      <c r="J583" s="1171"/>
      <c r="K583" s="1171"/>
      <c r="L583" s="1171"/>
      <c r="M583" s="1171"/>
      <c r="N583" s="1171"/>
      <c r="O583" s="1066"/>
      <c r="P583" s="1066"/>
      <c r="Q583" s="1066"/>
    </row>
    <row r="584" spans="1:17" ht="15.75">
      <c r="A584" s="1066"/>
      <c r="B584" s="1171" t="s">
        <v>2393</v>
      </c>
      <c r="C584" s="1171"/>
      <c r="D584" s="1172"/>
      <c r="E584" s="1171"/>
      <c r="F584" s="1171"/>
      <c r="G584" s="1604" t="s">
        <v>1039</v>
      </c>
      <c r="H584" s="1605">
        <v>8</v>
      </c>
      <c r="I584" s="1170"/>
      <c r="J584" s="1171"/>
      <c r="K584" s="1171"/>
      <c r="L584" s="1171"/>
      <c r="M584" s="1171"/>
      <c r="N584" s="1171"/>
      <c r="O584" s="1066"/>
      <c r="P584" s="1066"/>
      <c r="Q584" s="1066"/>
    </row>
    <row r="585" spans="1:17" ht="15.75">
      <c r="A585" s="1066"/>
      <c r="B585" s="1171"/>
      <c r="C585" s="1171"/>
      <c r="D585" s="1172"/>
      <c r="E585" s="1171"/>
      <c r="F585" s="1171"/>
      <c r="G585" s="1593" t="s">
        <v>2346</v>
      </c>
      <c r="H585" s="1598">
        <f>H583*(H584/100)</f>
        <v>40</v>
      </c>
      <c r="I585" s="1170"/>
      <c r="J585" s="1171"/>
      <c r="K585" s="1171"/>
      <c r="L585" s="1171"/>
      <c r="M585" s="1171"/>
      <c r="N585" s="1171"/>
      <c r="O585" s="1066"/>
      <c r="P585" s="1066"/>
      <c r="Q585" s="1066"/>
    </row>
    <row r="586" spans="1:17" ht="15.75">
      <c r="A586" s="1066"/>
      <c r="B586" s="1171"/>
      <c r="C586" s="1171"/>
      <c r="D586" s="1172"/>
      <c r="E586" s="1171"/>
      <c r="F586" s="1171"/>
      <c r="G586" s="3628" t="s">
        <v>2391</v>
      </c>
      <c r="H586" s="3629"/>
      <c r="I586" s="1170"/>
      <c r="J586" s="1171"/>
      <c r="K586" s="1171"/>
      <c r="L586" s="1171"/>
      <c r="M586" s="1171"/>
      <c r="N586" s="1171"/>
      <c r="O586" s="1066"/>
      <c r="P586" s="1066"/>
      <c r="Q586" s="1066"/>
    </row>
    <row r="587" spans="1:17" ht="15.75">
      <c r="A587" s="1066"/>
      <c r="B587" s="1171"/>
      <c r="C587" s="1171"/>
      <c r="D587" s="1172"/>
      <c r="E587" s="1171"/>
      <c r="F587" s="1171"/>
      <c r="G587" s="3626" t="s">
        <v>2392</v>
      </c>
      <c r="H587" s="3627"/>
      <c r="I587" s="1170"/>
      <c r="J587" s="1171"/>
      <c r="K587" s="1171"/>
      <c r="L587" s="1171"/>
      <c r="M587" s="1171"/>
      <c r="N587" s="1171"/>
      <c r="O587" s="1066"/>
      <c r="P587" s="1066"/>
      <c r="Q587" s="1066"/>
    </row>
    <row r="588" spans="1:17" ht="16.5" thickBot="1">
      <c r="A588" s="1066"/>
      <c r="B588" s="1171"/>
      <c r="C588" s="1171"/>
      <c r="D588" s="1172"/>
      <c r="E588" s="1171"/>
      <c r="F588" s="1171"/>
      <c r="G588" s="1610">
        <f>H584/100</f>
        <v>0.08</v>
      </c>
      <c r="H588" s="1607">
        <f>H583*G588</f>
        <v>40</v>
      </c>
      <c r="I588" s="1170"/>
      <c r="J588" s="1171"/>
      <c r="K588" s="1171"/>
      <c r="L588" s="1171"/>
      <c r="M588" s="1171"/>
      <c r="N588" s="1171"/>
      <c r="O588" s="1066"/>
      <c r="P588" s="1066"/>
      <c r="Q588" s="1066"/>
    </row>
    <row r="589" spans="1:17" ht="15.75">
      <c r="A589" s="1066"/>
      <c r="B589" s="1611"/>
      <c r="C589" s="1066"/>
      <c r="D589" s="1066"/>
      <c r="E589" s="1066"/>
      <c r="F589" s="1169"/>
      <c r="G589" s="1169"/>
      <c r="H589" s="1064"/>
      <c r="I589" s="1170"/>
      <c r="J589" s="1171"/>
      <c r="K589" s="1171"/>
      <c r="L589" s="1171"/>
      <c r="M589" s="1171"/>
      <c r="N589" s="1171"/>
      <c r="O589" s="1066"/>
      <c r="P589" s="1066"/>
      <c r="Q589" s="1066"/>
    </row>
    <row r="590" spans="1:17" ht="16.5" thickBot="1">
      <c r="A590" s="1066"/>
      <c r="B590" s="1611"/>
      <c r="C590" s="1066"/>
      <c r="D590" s="1066"/>
      <c r="E590" s="1066"/>
      <c r="F590" s="1169"/>
      <c r="G590" s="1169"/>
      <c r="H590" s="1064"/>
      <c r="I590" s="1170"/>
      <c r="J590" s="1171"/>
      <c r="K590" s="1171"/>
      <c r="L590" s="1171"/>
      <c r="M590" s="1171"/>
      <c r="N590" s="1171"/>
      <c r="O590" s="1066"/>
      <c r="P590" s="1066"/>
      <c r="Q590" s="1066"/>
    </row>
    <row r="591" spans="1:17" ht="20.25">
      <c r="A591" s="1066"/>
      <c r="B591" s="1612"/>
      <c r="C591" s="1613"/>
      <c r="D591" s="1613"/>
      <c r="E591" s="1613"/>
      <c r="F591" s="1613"/>
      <c r="G591" s="1613"/>
      <c r="H591" s="1614" t="s">
        <v>2394</v>
      </c>
      <c r="I591" s="1170"/>
      <c r="J591" s="1171"/>
      <c r="K591" s="1171"/>
      <c r="L591" s="1171"/>
      <c r="M591" s="1171"/>
      <c r="N591" s="1171"/>
      <c r="O591" s="1066"/>
      <c r="P591" s="1066"/>
      <c r="Q591" s="1066"/>
    </row>
    <row r="592" spans="1:17" ht="15.75">
      <c r="A592" s="1066"/>
      <c r="B592" s="1615" t="s">
        <v>2395</v>
      </c>
      <c r="C592" s="1616"/>
      <c r="D592" s="1617" t="str">
        <f>IF(B593&lt;G593,"Recette imcomplète,il manque",IF(B593&gt;G593,"Trop de produits dans le recette",IF(B593=G593,"")))</f>
        <v>Recette imcomplète,il manque</v>
      </c>
      <c r="E592" s="1618">
        <f>IF(B593=G593,"",IF(B593&lt;G593,G593-B593,IF(B593&gt;G593,B593-G593)))</f>
        <v>2.9999999999999916E-2</v>
      </c>
      <c r="F592" s="1619" t="s">
        <v>2396</v>
      </c>
      <c r="G592" s="1620" t="s">
        <v>2397</v>
      </c>
      <c r="H592" s="1621" t="s">
        <v>2398</v>
      </c>
      <c r="I592" s="1170"/>
      <c r="J592" s="1171"/>
      <c r="K592" s="1171"/>
      <c r="L592" s="1171"/>
      <c r="M592" s="1171"/>
      <c r="N592" s="1171"/>
      <c r="O592" s="1066"/>
      <c r="P592" s="1066"/>
      <c r="Q592" s="1066"/>
    </row>
    <row r="593" spans="1:17" ht="15.75">
      <c r="A593" s="1066"/>
      <c r="B593" s="1622">
        <f>SUM(B594:B599)</f>
        <v>0.97000000000000008</v>
      </c>
      <c r="C593" s="1623"/>
      <c r="D593" s="1624"/>
      <c r="E593" s="1625" t="s">
        <v>2399</v>
      </c>
      <c r="F593" s="1626">
        <v>7</v>
      </c>
      <c r="G593" s="1627">
        <v>1</v>
      </c>
      <c r="H593" s="1628">
        <f>SUM(H594:H599)</f>
        <v>6.9300000000000006</v>
      </c>
      <c r="I593" s="1170"/>
      <c r="J593" s="1171"/>
      <c r="K593" s="1171"/>
      <c r="L593" s="1171"/>
      <c r="M593" s="1171"/>
      <c r="N593" s="1171"/>
      <c r="O593" s="1066"/>
      <c r="P593" s="1066"/>
      <c r="Q593" s="1066"/>
    </row>
    <row r="594" spans="1:17" ht="15.75">
      <c r="A594" s="1066"/>
      <c r="B594" s="1629">
        <v>0.12</v>
      </c>
      <c r="C594" s="1630" t="s">
        <v>2400</v>
      </c>
      <c r="D594" s="1630"/>
      <c r="E594" s="1630"/>
      <c r="F594" s="1631">
        <f>F593*B594</f>
        <v>0.84</v>
      </c>
      <c r="G594" s="1632">
        <v>0</v>
      </c>
      <c r="H594" s="1633">
        <f t="shared" ref="H594:H599" si="3">IF(G594=0,F594,IF(F594="","",F594/(100-G594)*100))</f>
        <v>0.84</v>
      </c>
      <c r="I594" s="1170"/>
      <c r="J594" s="1171"/>
      <c r="K594" s="1171"/>
      <c r="L594" s="1171"/>
      <c r="M594" s="1171"/>
      <c r="N594" s="1171"/>
      <c r="O594" s="1066"/>
      <c r="P594" s="1066"/>
      <c r="Q594" s="1066"/>
    </row>
    <row r="595" spans="1:17" ht="15.75">
      <c r="A595" s="1066"/>
      <c r="B595" s="1629">
        <v>0.08</v>
      </c>
      <c r="C595" s="1630" t="s">
        <v>2401</v>
      </c>
      <c r="D595" s="1630"/>
      <c r="E595" s="1630"/>
      <c r="F595" s="1634">
        <f>F593*B595</f>
        <v>0.56000000000000005</v>
      </c>
      <c r="G595" s="1632">
        <v>0</v>
      </c>
      <c r="H595" s="1633">
        <f t="shared" si="3"/>
        <v>0.56000000000000005</v>
      </c>
      <c r="I595" s="1170"/>
      <c r="J595" s="1171"/>
      <c r="K595" s="1171"/>
      <c r="L595" s="1171"/>
      <c r="M595" s="1171"/>
      <c r="N595" s="1171"/>
      <c r="O595" s="1066"/>
      <c r="P595" s="1066"/>
      <c r="Q595" s="1066"/>
    </row>
    <row r="596" spans="1:17" ht="15.75">
      <c r="A596" s="1066"/>
      <c r="B596" s="1629">
        <v>0.2</v>
      </c>
      <c r="C596" s="1630" t="s">
        <v>2402</v>
      </c>
      <c r="D596" s="1630"/>
      <c r="E596" s="1630"/>
      <c r="F596" s="1634">
        <f>F593*B596</f>
        <v>1.4000000000000001</v>
      </c>
      <c r="G596" s="1632">
        <v>0</v>
      </c>
      <c r="H596" s="1633">
        <f t="shared" si="3"/>
        <v>1.4000000000000001</v>
      </c>
      <c r="I596" s="1170"/>
      <c r="J596" s="1171"/>
      <c r="K596" s="1171"/>
      <c r="L596" s="1171"/>
      <c r="M596" s="1171"/>
      <c r="N596" s="1171"/>
      <c r="O596" s="1066"/>
      <c r="P596" s="1066"/>
      <c r="Q596" s="1066"/>
    </row>
    <row r="597" spans="1:17" ht="15.75">
      <c r="A597" s="1066"/>
      <c r="B597" s="1629">
        <v>0.55000000000000004</v>
      </c>
      <c r="C597" s="1630" t="s">
        <v>2403</v>
      </c>
      <c r="D597" s="1630"/>
      <c r="E597" s="1630"/>
      <c r="F597" s="1634">
        <f>F593*B597</f>
        <v>3.8500000000000005</v>
      </c>
      <c r="G597" s="1632">
        <v>0</v>
      </c>
      <c r="H597" s="1633">
        <f t="shared" si="3"/>
        <v>3.8500000000000005</v>
      </c>
      <c r="I597" s="1170"/>
      <c r="J597" s="1171"/>
      <c r="K597" s="1171"/>
      <c r="L597" s="1171"/>
      <c r="M597" s="1171"/>
      <c r="N597" s="1171"/>
      <c r="O597" s="1066"/>
      <c r="P597" s="1066"/>
      <c r="Q597" s="1066"/>
    </row>
    <row r="598" spans="1:17" ht="15.75">
      <c r="A598" s="1066"/>
      <c r="B598" s="1629">
        <v>0.02</v>
      </c>
      <c r="C598" s="1630" t="s">
        <v>2404</v>
      </c>
      <c r="D598" s="1630"/>
      <c r="E598" s="1630"/>
      <c r="F598" s="1634">
        <f>F593*B598</f>
        <v>0.14000000000000001</v>
      </c>
      <c r="G598" s="1632">
        <v>50</v>
      </c>
      <c r="H598" s="1633">
        <f t="shared" si="3"/>
        <v>0.28000000000000003</v>
      </c>
      <c r="I598" s="1170"/>
      <c r="J598" s="1171"/>
      <c r="K598" s="1171"/>
      <c r="L598" s="1171"/>
      <c r="M598" s="1171"/>
      <c r="N598" s="1171"/>
      <c r="O598" s="1066"/>
      <c r="P598" s="1066"/>
      <c r="Q598" s="1066"/>
    </row>
    <row r="599" spans="1:17" ht="16.5" thickBot="1">
      <c r="A599" s="1066"/>
      <c r="B599" s="1635"/>
      <c r="C599" s="1636"/>
      <c r="D599" s="1636"/>
      <c r="E599" s="1636"/>
      <c r="F599" s="1637">
        <f>F593*B599</f>
        <v>0</v>
      </c>
      <c r="G599" s="1638">
        <v>0</v>
      </c>
      <c r="H599" s="1639">
        <f t="shared" si="3"/>
        <v>0</v>
      </c>
      <c r="I599" s="1170"/>
      <c r="J599" s="1171"/>
      <c r="K599" s="1171"/>
      <c r="L599" s="1171"/>
      <c r="M599" s="1171"/>
      <c r="N599" s="1171"/>
      <c r="O599" s="1066"/>
      <c r="P599" s="1066"/>
      <c r="Q599" s="1066"/>
    </row>
    <row r="600" spans="1:17" ht="15.75">
      <c r="A600" s="1066"/>
      <c r="B600" s="1611"/>
      <c r="C600" s="1066"/>
      <c r="D600" s="1066"/>
      <c r="E600" s="1066"/>
      <c r="F600" s="1169"/>
      <c r="G600" s="1169"/>
      <c r="H600" s="1064"/>
      <c r="I600" s="1170"/>
      <c r="J600" s="1171"/>
      <c r="K600" s="1171"/>
      <c r="L600" s="1171"/>
      <c r="M600" s="1171"/>
      <c r="N600" s="1171"/>
      <c r="O600" s="1066"/>
      <c r="P600" s="1066"/>
      <c r="Q600" s="1066"/>
    </row>
    <row r="601" spans="1:17">
      <c r="A601" s="1104"/>
      <c r="B601" s="1105"/>
      <c r="C601" s="1106"/>
      <c r="D601" s="1106"/>
      <c r="E601" s="1106"/>
      <c r="F601" s="1106"/>
      <c r="G601" s="1106"/>
      <c r="H601" s="1106"/>
      <c r="I601" s="1106"/>
      <c r="J601" s="1105"/>
      <c r="K601" s="1105"/>
      <c r="L601" s="1105"/>
      <c r="M601" s="1104"/>
      <c r="N601" s="1104"/>
      <c r="O601" s="1104"/>
      <c r="P601" s="1104"/>
      <c r="Q601" s="1104"/>
    </row>
    <row r="602" spans="1:17" ht="15.75">
      <c r="A602" s="1066"/>
      <c r="B602" s="1611"/>
      <c r="C602" s="1066"/>
      <c r="D602" s="1066"/>
      <c r="E602" s="1066"/>
      <c r="F602" s="1169"/>
      <c r="G602" s="1169"/>
      <c r="H602" s="1064"/>
      <c r="I602" s="1170"/>
      <c r="J602" s="1171"/>
      <c r="K602" s="1171"/>
      <c r="L602" s="1171"/>
      <c r="M602" s="1171"/>
      <c r="N602" s="1171"/>
      <c r="O602" s="1066"/>
      <c r="P602" s="1066"/>
      <c r="Q602" s="1066"/>
    </row>
    <row r="603" spans="1:17" ht="15.75">
      <c r="A603" s="1066"/>
      <c r="B603" s="1611" t="s">
        <v>2405</v>
      </c>
      <c r="C603" s="1066"/>
      <c r="D603" s="1066"/>
      <c r="E603" s="1066"/>
      <c r="F603" s="1169"/>
      <c r="G603" s="1169"/>
      <c r="H603" s="1064"/>
      <c r="I603" s="1170"/>
      <c r="J603" s="1171"/>
      <c r="K603" s="1171"/>
      <c r="L603" s="1172"/>
      <c r="M603" s="1640"/>
      <c r="N603" s="1641"/>
      <c r="O603" s="1066"/>
      <c r="P603" s="1066"/>
      <c r="Q603" s="1066"/>
    </row>
    <row r="604" spans="1:17" ht="15.75">
      <c r="A604" s="1066"/>
      <c r="B604" s="3620" t="s">
        <v>2406</v>
      </c>
      <c r="C604" s="3620"/>
      <c r="D604" s="3620"/>
      <c r="E604" s="3620"/>
      <c r="F604" s="3620"/>
      <c r="G604" s="3620"/>
      <c r="H604" s="1064"/>
      <c r="I604" s="1170"/>
      <c r="J604" s="1171" t="s">
        <v>2407</v>
      </c>
      <c r="K604" s="1171"/>
      <c r="L604" s="1172"/>
      <c r="M604" s="1170"/>
      <c r="N604" s="1170"/>
      <c r="O604" s="1066"/>
      <c r="P604" s="1066"/>
      <c r="Q604" s="1066"/>
    </row>
    <row r="605" spans="1:17" ht="15.75">
      <c r="A605" s="1066"/>
      <c r="B605" s="1171"/>
      <c r="C605" s="1066"/>
      <c r="D605" s="1066"/>
      <c r="E605" s="1066"/>
      <c r="F605" s="1169"/>
      <c r="G605" s="1169"/>
      <c r="H605" s="1064"/>
      <c r="I605" s="1170"/>
      <c r="J605" s="1578" t="s">
        <v>2408</v>
      </c>
      <c r="K605" s="1171"/>
      <c r="L605" s="1172"/>
      <c r="M605" s="1170"/>
      <c r="N605" s="1170"/>
      <c r="O605" s="1066"/>
      <c r="P605" s="1066"/>
      <c r="Q605" s="1066"/>
    </row>
    <row r="606" spans="1:17" ht="15.75">
      <c r="A606" s="1066"/>
      <c r="B606" s="1171" t="s">
        <v>2409</v>
      </c>
      <c r="C606" s="1066"/>
      <c r="D606" s="1066"/>
      <c r="E606" s="1066"/>
      <c r="F606" s="1169"/>
      <c r="G606" s="1169"/>
      <c r="H606" s="1064"/>
      <c r="I606" s="1170"/>
      <c r="J606" s="1171"/>
      <c r="K606" s="1171"/>
      <c r="L606" s="1172"/>
      <c r="M606" s="1170"/>
      <c r="N606" s="1170"/>
      <c r="O606" s="1066"/>
      <c r="P606" s="1066"/>
      <c r="Q606" s="1066"/>
    </row>
    <row r="607" spans="1:17" ht="15.75">
      <c r="A607" s="1066"/>
      <c r="B607" s="1171" t="s">
        <v>2410</v>
      </c>
      <c r="C607" s="1066"/>
      <c r="D607" s="1066"/>
      <c r="E607" s="1066"/>
      <c r="F607" s="1169"/>
      <c r="G607" s="1169"/>
      <c r="H607" s="1064"/>
      <c r="I607" s="1170"/>
      <c r="J607" s="1171" t="s">
        <v>2411</v>
      </c>
      <c r="K607" s="1171"/>
      <c r="L607" s="1172"/>
      <c r="M607" s="1170"/>
      <c r="N607" s="1170"/>
      <c r="O607" s="1066"/>
      <c r="P607" s="1066"/>
      <c r="Q607" s="1066"/>
    </row>
    <row r="608" spans="1:17" ht="15.75">
      <c r="A608" s="1066"/>
      <c r="B608" s="1171" t="s">
        <v>2412</v>
      </c>
      <c r="C608" s="1066"/>
      <c r="D608" s="1066"/>
      <c r="E608" s="1066"/>
      <c r="F608" s="1169"/>
      <c r="G608" s="1169"/>
      <c r="H608" s="1064"/>
      <c r="I608" s="1170"/>
      <c r="J608" s="1171" t="s">
        <v>2413</v>
      </c>
      <c r="K608" s="1171"/>
      <c r="L608" s="1172"/>
      <c r="M608" s="1170"/>
      <c r="N608" s="1170"/>
      <c r="O608" s="1066"/>
      <c r="P608" s="1066"/>
      <c r="Q608" s="1066"/>
    </row>
    <row r="609" spans="1:17" ht="15.75">
      <c r="A609" s="1066"/>
      <c r="B609" s="1171" t="s">
        <v>2414</v>
      </c>
      <c r="C609" s="1066"/>
      <c r="D609" s="1066"/>
      <c r="E609" s="1066"/>
      <c r="F609" s="1169"/>
      <c r="G609" s="1169"/>
      <c r="H609" s="1064"/>
      <c r="I609" s="1170"/>
      <c r="J609" s="1171" t="s">
        <v>2415</v>
      </c>
      <c r="K609" s="1171"/>
      <c r="L609" s="1172"/>
      <c r="M609" s="1170"/>
      <c r="N609" s="1170"/>
      <c r="O609" s="1066"/>
      <c r="P609" s="1066"/>
      <c r="Q609" s="1064"/>
    </row>
    <row r="610" spans="1:17" ht="15.75">
      <c r="A610" s="1066"/>
      <c r="B610" s="3620" t="s">
        <v>2416</v>
      </c>
      <c r="C610" s="3620"/>
      <c r="D610" s="3620"/>
      <c r="E610" s="3620"/>
      <c r="F610" s="1169"/>
      <c r="G610" s="1169"/>
      <c r="H610" s="1064"/>
      <c r="I610" s="1170"/>
      <c r="J610" s="1171" t="s">
        <v>2417</v>
      </c>
      <c r="K610" s="1171"/>
      <c r="L610" s="1172"/>
      <c r="M610" s="1170"/>
      <c r="N610" s="1170"/>
      <c r="O610" s="1066"/>
      <c r="P610" s="1066"/>
      <c r="Q610" s="1064"/>
    </row>
    <row r="611" spans="1:17" ht="15.75">
      <c r="A611" s="1066"/>
      <c r="B611" s="1171"/>
      <c r="C611" s="1066"/>
      <c r="D611" s="1066"/>
      <c r="E611" s="1066"/>
      <c r="F611" s="1169"/>
      <c r="G611" s="1169"/>
      <c r="H611" s="1064"/>
      <c r="I611" s="1170"/>
      <c r="J611" s="1578" t="s">
        <v>2418</v>
      </c>
      <c r="K611" s="1171"/>
      <c r="L611" s="1172"/>
      <c r="M611" s="1170"/>
      <c r="N611" s="1170"/>
      <c r="O611" s="1066"/>
      <c r="P611" s="1066"/>
      <c r="Q611" s="1064"/>
    </row>
    <row r="612" spans="1:17" ht="15.75">
      <c r="A612" s="1066"/>
      <c r="B612" s="1581" t="s">
        <v>2419</v>
      </c>
      <c r="C612" s="1066"/>
      <c r="D612" s="1066"/>
      <c r="E612" s="1066"/>
      <c r="F612" s="1169"/>
      <c r="G612" s="1169"/>
      <c r="H612" s="1064"/>
      <c r="I612" s="1170"/>
      <c r="J612" s="1578" t="s">
        <v>2420</v>
      </c>
      <c r="K612" s="1171"/>
      <c r="L612" s="1172"/>
      <c r="M612" s="1170"/>
      <c r="N612" s="1170"/>
      <c r="O612" s="1066"/>
      <c r="P612" s="1066"/>
      <c r="Q612" s="1064"/>
    </row>
    <row r="613" spans="1:17" ht="15.75">
      <c r="A613" s="1066"/>
      <c r="B613" s="3620" t="s">
        <v>2421</v>
      </c>
      <c r="C613" s="3620"/>
      <c r="D613" s="3620"/>
      <c r="E613" s="3620"/>
      <c r="F613" s="3620"/>
      <c r="G613" s="1169"/>
      <c r="H613" s="1064"/>
      <c r="I613" s="1170"/>
      <c r="J613" s="1171"/>
      <c r="K613" s="1171"/>
      <c r="L613" s="1172"/>
      <c r="M613" s="1170"/>
      <c r="N613" s="1170"/>
      <c r="O613" s="1066"/>
      <c r="P613" s="1066"/>
      <c r="Q613" s="1064"/>
    </row>
    <row r="614" spans="1:17" ht="15.75">
      <c r="A614" s="1066"/>
      <c r="B614" s="1171"/>
      <c r="C614" s="1066"/>
      <c r="D614" s="1066"/>
      <c r="E614" s="1066"/>
      <c r="F614" s="1169"/>
      <c r="G614" s="1169"/>
      <c r="H614" s="1064"/>
      <c r="I614" s="1170"/>
      <c r="J614" s="1581" t="s">
        <v>2422</v>
      </c>
      <c r="K614" s="1171"/>
      <c r="L614" s="1172"/>
      <c r="M614" s="1170"/>
      <c r="N614" s="1170"/>
      <c r="O614" s="1066"/>
      <c r="P614" s="1066"/>
      <c r="Q614" s="1064"/>
    </row>
    <row r="615" spans="1:17" ht="15.75">
      <c r="A615" s="1066"/>
      <c r="B615" s="1171"/>
      <c r="C615" s="1066"/>
      <c r="D615" s="1066"/>
      <c r="E615" s="1066"/>
      <c r="F615" s="1169"/>
      <c r="G615" s="1169"/>
      <c r="H615" s="1064"/>
      <c r="I615" s="1170"/>
      <c r="J615" s="1578" t="s">
        <v>2423</v>
      </c>
      <c r="K615" s="1171"/>
      <c r="L615" s="1172"/>
      <c r="M615" s="1170"/>
      <c r="N615" s="1170"/>
      <c r="O615" s="1066"/>
      <c r="P615" s="1066"/>
      <c r="Q615" s="1064"/>
    </row>
    <row r="616" spans="1:17" ht="15.75">
      <c r="A616" s="1066"/>
      <c r="B616" s="1581" t="s">
        <v>2424</v>
      </c>
      <c r="C616" s="1066"/>
      <c r="D616" s="1066"/>
      <c r="E616" s="1066"/>
      <c r="F616" s="1169"/>
      <c r="G616" s="1169"/>
      <c r="H616" s="1064"/>
      <c r="I616" s="1170"/>
      <c r="J616" s="1171"/>
      <c r="K616" s="1171"/>
      <c r="L616" s="1172"/>
      <c r="M616" s="1170"/>
      <c r="N616" s="1170"/>
      <c r="O616" s="1066"/>
      <c r="P616" s="1066"/>
      <c r="Q616" s="1064"/>
    </row>
    <row r="617" spans="1:17" ht="15.75">
      <c r="A617" s="1066"/>
      <c r="B617" s="3620" t="s">
        <v>2425</v>
      </c>
      <c r="C617" s="3620"/>
      <c r="D617" s="3620"/>
      <c r="E617" s="3620"/>
      <c r="F617" s="3620"/>
      <c r="G617" s="3620"/>
      <c r="H617" s="1064"/>
      <c r="I617" s="1170"/>
      <c r="J617" s="1171" t="s">
        <v>2426</v>
      </c>
      <c r="K617" s="1171"/>
      <c r="L617" s="1172"/>
      <c r="M617" s="1170"/>
      <c r="N617" s="1170"/>
      <c r="O617" s="1066"/>
      <c r="P617" s="1066"/>
      <c r="Q617" s="1064"/>
    </row>
    <row r="618" spans="1:17" ht="15.75">
      <c r="A618" s="1066"/>
      <c r="B618" s="3620" t="s">
        <v>2427</v>
      </c>
      <c r="C618" s="3620"/>
      <c r="D618" s="3620"/>
      <c r="E618" s="3620"/>
      <c r="F618" s="3620"/>
      <c r="G618" s="3620"/>
      <c r="H618" s="1064"/>
      <c r="I618" s="1170"/>
      <c r="J618" s="1578" t="s">
        <v>2428</v>
      </c>
      <c r="K618" s="1171"/>
      <c r="L618" s="1172"/>
      <c r="M618" s="1170"/>
      <c r="N618" s="1170"/>
      <c r="O618" s="1066"/>
      <c r="P618" s="1066"/>
      <c r="Q618" s="1064"/>
    </row>
    <row r="619" spans="1:17" ht="15.75">
      <c r="A619" s="1066"/>
      <c r="B619" s="1171"/>
      <c r="C619" s="1066"/>
      <c r="D619" s="1066"/>
      <c r="E619" s="1066"/>
      <c r="F619" s="1169"/>
      <c r="G619" s="1169"/>
      <c r="H619" s="1064"/>
      <c r="I619" s="1170"/>
      <c r="J619" s="1171"/>
      <c r="K619" s="1171"/>
      <c r="L619" s="1172"/>
      <c r="M619" s="1170"/>
      <c r="N619" s="1170"/>
      <c r="O619" s="1066"/>
      <c r="P619" s="1066"/>
      <c r="Q619" s="1064"/>
    </row>
    <row r="620" spans="1:17" ht="15.75">
      <c r="A620" s="1066"/>
      <c r="B620" s="1581" t="s">
        <v>2429</v>
      </c>
      <c r="C620" s="1066"/>
      <c r="D620" s="1066"/>
      <c r="E620" s="1066"/>
      <c r="F620" s="1169"/>
      <c r="G620" s="1169"/>
      <c r="H620" s="1064"/>
      <c r="I620" s="1170"/>
      <c r="J620" s="1171" t="s">
        <v>2430</v>
      </c>
      <c r="K620" s="1171"/>
      <c r="L620" s="1172"/>
      <c r="M620" s="1170"/>
      <c r="N620" s="1170"/>
      <c r="O620" s="1066"/>
      <c r="P620" s="1066"/>
      <c r="Q620" s="1064"/>
    </row>
    <row r="621" spans="1:17" ht="15.75">
      <c r="A621" s="1066"/>
      <c r="B621" s="1171" t="s">
        <v>2431</v>
      </c>
      <c r="C621" s="1066"/>
      <c r="D621" s="1066"/>
      <c r="E621" s="1066"/>
      <c r="F621" s="1169"/>
      <c r="G621" s="1169"/>
      <c r="H621" s="1064"/>
      <c r="I621" s="1170"/>
      <c r="J621" s="1578" t="s">
        <v>2432</v>
      </c>
      <c r="K621" s="1171"/>
      <c r="L621" s="1172"/>
      <c r="M621" s="1170"/>
      <c r="N621" s="1170"/>
      <c r="O621" s="1066"/>
      <c r="P621" s="1066"/>
      <c r="Q621" s="1064"/>
    </row>
    <row r="622" spans="1:17" ht="15.75">
      <c r="A622" s="1066"/>
      <c r="B622" s="1171" t="s">
        <v>2433</v>
      </c>
      <c r="C622" s="1066"/>
      <c r="D622" s="1066"/>
      <c r="E622" s="1066"/>
      <c r="F622" s="1169"/>
      <c r="G622" s="1169"/>
      <c r="H622" s="1064"/>
      <c r="I622" s="1170"/>
      <c r="J622" s="1171"/>
      <c r="K622" s="1171"/>
      <c r="L622" s="1172"/>
      <c r="M622" s="1170"/>
      <c r="N622" s="1170"/>
      <c r="O622" s="1066"/>
      <c r="P622" s="1066"/>
      <c r="Q622" s="1064"/>
    </row>
    <row r="623" spans="1:17" ht="15.75">
      <c r="A623" s="1066"/>
      <c r="B623" s="1171" t="s">
        <v>2434</v>
      </c>
      <c r="C623" s="1066"/>
      <c r="D623" s="1066"/>
      <c r="E623" s="1066"/>
      <c r="F623" s="1169"/>
      <c r="G623" s="1169"/>
      <c r="H623" s="1064"/>
      <c r="I623" s="1170"/>
      <c r="J623" s="1582" t="s">
        <v>2435</v>
      </c>
      <c r="K623" s="1171"/>
      <c r="L623" s="1172"/>
      <c r="M623" s="1170"/>
      <c r="N623" s="1170"/>
      <c r="O623" s="1066"/>
      <c r="P623" s="1066"/>
      <c r="Q623" s="1064"/>
    </row>
    <row r="624" spans="1:17" ht="15.75">
      <c r="A624" s="1066"/>
      <c r="B624" s="3620" t="s">
        <v>2436</v>
      </c>
      <c r="C624" s="3620"/>
      <c r="D624" s="3620"/>
      <c r="E624" s="3620"/>
      <c r="F624" s="3620"/>
      <c r="G624" s="1169"/>
      <c r="H624" s="1064"/>
      <c r="I624" s="1170"/>
      <c r="J624" s="1578" t="s">
        <v>2437</v>
      </c>
      <c r="K624" s="1171"/>
      <c r="L624" s="1172"/>
      <c r="M624" s="1170"/>
      <c r="N624" s="1170"/>
      <c r="O624" s="1066"/>
      <c r="P624" s="1066"/>
      <c r="Q624" s="1064"/>
    </row>
    <row r="625" spans="1:17" ht="15.75">
      <c r="A625" s="1066"/>
      <c r="B625" s="1171"/>
      <c r="C625" s="1066"/>
      <c r="D625" s="1066"/>
      <c r="E625" s="1066"/>
      <c r="F625" s="1169"/>
      <c r="G625" s="1169"/>
      <c r="H625" s="1064"/>
      <c r="I625" s="1170"/>
      <c r="J625" s="1578" t="s">
        <v>2438</v>
      </c>
      <c r="K625" s="1171"/>
      <c r="L625" s="1172"/>
      <c r="M625" s="1170"/>
      <c r="N625" s="1170"/>
      <c r="O625" s="1066"/>
      <c r="P625" s="1066"/>
      <c r="Q625" s="1064"/>
    </row>
    <row r="626" spans="1:17" ht="15.75">
      <c r="A626" s="1066"/>
      <c r="B626" s="1171"/>
      <c r="C626" s="1066"/>
      <c r="D626" s="1066"/>
      <c r="E626" s="1066"/>
      <c r="F626" s="1169"/>
      <c r="G626" s="1169"/>
      <c r="H626" s="1064"/>
      <c r="I626" s="1170"/>
      <c r="J626" s="1578" t="s">
        <v>2439</v>
      </c>
      <c r="K626" s="1171"/>
      <c r="L626" s="1172"/>
      <c r="M626" s="1170"/>
      <c r="N626" s="1170"/>
      <c r="O626" s="1066"/>
      <c r="P626" s="1066"/>
      <c r="Q626" s="1064"/>
    </row>
    <row r="627" spans="1:17" ht="15.75">
      <c r="A627" s="1066"/>
      <c r="B627" s="1171" t="s">
        <v>2440</v>
      </c>
      <c r="C627" s="1066"/>
      <c r="D627" s="1066"/>
      <c r="E627" s="1066"/>
      <c r="F627" s="1169"/>
      <c r="G627" s="1169"/>
      <c r="H627" s="1064"/>
      <c r="I627" s="1170"/>
      <c r="J627" s="1171"/>
      <c r="K627" s="1171"/>
      <c r="L627" s="1172"/>
      <c r="M627" s="1170"/>
      <c r="N627" s="1170"/>
      <c r="O627" s="1066"/>
      <c r="P627" s="1066"/>
      <c r="Q627" s="1064"/>
    </row>
    <row r="628" spans="1:17" ht="15.75">
      <c r="A628" s="1066"/>
      <c r="B628" s="3620" t="s">
        <v>2441</v>
      </c>
      <c r="C628" s="3620"/>
      <c r="D628" s="3620"/>
      <c r="E628" s="3620"/>
      <c r="F628" s="1169"/>
      <c r="G628" s="1169"/>
      <c r="H628" s="1064"/>
      <c r="I628" s="1170"/>
      <c r="J628" s="1581" t="s">
        <v>2442</v>
      </c>
      <c r="K628" s="1171"/>
      <c r="L628" s="1172"/>
      <c r="M628" s="1170"/>
      <c r="N628" s="1170"/>
      <c r="O628" s="1066"/>
      <c r="P628" s="1066"/>
      <c r="Q628" s="1064"/>
    </row>
    <row r="629" spans="1:17" ht="15.75">
      <c r="A629" s="1066"/>
      <c r="B629" s="1171"/>
      <c r="C629" s="1066"/>
      <c r="D629" s="1066"/>
      <c r="E629" s="1066"/>
      <c r="F629" s="1169"/>
      <c r="G629" s="1169"/>
      <c r="H629" s="1064"/>
      <c r="I629" s="1170"/>
      <c r="J629" s="1578" t="s">
        <v>2443</v>
      </c>
      <c r="K629" s="1171"/>
      <c r="L629" s="1172"/>
      <c r="M629" s="1170"/>
      <c r="N629" s="1170"/>
      <c r="O629" s="1066"/>
      <c r="P629" s="1066"/>
      <c r="Q629" s="1064"/>
    </row>
    <row r="630" spans="1:17" ht="15.75">
      <c r="A630" s="1066"/>
      <c r="B630" s="1171"/>
      <c r="C630" s="1066"/>
      <c r="D630" s="1066"/>
      <c r="E630" s="1066"/>
      <c r="F630" s="1169"/>
      <c r="G630" s="1169"/>
      <c r="H630" s="1064"/>
      <c r="I630" s="1170"/>
      <c r="J630" s="1578"/>
      <c r="K630" s="1171"/>
      <c r="L630" s="1172"/>
      <c r="M630" s="1170"/>
      <c r="N630" s="1170"/>
      <c r="O630" s="1066"/>
      <c r="P630" s="1066"/>
      <c r="Q630" s="1064"/>
    </row>
    <row r="631" spans="1:17">
      <c r="A631" s="1104"/>
      <c r="B631" s="1105"/>
      <c r="C631" s="1106"/>
      <c r="D631" s="1106"/>
      <c r="E631" s="1106"/>
      <c r="F631" s="1106"/>
      <c r="G631" s="1106"/>
      <c r="H631" s="1106"/>
      <c r="I631" s="1106"/>
      <c r="J631" s="1105"/>
      <c r="K631" s="1105"/>
      <c r="L631" s="1105"/>
      <c r="M631" s="1104"/>
      <c r="N631" s="1104"/>
      <c r="O631" s="1104"/>
      <c r="P631" s="1104"/>
      <c r="Q631" s="1104"/>
    </row>
    <row r="632" spans="1:17">
      <c r="A632" s="1066"/>
      <c r="B632" s="1064"/>
      <c r="C632" s="1064"/>
      <c r="D632" s="1064"/>
      <c r="E632" s="1064"/>
      <c r="F632" s="1064"/>
      <c r="G632" s="1064"/>
      <c r="H632" s="1064"/>
      <c r="I632" s="1064"/>
      <c r="J632" s="1064"/>
      <c r="K632" s="1064"/>
      <c r="L632" s="1064"/>
      <c r="M632" s="1064"/>
      <c r="N632" s="1064"/>
      <c r="O632" s="1064"/>
      <c r="P632" s="1064"/>
      <c r="Q632" s="1064"/>
    </row>
    <row r="633" spans="1:17">
      <c r="A633" s="1066"/>
      <c r="B633" s="1064"/>
      <c r="C633" s="1064"/>
      <c r="D633" s="1064"/>
      <c r="E633" s="1064"/>
      <c r="F633" s="1064"/>
      <c r="G633" s="1064"/>
      <c r="H633" s="1064"/>
      <c r="I633" s="1064"/>
      <c r="J633" s="1064"/>
      <c r="K633" s="1064"/>
      <c r="L633" s="1064"/>
      <c r="M633" s="1064"/>
      <c r="N633" s="1064"/>
      <c r="O633" s="1064"/>
      <c r="P633" s="1064"/>
      <c r="Q633" s="1064"/>
    </row>
    <row r="634" spans="1:17" ht="15.75">
      <c r="A634" s="1066"/>
      <c r="B634" s="1064"/>
      <c r="C634" s="1064"/>
      <c r="D634" s="1064"/>
      <c r="E634" s="1064"/>
      <c r="F634" s="1064"/>
      <c r="G634" s="1642" t="str">
        <f>SUBSTITUTE(ADDRESS(1,COLUMN(),4),"1","")</f>
        <v>G</v>
      </c>
      <c r="H634" s="1064" t="s">
        <v>2444</v>
      </c>
      <c r="I634" s="1064"/>
      <c r="J634" s="1064"/>
      <c r="K634" s="1064"/>
      <c r="L634" s="1064"/>
      <c r="M634" s="1064"/>
      <c r="N634" s="1064"/>
      <c r="O634" s="1064"/>
      <c r="P634" s="1064"/>
      <c r="Q634" s="1064"/>
    </row>
    <row r="635" spans="1:17" ht="15.75">
      <c r="A635" s="1066"/>
      <c r="B635" s="1064"/>
      <c r="C635" s="3621" t="s">
        <v>867</v>
      </c>
      <c r="D635" s="3622"/>
      <c r="E635" s="3622"/>
      <c r="F635" s="3622"/>
      <c r="G635" s="3622"/>
      <c r="H635" s="3622"/>
      <c r="I635" s="3622"/>
      <c r="J635" s="3622"/>
      <c r="K635" s="3622"/>
      <c r="L635" s="3623"/>
      <c r="M635" s="1066"/>
      <c r="N635" s="1066"/>
      <c r="O635" s="1066"/>
      <c r="P635" s="1066"/>
      <c r="Q635" s="1066"/>
    </row>
    <row r="636" spans="1:17">
      <c r="A636" s="1066"/>
      <c r="B636" s="1064"/>
      <c r="C636" s="3615" t="s">
        <v>868</v>
      </c>
      <c r="D636" s="3616"/>
      <c r="E636" s="3616"/>
      <c r="F636" s="1643">
        <v>1</v>
      </c>
      <c r="G636" s="1644">
        <f>F636</f>
        <v>1</v>
      </c>
      <c r="H636" s="3617" t="s">
        <v>869</v>
      </c>
      <c r="I636" s="3617"/>
      <c r="J636" s="1645" t="s">
        <v>870</v>
      </c>
      <c r="K636" s="3618" t="s">
        <v>871</v>
      </c>
      <c r="L636" s="3619"/>
      <c r="M636" s="1066"/>
      <c r="N636" s="1066"/>
      <c r="O636" s="1066"/>
      <c r="P636" s="1066"/>
      <c r="Q636" s="1066"/>
    </row>
    <row r="637" spans="1:17">
      <c r="A637" s="1066"/>
      <c r="B637" s="1064"/>
      <c r="C637" s="3610" t="s">
        <v>872</v>
      </c>
      <c r="D637" s="3611"/>
      <c r="E637" s="3611"/>
      <c r="F637" s="1646">
        <v>25</v>
      </c>
      <c r="G637" s="1644">
        <f>G636</f>
        <v>1</v>
      </c>
      <c r="H637" s="3612">
        <f t="shared" ref="H637:H643" si="4">(G637*F637)/100</f>
        <v>0.25</v>
      </c>
      <c r="I637" s="3612"/>
      <c r="J637" s="1647">
        <v>20</v>
      </c>
      <c r="K637" s="3613">
        <f t="shared" ref="K637:K643" si="5">H637/(100-J637)*100</f>
        <v>0.3125</v>
      </c>
      <c r="L637" s="3614"/>
      <c r="M637" s="1066"/>
      <c r="N637" s="1066"/>
      <c r="O637" s="1066"/>
      <c r="P637" s="1066"/>
      <c r="Q637" s="1066"/>
    </row>
    <row r="638" spans="1:17">
      <c r="A638" s="1066"/>
      <c r="B638" s="1064"/>
      <c r="C638" s="3610" t="s">
        <v>873</v>
      </c>
      <c r="D638" s="3611"/>
      <c r="E638" s="3611"/>
      <c r="F638" s="1646">
        <v>20</v>
      </c>
      <c r="G638" s="1644">
        <f>G636</f>
        <v>1</v>
      </c>
      <c r="H638" s="3612">
        <f t="shared" si="4"/>
        <v>0.2</v>
      </c>
      <c r="I638" s="3612"/>
      <c r="J638" s="1647">
        <v>25</v>
      </c>
      <c r="K638" s="3613">
        <f t="shared" si="5"/>
        <v>0.26666666666666672</v>
      </c>
      <c r="L638" s="3614"/>
      <c r="M638" s="1066"/>
      <c r="N638" s="1066"/>
      <c r="O638" s="1066"/>
      <c r="P638" s="1066"/>
      <c r="Q638" s="1066"/>
    </row>
    <row r="639" spans="1:17">
      <c r="A639" s="1066"/>
      <c r="B639" s="1064"/>
      <c r="C639" s="3610" t="s">
        <v>874</v>
      </c>
      <c r="D639" s="3611"/>
      <c r="E639" s="3611"/>
      <c r="F639" s="1646">
        <v>15</v>
      </c>
      <c r="G639" s="1644">
        <f>G636</f>
        <v>1</v>
      </c>
      <c r="H639" s="3612">
        <f t="shared" si="4"/>
        <v>0.15</v>
      </c>
      <c r="I639" s="3612"/>
      <c r="J639" s="1647">
        <v>20</v>
      </c>
      <c r="K639" s="3613">
        <f t="shared" si="5"/>
        <v>0.1875</v>
      </c>
      <c r="L639" s="3614"/>
      <c r="M639" s="1066"/>
      <c r="N639" s="1066"/>
      <c r="O639" s="1066"/>
      <c r="P639" s="1066"/>
      <c r="Q639" s="1066"/>
    </row>
    <row r="640" spans="1:17">
      <c r="A640" s="1066"/>
      <c r="B640" s="1064"/>
      <c r="C640" s="3610" t="s">
        <v>875</v>
      </c>
      <c r="D640" s="3611"/>
      <c r="E640" s="3611"/>
      <c r="F640" s="1646">
        <v>15</v>
      </c>
      <c r="G640" s="1644">
        <f>G636</f>
        <v>1</v>
      </c>
      <c r="H640" s="3612">
        <f t="shared" si="4"/>
        <v>0.15</v>
      </c>
      <c r="I640" s="3612"/>
      <c r="J640" s="1647">
        <v>0</v>
      </c>
      <c r="K640" s="3613">
        <f t="shared" si="5"/>
        <v>0.15</v>
      </c>
      <c r="L640" s="3614"/>
      <c r="M640" s="1066"/>
      <c r="N640" s="1066"/>
      <c r="O640" s="1066"/>
      <c r="P640" s="1066"/>
      <c r="Q640" s="1066"/>
    </row>
    <row r="641" spans="1:17">
      <c r="A641" s="1066"/>
      <c r="B641" s="1064"/>
      <c r="C641" s="3610" t="s">
        <v>876</v>
      </c>
      <c r="D641" s="3611"/>
      <c r="E641" s="3611"/>
      <c r="F641" s="1646">
        <v>10</v>
      </c>
      <c r="G641" s="1644">
        <f>G636</f>
        <v>1</v>
      </c>
      <c r="H641" s="3612">
        <f t="shared" si="4"/>
        <v>0.1</v>
      </c>
      <c r="I641" s="3612"/>
      <c r="J641" s="1647">
        <v>20</v>
      </c>
      <c r="K641" s="3613">
        <f t="shared" si="5"/>
        <v>0.125</v>
      </c>
      <c r="L641" s="3614"/>
      <c r="M641" s="1066"/>
      <c r="N641" s="1066"/>
      <c r="O641" s="1066"/>
      <c r="P641" s="1066"/>
      <c r="Q641" s="1066"/>
    </row>
    <row r="642" spans="1:17">
      <c r="A642" s="1066"/>
      <c r="B642" s="1064"/>
      <c r="C642" s="3610" t="s">
        <v>877</v>
      </c>
      <c r="D642" s="3611"/>
      <c r="E642" s="3611"/>
      <c r="F642" s="1646">
        <v>7.5</v>
      </c>
      <c r="G642" s="1644">
        <f>G636</f>
        <v>1</v>
      </c>
      <c r="H642" s="3612">
        <f t="shared" si="4"/>
        <v>7.4999999999999997E-2</v>
      </c>
      <c r="I642" s="3612"/>
      <c r="J642" s="1647">
        <v>20</v>
      </c>
      <c r="K642" s="3613">
        <f t="shared" si="5"/>
        <v>9.375E-2</v>
      </c>
      <c r="L642" s="3614"/>
      <c r="M642" s="1066"/>
      <c r="N642" s="1066"/>
      <c r="O642" s="1066"/>
      <c r="P642" s="1066"/>
      <c r="Q642" s="1066"/>
    </row>
    <row r="643" spans="1:17">
      <c r="A643" s="1066"/>
      <c r="B643" s="1064"/>
      <c r="C643" s="3610" t="s">
        <v>878</v>
      </c>
      <c r="D643" s="3611"/>
      <c r="E643" s="3611"/>
      <c r="F643" s="1646">
        <v>7.5</v>
      </c>
      <c r="G643" s="1644">
        <f>G636</f>
        <v>1</v>
      </c>
      <c r="H643" s="3612">
        <f t="shared" si="4"/>
        <v>7.4999999999999997E-2</v>
      </c>
      <c r="I643" s="3612"/>
      <c r="J643" s="1647">
        <v>20</v>
      </c>
      <c r="K643" s="3613">
        <f t="shared" si="5"/>
        <v>9.375E-2</v>
      </c>
      <c r="L643" s="3614"/>
      <c r="M643" s="1066"/>
      <c r="N643" s="1066"/>
      <c r="O643" s="1066"/>
      <c r="P643" s="1066"/>
      <c r="Q643" s="1066"/>
    </row>
    <row r="644" spans="1:17">
      <c r="A644" s="1066"/>
      <c r="B644" s="1064"/>
      <c r="C644" s="3593" t="s">
        <v>879</v>
      </c>
      <c r="D644" s="3594"/>
      <c r="E644" s="3594"/>
      <c r="F644" s="1648">
        <f>SUM(F637:F643)</f>
        <v>100</v>
      </c>
      <c r="G644" s="1649"/>
      <c r="H644" s="1436"/>
      <c r="I644" s="1064"/>
      <c r="J644" s="1436"/>
      <c r="K644" s="1436"/>
      <c r="L644" s="1650"/>
      <c r="M644" s="1066"/>
      <c r="N644" s="1066"/>
      <c r="O644" s="1066"/>
      <c r="P644" s="1066"/>
      <c r="Q644" s="1066"/>
    </row>
    <row r="645" spans="1:17">
      <c r="A645" s="1066"/>
      <c r="B645" s="1064"/>
      <c r="C645" s="1651"/>
      <c r="D645" s="1482"/>
      <c r="E645" s="1482"/>
      <c r="F645" s="1652"/>
      <c r="G645" s="1653"/>
      <c r="H645" s="1653"/>
      <c r="I645" s="1654"/>
      <c r="J645" s="1653"/>
      <c r="K645" s="1653"/>
      <c r="L645" s="1655"/>
      <c r="M645" s="1066"/>
      <c r="N645" s="1066"/>
      <c r="O645" s="1066"/>
      <c r="P645" s="1066"/>
      <c r="Q645" s="1066"/>
    </row>
    <row r="646" spans="1:17">
      <c r="A646" s="1066"/>
      <c r="B646" s="1064"/>
      <c r="C646" s="1064"/>
      <c r="D646" s="1064"/>
      <c r="E646" s="1064"/>
      <c r="F646" s="1064"/>
      <c r="G646" s="1064"/>
      <c r="H646" s="1064"/>
      <c r="I646" s="1064"/>
      <c r="J646" s="1064"/>
      <c r="K646" s="1064"/>
      <c r="L646" s="1064"/>
      <c r="M646" s="1066"/>
      <c r="N646" s="1066"/>
      <c r="O646" s="1066"/>
      <c r="P646" s="1066"/>
      <c r="Q646" s="1066"/>
    </row>
    <row r="647" spans="1:17" ht="15.75" thickBot="1">
      <c r="A647" s="1066"/>
      <c r="B647" s="1064"/>
      <c r="C647" s="1064"/>
      <c r="D647" s="1064"/>
      <c r="E647" s="1064"/>
      <c r="F647" s="1064"/>
      <c r="G647" s="1064"/>
      <c r="H647" s="1064"/>
      <c r="I647" s="1064"/>
      <c r="J647" s="1064"/>
      <c r="K647" s="1064"/>
      <c r="L647" s="1064"/>
      <c r="M647" s="1066"/>
      <c r="N647" s="1066"/>
      <c r="O647" s="1066"/>
      <c r="P647" s="1066"/>
      <c r="Q647" s="1066"/>
    </row>
    <row r="648" spans="1:17" ht="18.75">
      <c r="A648" s="1066"/>
      <c r="B648" s="1064"/>
      <c r="C648" s="3595" t="s">
        <v>880</v>
      </c>
      <c r="D648" s="3596"/>
      <c r="E648" s="3596"/>
      <c r="F648" s="3596"/>
      <c r="G648" s="3596"/>
      <c r="H648" s="3596"/>
      <c r="I648" s="3596"/>
      <c r="J648" s="3596"/>
      <c r="K648" s="3596"/>
      <c r="L648" s="3597"/>
      <c r="M648" s="1066"/>
      <c r="N648" s="1066"/>
      <c r="O648" s="1066"/>
      <c r="P648" s="1066"/>
      <c r="Q648" s="1066"/>
    </row>
    <row r="649" spans="1:17">
      <c r="A649" s="1066"/>
      <c r="B649" s="1064"/>
      <c r="C649" s="3598" t="s">
        <v>881</v>
      </c>
      <c r="D649" s="3599"/>
      <c r="E649" s="3599"/>
      <c r="F649" s="3599"/>
      <c r="G649" s="3599"/>
      <c r="H649" s="3599"/>
      <c r="I649" s="3599"/>
      <c r="J649" s="3599"/>
      <c r="K649" s="3599"/>
      <c r="L649" s="3600"/>
      <c r="M649" s="1066"/>
      <c r="N649" s="1066"/>
      <c r="O649" s="1066"/>
      <c r="P649" s="1066"/>
      <c r="Q649" s="1066"/>
    </row>
    <row r="650" spans="1:17" ht="18">
      <c r="A650" s="1066"/>
      <c r="B650" s="1064"/>
      <c r="C650" s="3601" t="s">
        <v>882</v>
      </c>
      <c r="D650" s="3602"/>
      <c r="E650" s="3602"/>
      <c r="F650" s="3602"/>
      <c r="G650" s="3602"/>
      <c r="H650" s="3602"/>
      <c r="I650" s="3602"/>
      <c r="J650" s="3602"/>
      <c r="K650" s="3602"/>
      <c r="L650" s="3603"/>
      <c r="M650" s="1066"/>
      <c r="N650" s="1066"/>
      <c r="O650" s="1066"/>
      <c r="P650" s="1066"/>
      <c r="Q650" s="1066"/>
    </row>
    <row r="651" spans="1:17">
      <c r="A651" s="1066"/>
      <c r="B651" s="1064"/>
      <c r="C651" s="3604" t="str">
        <f ca="1">CELL("nomfichier")</f>
        <v>E:\Joël Leboucher\Documents\1.Modeles.de.fiches.2022\[OK.ff-1-A-collectivite.xlsx]Nota</v>
      </c>
      <c r="D651" s="3605"/>
      <c r="E651" s="3605"/>
      <c r="F651" s="3605"/>
      <c r="G651" s="3605"/>
      <c r="H651" s="3605"/>
      <c r="I651" s="3605"/>
      <c r="J651" s="3605"/>
      <c r="K651" s="3605"/>
      <c r="L651" s="3606"/>
      <c r="M651" s="1066"/>
      <c r="N651" s="1066"/>
      <c r="O651" s="1066"/>
      <c r="P651" s="1066"/>
      <c r="Q651" s="1066"/>
    </row>
    <row r="652" spans="1:17" ht="26.25">
      <c r="A652" s="1066"/>
      <c r="B652" s="1064"/>
      <c r="C652" s="3607" t="s">
        <v>883</v>
      </c>
      <c r="D652" s="3608"/>
      <c r="E652" s="3608"/>
      <c r="F652" s="3608"/>
      <c r="G652" s="3608"/>
      <c r="H652" s="3608"/>
      <c r="I652" s="3608"/>
      <c r="J652" s="3608"/>
      <c r="K652" s="3608"/>
      <c r="L652" s="3609"/>
      <c r="M652" s="1066"/>
      <c r="N652" s="1066"/>
      <c r="O652" s="1066"/>
      <c r="P652" s="1066"/>
      <c r="Q652" s="1066"/>
    </row>
    <row r="653" spans="1:17" ht="26.25">
      <c r="A653" s="1066"/>
      <c r="B653" s="1064"/>
      <c r="C653" s="1286"/>
      <c r="D653" s="1656"/>
      <c r="E653" s="1656" t="s">
        <v>884</v>
      </c>
      <c r="F653" s="1064"/>
      <c r="G653" s="1657">
        <f ca="1">TODAY()</f>
        <v>44595</v>
      </c>
      <c r="H653" s="1658"/>
      <c r="I653" s="1659"/>
      <c r="J653" s="1660">
        <f ca="1">NOW()</f>
        <v>44595.518311805557</v>
      </c>
      <c r="K653" s="1660"/>
      <c r="L653" s="1661"/>
      <c r="M653" s="1066"/>
      <c r="N653" s="1066"/>
      <c r="O653" s="1066"/>
      <c r="P653" s="1066"/>
      <c r="Q653" s="1066"/>
    </row>
    <row r="654" spans="1:17" ht="15.75">
      <c r="A654" s="1066"/>
      <c r="B654" s="1064"/>
      <c r="C654" s="3582">
        <v>1</v>
      </c>
      <c r="D654" s="1662" t="s">
        <v>885</v>
      </c>
      <c r="E654" s="1066"/>
      <c r="F654" s="1064"/>
      <c r="G654" s="1663"/>
      <c r="H654" s="1663"/>
      <c r="I654" s="1663"/>
      <c r="J654" s="1663"/>
      <c r="K654" s="1663"/>
      <c r="L654" s="1664"/>
      <c r="M654" s="1066"/>
      <c r="N654" s="1066"/>
      <c r="O654" s="1066"/>
      <c r="P654" s="1066"/>
      <c r="Q654" s="1066"/>
    </row>
    <row r="655" spans="1:17">
      <c r="A655" s="1066"/>
      <c r="B655" s="1064"/>
      <c r="C655" s="3582"/>
      <c r="D655" s="3583" t="s">
        <v>886</v>
      </c>
      <c r="E655" s="3583"/>
      <c r="F655" s="3583"/>
      <c r="G655" s="1665"/>
      <c r="H655" s="1666" t="s">
        <v>854</v>
      </c>
      <c r="I655" s="1667" t="s">
        <v>855</v>
      </c>
      <c r="J655" s="1667" t="s">
        <v>856</v>
      </c>
      <c r="K655" s="1667" t="s">
        <v>857</v>
      </c>
      <c r="L655" s="1668" t="s">
        <v>887</v>
      </c>
      <c r="M655" s="1066"/>
      <c r="N655" s="1066"/>
      <c r="O655" s="1066"/>
      <c r="P655" s="1066"/>
      <c r="Q655" s="1066"/>
    </row>
    <row r="656" spans="1:17" ht="15.75">
      <c r="A656" s="1066"/>
      <c r="B656" s="1064"/>
      <c r="C656" s="3582"/>
      <c r="D656" s="3583" t="s">
        <v>888</v>
      </c>
      <c r="E656" s="3583"/>
      <c r="F656" s="3583"/>
      <c r="G656" s="1669">
        <f>SUM(H656:L656)</f>
        <v>2170</v>
      </c>
      <c r="H656" s="1670">
        <v>550</v>
      </c>
      <c r="I656" s="1670">
        <v>920</v>
      </c>
      <c r="J656" s="1670">
        <v>340</v>
      </c>
      <c r="K656" s="1670">
        <v>150</v>
      </c>
      <c r="L656" s="1671">
        <v>210</v>
      </c>
      <c r="M656" s="1066"/>
      <c r="N656" s="1066"/>
      <c r="O656" s="1066"/>
      <c r="P656" s="1066"/>
      <c r="Q656" s="1066"/>
    </row>
    <row r="657" spans="1:17" ht="15.75">
      <c r="A657" s="1066"/>
      <c r="B657" s="1064"/>
      <c r="C657" s="1672"/>
      <c r="D657" s="1673"/>
      <c r="E657" s="1673"/>
      <c r="F657" s="1673"/>
      <c r="G657" s="1669"/>
      <c r="H657" s="1674"/>
      <c r="I657" s="1674"/>
      <c r="J657" s="1674"/>
      <c r="K657" s="1674"/>
      <c r="L657" s="1675"/>
      <c r="M657" s="1066"/>
      <c r="N657" s="1066"/>
      <c r="O657" s="1066"/>
      <c r="P657" s="1066"/>
      <c r="Q657" s="1066"/>
    </row>
    <row r="658" spans="1:17" ht="15.75">
      <c r="A658" s="1066"/>
      <c r="B658" s="1064"/>
      <c r="C658" s="3582">
        <v>2</v>
      </c>
      <c r="D658" s="1662" t="s">
        <v>889</v>
      </c>
      <c r="E658" s="1066"/>
      <c r="F658" s="1064"/>
      <c r="G658" s="1066"/>
      <c r="H658" s="1066"/>
      <c r="I658" s="1066"/>
      <c r="J658" s="1066"/>
      <c r="K658" s="1066"/>
      <c r="L658" s="1258"/>
      <c r="M658" s="1066"/>
      <c r="N658" s="1066"/>
      <c r="O658" s="1066"/>
      <c r="P658" s="1066"/>
      <c r="Q658" s="1066"/>
    </row>
    <row r="659" spans="1:17">
      <c r="A659" s="1066"/>
      <c r="B659" s="1064"/>
      <c r="C659" s="3582"/>
      <c r="D659" s="3572" t="s">
        <v>890</v>
      </c>
      <c r="E659" s="3572"/>
      <c r="F659" s="3572"/>
      <c r="G659" s="1676">
        <f>(H659*H656)+(I659*I656)+(J659*J656)+(K659*K656)+(L659*L656)</f>
        <v>1470</v>
      </c>
      <c r="H659" s="1677">
        <v>0</v>
      </c>
      <c r="I659" s="1677">
        <v>1</v>
      </c>
      <c r="J659" s="1677">
        <v>1</v>
      </c>
      <c r="K659" s="1677">
        <v>0</v>
      </c>
      <c r="L659" s="1678">
        <v>1</v>
      </c>
      <c r="M659" s="1066"/>
      <c r="N659" s="1066"/>
      <c r="O659" s="1066"/>
      <c r="P659" s="1066"/>
      <c r="Q659" s="1066"/>
    </row>
    <row r="660" spans="1:17">
      <c r="A660" s="1066"/>
      <c r="B660" s="1064"/>
      <c r="C660" s="3582"/>
      <c r="D660" s="3572" t="s">
        <v>891</v>
      </c>
      <c r="E660" s="3572"/>
      <c r="F660" s="3572"/>
      <c r="G660" s="1676">
        <f>(H660*H656)+(I660*I656)+(J660*J656)+(K660*K656)+(L660*L656)</f>
        <v>850</v>
      </c>
      <c r="H660" s="1677">
        <v>1</v>
      </c>
      <c r="I660" s="1677">
        <v>0</v>
      </c>
      <c r="J660" s="1677">
        <v>0</v>
      </c>
      <c r="K660" s="1677">
        <v>2</v>
      </c>
      <c r="L660" s="1678">
        <v>0</v>
      </c>
      <c r="M660" s="1066"/>
      <c r="N660" s="1066"/>
      <c r="O660" s="1066"/>
      <c r="P660" s="1066"/>
      <c r="Q660" s="1066"/>
    </row>
    <row r="661" spans="1:17">
      <c r="A661" s="1066"/>
      <c r="B661" s="1064"/>
      <c r="C661" s="3582"/>
      <c r="D661" s="3572" t="s">
        <v>892</v>
      </c>
      <c r="E661" s="3572"/>
      <c r="F661" s="3572"/>
      <c r="G661" s="1676">
        <f>(H661*H656)+(I661*I656)+(J661*J656)+(K661*K656)+(L661*L656)</f>
        <v>1895</v>
      </c>
      <c r="H661" s="1679">
        <v>0.5</v>
      </c>
      <c r="I661" s="1677">
        <v>1</v>
      </c>
      <c r="J661" s="1677">
        <v>1</v>
      </c>
      <c r="K661" s="1677">
        <v>1</v>
      </c>
      <c r="L661" s="1678">
        <v>1</v>
      </c>
      <c r="M661" s="1066"/>
      <c r="N661" s="1066"/>
      <c r="O661" s="1066"/>
      <c r="P661" s="1066"/>
      <c r="Q661" s="1066"/>
    </row>
    <row r="662" spans="1:17">
      <c r="A662" s="1066"/>
      <c r="B662" s="1064"/>
      <c r="C662" s="3582"/>
      <c r="D662" s="3572" t="s">
        <v>893</v>
      </c>
      <c r="E662" s="3572"/>
      <c r="F662" s="3572"/>
      <c r="G662" s="1676">
        <f>(H662*H656)+(I662*I656)+(J662*J656)+(K662*K656)+(L662*L656)</f>
        <v>1190</v>
      </c>
      <c r="H662" s="1677">
        <v>0</v>
      </c>
      <c r="I662" s="1677">
        <v>0</v>
      </c>
      <c r="J662" s="1677">
        <v>2</v>
      </c>
      <c r="K662" s="1677">
        <v>2</v>
      </c>
      <c r="L662" s="1678">
        <v>1</v>
      </c>
      <c r="M662" s="1066"/>
      <c r="N662" s="1066"/>
      <c r="O662" s="1066"/>
      <c r="P662" s="1066"/>
      <c r="Q662" s="1066"/>
    </row>
    <row r="663" spans="1:17">
      <c r="A663" s="1066"/>
      <c r="B663" s="1064"/>
      <c r="C663" s="3582"/>
      <c r="D663" s="3572" t="s">
        <v>894</v>
      </c>
      <c r="E663" s="3572"/>
      <c r="F663" s="3572"/>
      <c r="G663" s="1676">
        <f>(H663*H656)+(I663*I656)+(J663*J656)+(K663*K656)+(L663*L656)</f>
        <v>2540</v>
      </c>
      <c r="H663" s="1677">
        <v>1</v>
      </c>
      <c r="I663" s="1677">
        <v>2</v>
      </c>
      <c r="J663" s="1677">
        <v>0</v>
      </c>
      <c r="K663" s="1677">
        <v>1</v>
      </c>
      <c r="L663" s="1678">
        <v>0</v>
      </c>
      <c r="M663" s="1066"/>
      <c r="N663" s="1066"/>
      <c r="O663" s="1066"/>
      <c r="P663" s="1066"/>
      <c r="Q663" s="1066"/>
    </row>
    <row r="664" spans="1:17" ht="15.75">
      <c r="A664" s="1066"/>
      <c r="B664" s="1064"/>
      <c r="C664" s="1672"/>
      <c r="D664" s="1680"/>
      <c r="E664" s="1066"/>
      <c r="F664" s="1064"/>
      <c r="G664" s="1676"/>
      <c r="H664" s="1666" t="s">
        <v>854</v>
      </c>
      <c r="I664" s="1667" t="s">
        <v>855</v>
      </c>
      <c r="J664" s="1667" t="s">
        <v>856</v>
      </c>
      <c r="K664" s="1667" t="s">
        <v>857</v>
      </c>
      <c r="L664" s="1668" t="s">
        <v>887</v>
      </c>
      <c r="M664" s="1066"/>
      <c r="N664" s="1066"/>
      <c r="O664" s="1066"/>
      <c r="P664" s="1066"/>
      <c r="Q664" s="1066"/>
    </row>
    <row r="665" spans="1:17" ht="15.75">
      <c r="A665" s="1066"/>
      <c r="B665" s="1064"/>
      <c r="C665" s="1672"/>
      <c r="D665" s="1680"/>
      <c r="E665" s="1066"/>
      <c r="F665" s="1064"/>
      <c r="G665" s="1681" t="s">
        <v>895</v>
      </c>
      <c r="H665" s="1682">
        <f>SUM(H659:H664)</f>
        <v>2.5</v>
      </c>
      <c r="I665" s="1682">
        <f>SUM(I659:I664)</f>
        <v>4</v>
      </c>
      <c r="J665" s="1682">
        <f>SUM(J659:J664)</f>
        <v>4</v>
      </c>
      <c r="K665" s="1682">
        <f>SUM(K659:K664)</f>
        <v>6</v>
      </c>
      <c r="L665" s="1683">
        <f>SUM(L659:L664)</f>
        <v>3</v>
      </c>
      <c r="M665" s="1066"/>
      <c r="N665" s="1066"/>
      <c r="O665" s="1066"/>
      <c r="P665" s="1066"/>
      <c r="Q665" s="1066"/>
    </row>
    <row r="666" spans="1:17">
      <c r="A666" s="1066"/>
      <c r="B666" s="1064"/>
      <c r="C666" s="1684"/>
      <c r="D666" s="1680"/>
      <c r="E666" s="1066"/>
      <c r="F666" s="1064"/>
      <c r="G666" s="1685"/>
      <c r="H666" s="1686"/>
      <c r="I666" s="1686"/>
      <c r="J666" s="1686"/>
      <c r="K666" s="1686"/>
      <c r="L666" s="1687"/>
      <c r="M666" s="1066"/>
      <c r="N666" s="1066"/>
      <c r="O666" s="1066"/>
      <c r="P666" s="1066"/>
      <c r="Q666" s="1066"/>
    </row>
    <row r="667" spans="1:17" ht="15.75">
      <c r="A667" s="1066"/>
      <c r="B667" s="1064"/>
      <c r="C667" s="1688">
        <v>3</v>
      </c>
      <c r="D667" s="3572" t="s">
        <v>896</v>
      </c>
      <c r="E667" s="3572"/>
      <c r="F667" s="3572"/>
      <c r="G667" s="1689">
        <f>(H667*H656)+(I667*I656)+(J667*J656)+(K667*K656)+(L667*L656)</f>
        <v>208.60000000000002</v>
      </c>
      <c r="H667" s="1690">
        <v>0.06</v>
      </c>
      <c r="I667" s="1690">
        <v>0.08</v>
      </c>
      <c r="J667" s="1690">
        <v>0.15</v>
      </c>
      <c r="K667" s="1690">
        <v>0.2</v>
      </c>
      <c r="L667" s="1691">
        <v>0.1</v>
      </c>
      <c r="M667" s="1066"/>
      <c r="N667" s="1066"/>
      <c r="O667" s="1066"/>
      <c r="P667" s="1066"/>
      <c r="Q667" s="1066"/>
    </row>
    <row r="668" spans="1:17">
      <c r="A668" s="1066"/>
      <c r="B668" s="1064"/>
      <c r="C668" s="1684"/>
      <c r="D668" s="1692"/>
      <c r="E668" s="1693"/>
      <c r="F668" s="1694"/>
      <c r="G668" s="1676"/>
      <c r="H668" s="1686"/>
      <c r="I668" s="1686"/>
      <c r="J668" s="1686"/>
      <c r="K668" s="1686"/>
      <c r="L668" s="1687"/>
      <c r="M668" s="1066"/>
      <c r="N668" s="1066"/>
      <c r="O668" s="1066"/>
      <c r="P668" s="1066"/>
      <c r="Q668" s="1066"/>
    </row>
    <row r="669" spans="1:17" ht="15.75">
      <c r="A669" s="1066"/>
      <c r="B669" s="1064"/>
      <c r="C669" s="1688">
        <v>4</v>
      </c>
      <c r="D669" s="3572" t="s">
        <v>897</v>
      </c>
      <c r="E669" s="3572"/>
      <c r="F669" s="3572"/>
      <c r="G669" s="1689">
        <f>(H669*H656)+(I669*I656)+(J669*J656)+(K669*K656)+(L669*L656)</f>
        <v>213.5</v>
      </c>
      <c r="H669" s="1690">
        <v>0.06</v>
      </c>
      <c r="I669" s="1690">
        <v>0.1</v>
      </c>
      <c r="J669" s="1690">
        <v>0.12</v>
      </c>
      <c r="K669" s="1690">
        <v>0.15</v>
      </c>
      <c r="L669" s="1691">
        <v>0.12</v>
      </c>
      <c r="M669" s="1066"/>
      <c r="N669" s="1066"/>
      <c r="O669" s="1066"/>
      <c r="P669" s="1066"/>
      <c r="Q669" s="1066"/>
    </row>
    <row r="670" spans="1:17">
      <c r="A670" s="1066"/>
      <c r="B670" s="1064"/>
      <c r="C670" s="1684"/>
      <c r="D670" s="1692"/>
      <c r="E670" s="1693"/>
      <c r="F670" s="1694"/>
      <c r="G670" s="1676"/>
      <c r="H670" s="1686"/>
      <c r="I670" s="1686"/>
      <c r="J670" s="1686"/>
      <c r="K670" s="1686"/>
      <c r="L670" s="1687"/>
      <c r="M670" s="1066"/>
      <c r="N670" s="1066"/>
      <c r="O670" s="1066"/>
      <c r="P670" s="1066"/>
      <c r="Q670" s="1066"/>
    </row>
    <row r="671" spans="1:17" ht="15.75">
      <c r="A671" s="1066"/>
      <c r="B671" s="1064"/>
      <c r="C671" s="1688">
        <v>5</v>
      </c>
      <c r="D671" s="3572" t="s">
        <v>842</v>
      </c>
      <c r="E671" s="3572"/>
      <c r="F671" s="3572"/>
      <c r="G671" s="1689">
        <f>(H671*H656)+(I671*I656)+(J671*J656)+(K671*K656)+(L671*L656)</f>
        <v>237.5</v>
      </c>
      <c r="H671" s="1690">
        <v>0.06</v>
      </c>
      <c r="I671" s="1690">
        <v>0.1</v>
      </c>
      <c r="J671" s="1690">
        <v>0.15</v>
      </c>
      <c r="K671" s="1690">
        <v>0.2</v>
      </c>
      <c r="L671" s="1691">
        <v>0.15</v>
      </c>
      <c r="M671" s="1066"/>
      <c r="N671" s="1066"/>
      <c r="O671" s="1066"/>
      <c r="P671" s="1066"/>
      <c r="Q671" s="1066"/>
    </row>
    <row r="672" spans="1:17" ht="15.75" thickBot="1">
      <c r="A672" s="1066"/>
      <c r="B672" s="1064"/>
      <c r="C672" s="1695"/>
      <c r="D672" s="1696"/>
      <c r="E672" s="1697"/>
      <c r="F672" s="1698"/>
      <c r="G672" s="1699"/>
      <c r="H672" s="1700"/>
      <c r="I672" s="1700"/>
      <c r="J672" s="1697"/>
      <c r="K672" s="1697"/>
      <c r="L672" s="1279"/>
      <c r="M672" s="1066"/>
      <c r="N672" s="1066"/>
      <c r="O672" s="1066"/>
      <c r="P672" s="1066"/>
      <c r="Q672" s="1066"/>
    </row>
    <row r="673" spans="1:17">
      <c r="A673" s="1066"/>
      <c r="B673" s="1064"/>
      <c r="C673" s="1064"/>
      <c r="D673" s="1064"/>
      <c r="E673" s="1064"/>
      <c r="F673" s="1064"/>
      <c r="G673" s="1064"/>
      <c r="H673" s="1064"/>
      <c r="I673" s="1064"/>
      <c r="J673" s="1064"/>
      <c r="K673" s="1064"/>
      <c r="L673" s="1064"/>
      <c r="M673" s="1066"/>
      <c r="N673" s="1066"/>
      <c r="O673" s="1066"/>
      <c r="P673" s="1066"/>
      <c r="Q673" s="1066"/>
    </row>
    <row r="674" spans="1:17">
      <c r="A674" s="1104"/>
      <c r="B674" s="1105"/>
      <c r="C674" s="1106"/>
      <c r="D674" s="1106"/>
      <c r="E674" s="1106"/>
      <c r="F674" s="1106"/>
      <c r="G674" s="1106"/>
      <c r="H674" s="1106"/>
      <c r="I674" s="1106"/>
      <c r="J674" s="1105"/>
      <c r="K674" s="1105"/>
      <c r="L674" s="1105"/>
      <c r="M674" s="1104"/>
      <c r="N674" s="1104"/>
      <c r="O674" s="1104"/>
      <c r="P674" s="1104"/>
      <c r="Q674" s="1104"/>
    </row>
    <row r="675" spans="1:17" ht="15.75" thickBot="1">
      <c r="A675" s="1066"/>
      <c r="B675" s="1064"/>
      <c r="C675" s="1064"/>
      <c r="D675" s="1064"/>
      <c r="E675" s="1064"/>
      <c r="F675" s="1064"/>
      <c r="G675" s="1064"/>
      <c r="H675" s="1064"/>
      <c r="I675" s="1064"/>
      <c r="J675" s="1064"/>
      <c r="K675" s="1064"/>
      <c r="L675" s="1064"/>
      <c r="M675" s="1066"/>
      <c r="N675" s="1066"/>
      <c r="O675" s="1066"/>
      <c r="P675" s="1066"/>
      <c r="Q675" s="1066"/>
    </row>
    <row r="676" spans="1:17" ht="18">
      <c r="A676" s="1066"/>
      <c r="B676" s="1064"/>
      <c r="C676" s="3573" t="s">
        <v>898</v>
      </c>
      <c r="D676" s="3574"/>
      <c r="E676" s="3574"/>
      <c r="F676" s="3574"/>
      <c r="G676" s="3574"/>
      <c r="H676" s="3574"/>
      <c r="I676" s="3574"/>
      <c r="J676" s="3574"/>
      <c r="K676" s="3574"/>
      <c r="L676" s="3575"/>
      <c r="M676" s="1066"/>
      <c r="N676" s="1066"/>
      <c r="O676" s="1066"/>
      <c r="P676" s="1066"/>
      <c r="Q676" s="1066"/>
    </row>
    <row r="677" spans="1:17">
      <c r="A677" s="1066"/>
      <c r="B677" s="1064"/>
      <c r="C677" s="1701" t="s">
        <v>899</v>
      </c>
      <c r="D677" s="1702"/>
      <c r="E677" s="1702"/>
      <c r="F677" s="1702"/>
      <c r="G677" s="1702"/>
      <c r="H677" s="1702"/>
      <c r="I677" s="1702"/>
      <c r="J677" s="1703"/>
      <c r="K677" s="1703"/>
      <c r="L677" s="1704"/>
      <c r="M677" s="1066"/>
      <c r="N677" s="1066"/>
      <c r="O677" s="1066"/>
      <c r="P677" s="1066"/>
      <c r="Q677" s="1066"/>
    </row>
    <row r="678" spans="1:17">
      <c r="A678" s="1066"/>
      <c r="B678" s="1064"/>
      <c r="C678" s="3576" t="s">
        <v>900</v>
      </c>
      <c r="D678" s="3577"/>
      <c r="E678" s="3577"/>
      <c r="F678" s="3577"/>
      <c r="G678" s="3577"/>
      <c r="H678" s="3577"/>
      <c r="I678" s="3577"/>
      <c r="J678" s="3577"/>
      <c r="K678" s="3577"/>
      <c r="L678" s="3578"/>
      <c r="M678" s="1066"/>
      <c r="N678" s="1066"/>
      <c r="O678" s="1066"/>
      <c r="P678" s="1066"/>
      <c r="Q678" s="1066"/>
    </row>
    <row r="679" spans="1:17">
      <c r="A679" s="1066"/>
      <c r="B679" s="1064"/>
      <c r="C679" s="3576"/>
      <c r="D679" s="3577"/>
      <c r="E679" s="3577"/>
      <c r="F679" s="3577"/>
      <c r="G679" s="3577"/>
      <c r="H679" s="3577"/>
      <c r="I679" s="3577"/>
      <c r="J679" s="3577"/>
      <c r="K679" s="3577"/>
      <c r="L679" s="3578"/>
      <c r="M679" s="1066"/>
      <c r="N679" s="1066"/>
      <c r="O679" s="1066"/>
      <c r="P679" s="1066"/>
      <c r="Q679" s="1066"/>
    </row>
    <row r="680" spans="1:17">
      <c r="A680" s="1066"/>
      <c r="B680" s="1064"/>
      <c r="C680" s="3576"/>
      <c r="D680" s="3577"/>
      <c r="E680" s="3577"/>
      <c r="F680" s="3577"/>
      <c r="G680" s="3577"/>
      <c r="H680" s="3577"/>
      <c r="I680" s="3577"/>
      <c r="J680" s="3577"/>
      <c r="K680" s="3577"/>
      <c r="L680" s="3578"/>
      <c r="M680" s="1066"/>
      <c r="N680" s="1066"/>
      <c r="O680" s="1066"/>
      <c r="P680" s="1066"/>
      <c r="Q680" s="1066"/>
    </row>
    <row r="681" spans="1:17">
      <c r="A681" s="1066"/>
      <c r="B681" s="1064"/>
      <c r="C681" s="3576"/>
      <c r="D681" s="3577"/>
      <c r="E681" s="3577"/>
      <c r="F681" s="3577"/>
      <c r="G681" s="3577"/>
      <c r="H681" s="3577"/>
      <c r="I681" s="3577"/>
      <c r="J681" s="3577"/>
      <c r="K681" s="3577"/>
      <c r="L681" s="3578"/>
      <c r="M681" s="1066"/>
      <c r="N681" s="1066"/>
      <c r="O681" s="1066"/>
      <c r="P681" s="1066"/>
      <c r="Q681" s="1066"/>
    </row>
    <row r="682" spans="1:17">
      <c r="A682" s="1066"/>
      <c r="B682" s="1064"/>
      <c r="C682" s="3576" t="s">
        <v>901</v>
      </c>
      <c r="D682" s="3577"/>
      <c r="E682" s="3577"/>
      <c r="F682" s="3577"/>
      <c r="G682" s="3577"/>
      <c r="H682" s="3577"/>
      <c r="I682" s="3577"/>
      <c r="J682" s="3577"/>
      <c r="K682" s="3577"/>
      <c r="L682" s="3578"/>
      <c r="M682" s="1066"/>
      <c r="N682" s="1066"/>
      <c r="O682" s="1066"/>
      <c r="P682" s="1066"/>
      <c r="Q682" s="1066"/>
    </row>
    <row r="683" spans="1:17">
      <c r="A683" s="1066"/>
      <c r="B683" s="1064"/>
      <c r="C683" s="3576"/>
      <c r="D683" s="3577"/>
      <c r="E683" s="3577"/>
      <c r="F683" s="3577"/>
      <c r="G683" s="3577"/>
      <c r="H683" s="3577"/>
      <c r="I683" s="3577"/>
      <c r="J683" s="3577"/>
      <c r="K683" s="3577"/>
      <c r="L683" s="3578"/>
      <c r="M683" s="1066"/>
      <c r="N683" s="1066"/>
      <c r="O683" s="1066"/>
      <c r="P683" s="1066"/>
      <c r="Q683" s="1066"/>
    </row>
    <row r="684" spans="1:17">
      <c r="A684" s="1066"/>
      <c r="B684" s="1064"/>
      <c r="C684" s="3576"/>
      <c r="D684" s="3577"/>
      <c r="E684" s="3577"/>
      <c r="F684" s="3577"/>
      <c r="G684" s="3577"/>
      <c r="H684" s="3577"/>
      <c r="I684" s="3577"/>
      <c r="J684" s="3577"/>
      <c r="K684" s="3577"/>
      <c r="L684" s="3578"/>
      <c r="M684" s="1066"/>
      <c r="N684" s="1066"/>
      <c r="O684" s="1066"/>
      <c r="P684" s="1066"/>
      <c r="Q684" s="1066"/>
    </row>
    <row r="685" spans="1:17">
      <c r="A685" s="1066"/>
      <c r="B685" s="1064"/>
      <c r="C685" s="3579"/>
      <c r="D685" s="3580"/>
      <c r="E685" s="3580"/>
      <c r="F685" s="3580"/>
      <c r="G685" s="3580"/>
      <c r="H685" s="3580"/>
      <c r="I685" s="3580"/>
      <c r="J685" s="3580"/>
      <c r="K685" s="3580"/>
      <c r="L685" s="3581"/>
      <c r="M685" s="1066"/>
      <c r="N685" s="1066"/>
      <c r="O685" s="1066"/>
      <c r="P685" s="1066"/>
      <c r="Q685" s="1066"/>
    </row>
    <row r="686" spans="1:17">
      <c r="A686" s="1066"/>
      <c r="B686" s="1064"/>
      <c r="C686" s="3584" t="s">
        <v>902</v>
      </c>
      <c r="D686" s="3585"/>
      <c r="E686" s="3585"/>
      <c r="F686" s="3585"/>
      <c r="G686" s="3586" t="s">
        <v>903</v>
      </c>
      <c r="H686" s="3586"/>
      <c r="I686" s="3587">
        <v>0.09</v>
      </c>
      <c r="J686" s="3588" t="s">
        <v>904</v>
      </c>
      <c r="K686" s="3588"/>
      <c r="L686" s="3589">
        <v>0.12</v>
      </c>
      <c r="M686" s="1066"/>
      <c r="N686" s="1066"/>
      <c r="O686" s="1066"/>
      <c r="P686" s="1066"/>
      <c r="Q686" s="1066"/>
    </row>
    <row r="687" spans="1:17">
      <c r="A687" s="1066"/>
      <c r="B687" s="1064"/>
      <c r="C687" s="3584"/>
      <c r="D687" s="3585"/>
      <c r="E687" s="3585"/>
      <c r="F687" s="3585"/>
      <c r="G687" s="3586"/>
      <c r="H687" s="3586"/>
      <c r="I687" s="3587"/>
      <c r="J687" s="3588"/>
      <c r="K687" s="3588"/>
      <c r="L687" s="3589"/>
      <c r="M687" s="1066"/>
      <c r="N687" s="1066"/>
      <c r="O687" s="1066"/>
      <c r="P687" s="1066"/>
      <c r="Q687" s="1066"/>
    </row>
    <row r="688" spans="1:17" ht="18">
      <c r="A688" s="1066"/>
      <c r="B688" s="1064"/>
      <c r="C688" s="1705"/>
      <c r="D688" s="1706"/>
      <c r="E688" s="1706"/>
      <c r="F688" s="1706"/>
      <c r="G688" s="1707"/>
      <c r="H688" s="1707"/>
      <c r="I688" s="1708"/>
      <c r="J688" s="1709"/>
      <c r="K688" s="1709"/>
      <c r="L688" s="1710"/>
      <c r="M688" s="1066"/>
      <c r="N688" s="1066"/>
      <c r="O688" s="1066"/>
      <c r="P688" s="1066"/>
      <c r="Q688" s="1066"/>
    </row>
    <row r="689" spans="1:17">
      <c r="A689" s="1066"/>
      <c r="B689" s="1064"/>
      <c r="C689" s="3590" t="str">
        <f>IF(E689="","produit à servir","produits entiers à couper en ")</f>
        <v xml:space="preserve">produits entiers à couper en </v>
      </c>
      <c r="D689" s="3591"/>
      <c r="E689" s="3592">
        <f>IF(K696=1,"",K696)</f>
        <v>1.5</v>
      </c>
      <c r="F689" s="3553">
        <f>LARGE(F697:F701,1)</f>
        <v>3</v>
      </c>
      <c r="G689" s="3553" t="s">
        <v>905</v>
      </c>
      <c r="H689" s="3553" t="s">
        <v>906</v>
      </c>
      <c r="I689" s="3553">
        <f>LARGE(G697:G701,1)</f>
        <v>2</v>
      </c>
      <c r="J689" s="3553" t="s">
        <v>907</v>
      </c>
      <c r="K689" s="1711"/>
      <c r="L689" s="1712"/>
      <c r="M689" s="1066"/>
      <c r="N689" s="1066"/>
      <c r="O689" s="1066"/>
      <c r="P689" s="1066"/>
      <c r="Q689" s="1066"/>
    </row>
    <row r="690" spans="1:17">
      <c r="A690" s="1066"/>
      <c r="B690" s="1064"/>
      <c r="C690" s="3590"/>
      <c r="D690" s="3591"/>
      <c r="E690" s="3592"/>
      <c r="F690" s="3553"/>
      <c r="G690" s="3553"/>
      <c r="H690" s="3553"/>
      <c r="I690" s="3553"/>
      <c r="J690" s="3553"/>
      <c r="K690" s="1711"/>
      <c r="L690" s="1712"/>
      <c r="M690" s="1066"/>
      <c r="N690" s="1066"/>
      <c r="O690" s="1066"/>
      <c r="P690" s="1066"/>
      <c r="Q690" s="1066"/>
    </row>
    <row r="691" spans="1:17" ht="15.75">
      <c r="A691" s="1066"/>
      <c r="B691" s="1064"/>
      <c r="C691" s="1713"/>
      <c r="D691" s="1714"/>
      <c r="E691" s="1715"/>
      <c r="F691" s="1716"/>
      <c r="G691" s="1716"/>
      <c r="H691" s="1716"/>
      <c r="I691" s="1716"/>
      <c r="J691" s="1717"/>
      <c r="K691" s="1718"/>
      <c r="L691" s="1719"/>
      <c r="M691" s="1066"/>
      <c r="N691" s="1066"/>
      <c r="O691" s="1066"/>
      <c r="P691" s="1066"/>
      <c r="Q691" s="1066"/>
    </row>
    <row r="692" spans="1:17">
      <c r="A692" s="1066"/>
      <c r="B692" s="1064"/>
      <c r="C692" s="3567" t="str">
        <f>IF(D692="","MOINS","Servir ")</f>
        <v xml:space="preserve">Servir </v>
      </c>
      <c r="D692" s="3571">
        <f>IF(F689-1=0,"",F689-1)</f>
        <v>2</v>
      </c>
      <c r="E692" s="3569" t="str">
        <f>IF(D692="","",IF(G692=1,"produits entiers de","produits coupés en "))</f>
        <v>produits entiers de</v>
      </c>
      <c r="F692" s="3569"/>
      <c r="G692" s="3571">
        <f>IF(D692="","",I689/D692)</f>
        <v>1</v>
      </c>
      <c r="H692" s="3553" t="str">
        <f>IF(D692="","","parts")</f>
        <v>parts</v>
      </c>
      <c r="I692" s="3569" t="str">
        <f>IF(D692="","","grammage unitaire")</f>
        <v>grammage unitaire</v>
      </c>
      <c r="J692" s="3569"/>
      <c r="K692" s="3565">
        <f>IF(D692="","",I686/G692)</f>
        <v>0.09</v>
      </c>
      <c r="L692" s="3566"/>
      <c r="M692" s="1066"/>
      <c r="N692" s="1066"/>
      <c r="O692" s="1066"/>
      <c r="P692" s="1066"/>
      <c r="Q692" s="1066"/>
    </row>
    <row r="693" spans="1:17">
      <c r="A693" s="1066"/>
      <c r="B693" s="1064"/>
      <c r="C693" s="3567"/>
      <c r="D693" s="3571"/>
      <c r="E693" s="3569"/>
      <c r="F693" s="3569"/>
      <c r="G693" s="3571"/>
      <c r="H693" s="3553"/>
      <c r="I693" s="3569"/>
      <c r="J693" s="3569"/>
      <c r="K693" s="3565"/>
      <c r="L693" s="3566"/>
      <c r="M693" s="1066"/>
      <c r="N693" s="1066"/>
      <c r="O693" s="1066"/>
      <c r="P693" s="1066"/>
      <c r="Q693" s="1066"/>
    </row>
    <row r="694" spans="1:17">
      <c r="A694" s="1066"/>
      <c r="B694" s="1064"/>
      <c r="C694" s="3567" t="str">
        <f>IF(D692="","","plus")</f>
        <v>plus</v>
      </c>
      <c r="D694" s="3568">
        <f>IF(D692="","",F689-D692)</f>
        <v>1</v>
      </c>
      <c r="E694" s="3569" t="str">
        <f>IF(D694="","","produit coupé en ")</f>
        <v xml:space="preserve">produit coupé en </v>
      </c>
      <c r="F694" s="3569"/>
      <c r="G694" s="3568">
        <f>IF(E694="","",I689)</f>
        <v>2</v>
      </c>
      <c r="H694" s="3553" t="str">
        <f>IF(E694="","","parts")</f>
        <v>parts</v>
      </c>
      <c r="I694" s="1720"/>
      <c r="J694" s="3570" t="str">
        <f>IF(D694="","moins"," de")</f>
        <v xml:space="preserve"> de</v>
      </c>
      <c r="K694" s="3565">
        <f>IF(E694="",I686-L686,I686/G694)</f>
        <v>4.4999999999999998E-2</v>
      </c>
      <c r="L694" s="3566"/>
      <c r="M694" s="1066"/>
      <c r="N694" s="1066"/>
      <c r="O694" s="1066"/>
      <c r="P694" s="1066"/>
      <c r="Q694" s="1066"/>
    </row>
    <row r="695" spans="1:17">
      <c r="A695" s="1066"/>
      <c r="B695" s="1064"/>
      <c r="C695" s="3567"/>
      <c r="D695" s="3568"/>
      <c r="E695" s="3569"/>
      <c r="F695" s="3569"/>
      <c r="G695" s="3568"/>
      <c r="H695" s="3553"/>
      <c r="I695" s="1720"/>
      <c r="J695" s="3570"/>
      <c r="K695" s="3565"/>
      <c r="L695" s="3566"/>
      <c r="M695" s="1066"/>
      <c r="N695" s="1066"/>
      <c r="O695" s="1066"/>
      <c r="P695" s="1066"/>
      <c r="Q695" s="1066"/>
    </row>
    <row r="696" spans="1:17" ht="22.5">
      <c r="A696" s="1066"/>
      <c r="B696" s="1064"/>
      <c r="C696" s="1721" t="s">
        <v>908</v>
      </c>
      <c r="D696" s="1722" t="s">
        <v>909</v>
      </c>
      <c r="E696" s="1722" t="s">
        <v>910</v>
      </c>
      <c r="F696" s="1723" t="s">
        <v>911</v>
      </c>
      <c r="G696" s="1723"/>
      <c r="H696" s="1724" t="s">
        <v>912</v>
      </c>
      <c r="I696" s="1725" t="s">
        <v>906</v>
      </c>
      <c r="J696" s="1725"/>
      <c r="K696" s="1726">
        <f>LARGE(L697:L701,1)</f>
        <v>1.5</v>
      </c>
      <c r="L696" s="1727">
        <f>SMALL(E697:E701,COUNTIF(E697:E701,0)+1)</f>
        <v>3.0000000000000027E-2</v>
      </c>
      <c r="M696" s="1066"/>
      <c r="N696" s="1066"/>
      <c r="O696" s="1066"/>
      <c r="P696" s="1066"/>
      <c r="Q696" s="1066"/>
    </row>
    <row r="697" spans="1:17">
      <c r="A697" s="1066"/>
      <c r="B697" s="1064"/>
      <c r="C697" s="1728">
        <f>L686*I697</f>
        <v>0</v>
      </c>
      <c r="D697" s="1729">
        <f>I686*H697</f>
        <v>0.09</v>
      </c>
      <c r="E697" s="1729">
        <f>D697-C697</f>
        <v>0.09</v>
      </c>
      <c r="F697" s="1730">
        <f>IF(E697=L696,H697,0)</f>
        <v>0</v>
      </c>
      <c r="G697" s="1730">
        <f>IF(F697&gt;0,I697,0)</f>
        <v>0</v>
      </c>
      <c r="H697" s="1726">
        <v>1</v>
      </c>
      <c r="I697" s="1731">
        <f>INT(J697)</f>
        <v>0</v>
      </c>
      <c r="J697" s="1731">
        <f>D697/L686</f>
        <v>0.75</v>
      </c>
      <c r="K697" s="1726">
        <f>IF(F697=0,0,F697/G697)</f>
        <v>0</v>
      </c>
      <c r="L697" s="1732">
        <f>ROUNDDOWN(K697,1)</f>
        <v>0</v>
      </c>
      <c r="M697" s="1066"/>
      <c r="N697" s="1066"/>
      <c r="O697" s="1066"/>
      <c r="P697" s="1066"/>
      <c r="Q697" s="1066"/>
    </row>
    <row r="698" spans="1:17">
      <c r="A698" s="1066"/>
      <c r="B698" s="1064"/>
      <c r="C698" s="1728">
        <f>L686*I698</f>
        <v>0.12</v>
      </c>
      <c r="D698" s="1729">
        <f>I686*H698</f>
        <v>0.18</v>
      </c>
      <c r="E698" s="1729">
        <f>D698-C698</f>
        <v>0.06</v>
      </c>
      <c r="F698" s="1730">
        <f>IF(E698=L696,H698,0)</f>
        <v>0</v>
      </c>
      <c r="G698" s="1730">
        <f>IF(F698&gt;0,I698,0)</f>
        <v>0</v>
      </c>
      <c r="H698" s="1726">
        <v>2</v>
      </c>
      <c r="I698" s="1731">
        <f>INT(J698)</f>
        <v>1</v>
      </c>
      <c r="J698" s="1731">
        <f>D698/L686</f>
        <v>1.5</v>
      </c>
      <c r="K698" s="1726">
        <f>IF(F698=0,0,F698/G698)</f>
        <v>0</v>
      </c>
      <c r="L698" s="1732">
        <f>ROUNDDOWN(K698,1)</f>
        <v>0</v>
      </c>
      <c r="M698" s="1066"/>
      <c r="N698" s="1066"/>
      <c r="O698" s="1066"/>
      <c r="P698" s="1066"/>
      <c r="Q698" s="1066"/>
    </row>
    <row r="699" spans="1:17">
      <c r="A699" s="1066"/>
      <c r="B699" s="1064"/>
      <c r="C699" s="1728">
        <f>L686*I699</f>
        <v>0.24</v>
      </c>
      <c r="D699" s="1729">
        <f>I686*H699</f>
        <v>0.27</v>
      </c>
      <c r="E699" s="1729">
        <f>D699-C699</f>
        <v>3.0000000000000027E-2</v>
      </c>
      <c r="F699" s="1730">
        <f>IF(E699=L696,H699,0)</f>
        <v>3</v>
      </c>
      <c r="G699" s="1730">
        <f>IF(F699&gt;0,I699,0)</f>
        <v>2</v>
      </c>
      <c r="H699" s="1726">
        <v>3</v>
      </c>
      <c r="I699" s="1731">
        <f>INT(J699)</f>
        <v>2</v>
      </c>
      <c r="J699" s="1731">
        <f>D699/L686</f>
        <v>2.2500000000000004</v>
      </c>
      <c r="K699" s="1726">
        <f>IF(F699=0,0,F699/G699)</f>
        <v>1.5</v>
      </c>
      <c r="L699" s="1732">
        <f>ROUNDDOWN(K699,1)</f>
        <v>1.5</v>
      </c>
      <c r="M699" s="1066"/>
      <c r="N699" s="1066"/>
      <c r="O699" s="1066"/>
      <c r="P699" s="1066"/>
      <c r="Q699" s="1066"/>
    </row>
    <row r="700" spans="1:17">
      <c r="A700" s="1066"/>
      <c r="B700" s="1064"/>
      <c r="C700" s="1728">
        <f>L686*I700</f>
        <v>0.36</v>
      </c>
      <c r="D700" s="1729">
        <f>I686*H700</f>
        <v>0.36</v>
      </c>
      <c r="E700" s="1729">
        <f>D700-C700</f>
        <v>0</v>
      </c>
      <c r="F700" s="1730">
        <f>IF(E700=L696,H700,0)</f>
        <v>0</v>
      </c>
      <c r="G700" s="1730">
        <f>IF(F700&gt;0,I700,0)</f>
        <v>0</v>
      </c>
      <c r="H700" s="1726">
        <v>4</v>
      </c>
      <c r="I700" s="1731">
        <f>INT(J700)</f>
        <v>3</v>
      </c>
      <c r="J700" s="1731">
        <f>D700/L686</f>
        <v>3</v>
      </c>
      <c r="K700" s="1726">
        <f>IF(F700=0,0,F700/G700)</f>
        <v>0</v>
      </c>
      <c r="L700" s="1732">
        <f>ROUNDDOWN(K700,1)</f>
        <v>0</v>
      </c>
      <c r="M700" s="1066"/>
      <c r="N700" s="1066"/>
      <c r="O700" s="1066"/>
      <c r="P700" s="1066"/>
      <c r="Q700" s="1066"/>
    </row>
    <row r="701" spans="1:17" ht="15.75" thickBot="1">
      <c r="A701" s="1066"/>
      <c r="B701" s="1064"/>
      <c r="C701" s="1733">
        <f>L686*I701</f>
        <v>0.36</v>
      </c>
      <c r="D701" s="1734">
        <f>I686*H701</f>
        <v>0.44999999999999996</v>
      </c>
      <c r="E701" s="1734">
        <f>D701-C701</f>
        <v>8.9999999999999969E-2</v>
      </c>
      <c r="F701" s="1735">
        <f>IF(E701=L696,H701,0)</f>
        <v>0</v>
      </c>
      <c r="G701" s="1735">
        <f>IF(F701&gt;0,I701,0)</f>
        <v>0</v>
      </c>
      <c r="H701" s="1736">
        <v>5</v>
      </c>
      <c r="I701" s="1737">
        <f>INT(J701)</f>
        <v>3</v>
      </c>
      <c r="J701" s="1737">
        <f>D701/L686</f>
        <v>3.7499999999999996</v>
      </c>
      <c r="K701" s="1736">
        <f>IF(F701=0,0,F701/G701)</f>
        <v>0</v>
      </c>
      <c r="L701" s="1738">
        <f>ROUNDDOWN(K701,1)</f>
        <v>0</v>
      </c>
      <c r="M701" s="1066"/>
      <c r="N701" s="1066"/>
      <c r="O701" s="1066"/>
      <c r="P701" s="1066"/>
      <c r="Q701" s="1066"/>
    </row>
    <row r="702" spans="1:17">
      <c r="A702" s="1066"/>
      <c r="B702" s="1064"/>
      <c r="C702" s="1064"/>
      <c r="D702" s="1064"/>
      <c r="E702" s="1064"/>
      <c r="F702" s="1064"/>
      <c r="G702" s="1064"/>
      <c r="H702" s="1064"/>
      <c r="I702" s="1064"/>
      <c r="J702" s="1064"/>
      <c r="K702" s="1064"/>
      <c r="L702" s="1064"/>
      <c r="M702" s="1066"/>
      <c r="N702" s="1066"/>
      <c r="O702" s="1066"/>
      <c r="P702" s="1066"/>
      <c r="Q702" s="1066"/>
    </row>
    <row r="703" spans="1:17">
      <c r="A703" s="1066"/>
      <c r="B703" s="1064"/>
      <c r="C703" s="1064"/>
      <c r="D703" s="1064"/>
      <c r="E703" s="1064"/>
      <c r="F703" s="1064"/>
      <c r="G703" s="1064"/>
      <c r="H703" s="1064"/>
      <c r="I703" s="1064"/>
      <c r="J703" s="1064"/>
      <c r="K703" s="1064"/>
      <c r="L703" s="1064"/>
      <c r="M703" s="1066"/>
      <c r="N703" s="1066"/>
      <c r="O703" s="1066"/>
      <c r="P703" s="1066"/>
      <c r="Q703" s="1066"/>
    </row>
    <row r="704" spans="1:17" ht="18">
      <c r="A704" s="1066"/>
      <c r="B704" s="1064"/>
      <c r="C704" s="3554" t="s">
        <v>913</v>
      </c>
      <c r="D704" s="3555"/>
      <c r="E704" s="3555"/>
      <c r="F704" s="3555"/>
      <c r="G704" s="3555"/>
      <c r="H704" s="3555"/>
      <c r="I704" s="3555"/>
      <c r="J704" s="3555"/>
      <c r="K704" s="3555"/>
      <c r="L704" s="3555"/>
      <c r="M704" s="3556"/>
      <c r="N704" s="1066"/>
      <c r="O704" s="1066"/>
      <c r="P704" s="1066"/>
      <c r="Q704" s="1066"/>
    </row>
    <row r="705" spans="1:17" ht="15.75">
      <c r="A705" s="1066"/>
      <c r="B705" s="1064"/>
      <c r="C705" s="3557" t="s">
        <v>2445</v>
      </c>
      <c r="D705" s="3558"/>
      <c r="E705" s="3558"/>
      <c r="F705" s="3558"/>
      <c r="G705" s="3558"/>
      <c r="H705" s="3558"/>
      <c r="I705" s="3558"/>
      <c r="J705" s="3558"/>
      <c r="K705" s="3558"/>
      <c r="L705" s="3558"/>
      <c r="M705" s="3559"/>
      <c r="N705" s="1066"/>
      <c r="O705" s="1066"/>
      <c r="P705" s="1066"/>
      <c r="Q705" s="1066"/>
    </row>
    <row r="706" spans="1:17" ht="15.75">
      <c r="A706" s="1066"/>
      <c r="B706" s="1064"/>
      <c r="C706" s="1739"/>
      <c r="D706" s="1740"/>
      <c r="E706" s="3560" t="s">
        <v>914</v>
      </c>
      <c r="F706" s="3560"/>
      <c r="G706" s="3560"/>
      <c r="H706" s="3560"/>
      <c r="I706" s="3560"/>
      <c r="J706" s="3560"/>
      <c r="K706" s="3560"/>
      <c r="L706" s="3560"/>
      <c r="M706" s="3561"/>
      <c r="N706" s="1066"/>
      <c r="O706" s="1066"/>
      <c r="P706" s="1066"/>
      <c r="Q706" s="1066"/>
    </row>
    <row r="707" spans="1:17">
      <c r="A707" s="1066"/>
      <c r="B707" s="1064"/>
      <c r="C707" s="3562" t="s">
        <v>915</v>
      </c>
      <c r="D707" s="3563"/>
      <c r="E707" s="3563"/>
      <c r="F707" s="3563"/>
      <c r="G707" s="3563"/>
      <c r="H707" s="3563"/>
      <c r="I707" s="3563"/>
      <c r="J707" s="3563"/>
      <c r="K707" s="3563"/>
      <c r="L707" s="3563"/>
      <c r="M707" s="3564"/>
      <c r="N707" s="1066"/>
      <c r="O707" s="1066"/>
      <c r="P707" s="1066"/>
      <c r="Q707" s="1066"/>
    </row>
    <row r="708" spans="1:17">
      <c r="A708" s="1066"/>
      <c r="B708" s="1064"/>
      <c r="C708" s="3543" t="s">
        <v>916</v>
      </c>
      <c r="D708" s="3544"/>
      <c r="E708" s="3545" t="s">
        <v>917</v>
      </c>
      <c r="F708" s="3545"/>
      <c r="G708" s="1066"/>
      <c r="H708" s="1064"/>
      <c r="I708" s="1064"/>
      <c r="J708" s="1066"/>
      <c r="K708" s="1741"/>
      <c r="L708" s="1066"/>
      <c r="M708" s="1742"/>
      <c r="N708" s="1066"/>
      <c r="O708" s="1066"/>
      <c r="P708" s="1066"/>
      <c r="Q708" s="1066"/>
    </row>
    <row r="709" spans="1:17">
      <c r="A709" s="1066"/>
      <c r="B709" s="1064"/>
      <c r="C709" s="3543"/>
      <c r="D709" s="3544"/>
      <c r="E709" s="3545"/>
      <c r="F709" s="3545"/>
      <c r="G709" s="1066"/>
      <c r="H709" s="1064"/>
      <c r="I709" s="1064"/>
      <c r="J709" s="1066"/>
      <c r="K709" s="1741"/>
      <c r="L709" s="1066"/>
      <c r="M709" s="1742"/>
      <c r="N709" s="1066"/>
      <c r="O709" s="1066"/>
      <c r="P709" s="1066"/>
      <c r="Q709" s="1066"/>
    </row>
    <row r="710" spans="1:17">
      <c r="A710" s="1066"/>
      <c r="B710" s="1064"/>
      <c r="C710" s="3529">
        <v>10</v>
      </c>
      <c r="D710" s="3530"/>
      <c r="E710" s="3530">
        <v>0.1</v>
      </c>
      <c r="F710" s="3530"/>
      <c r="G710" s="1066"/>
      <c r="H710" s="1064"/>
      <c r="I710" s="1064"/>
      <c r="J710" s="1066"/>
      <c r="K710" s="1743" t="s">
        <v>918</v>
      </c>
      <c r="L710" s="1744">
        <f>C710/E710</f>
        <v>100</v>
      </c>
      <c r="M710" s="1742"/>
      <c r="N710" s="1066"/>
      <c r="O710" s="1066"/>
      <c r="P710" s="1066"/>
      <c r="Q710" s="1066"/>
    </row>
    <row r="711" spans="1:17">
      <c r="A711" s="1066"/>
      <c r="B711" s="1064"/>
      <c r="C711" s="3529">
        <v>1</v>
      </c>
      <c r="D711" s="3530"/>
      <c r="E711" s="3530">
        <v>7.0000000000000007E-2</v>
      </c>
      <c r="F711" s="3530"/>
      <c r="G711" s="1066"/>
      <c r="H711" s="1064"/>
      <c r="I711" s="1064"/>
      <c r="J711" s="1066"/>
      <c r="K711" s="1743" t="s">
        <v>918</v>
      </c>
      <c r="L711" s="1744">
        <f>C711/E711</f>
        <v>14.285714285714285</v>
      </c>
      <c r="M711" s="1742"/>
      <c r="N711" s="1066"/>
      <c r="O711" s="1066"/>
      <c r="P711" s="1066"/>
      <c r="Q711" s="1066"/>
    </row>
    <row r="712" spans="1:17">
      <c r="A712" s="1066"/>
      <c r="B712" s="1064"/>
      <c r="C712" s="1745"/>
      <c r="D712" s="25"/>
      <c r="E712" s="1746"/>
      <c r="F712" s="25"/>
      <c r="G712" s="1066"/>
      <c r="H712" s="1064"/>
      <c r="I712" s="1064"/>
      <c r="J712" s="1066"/>
      <c r="K712" s="1066"/>
      <c r="L712" s="1066"/>
      <c r="M712" s="1742"/>
      <c r="N712" s="1066"/>
      <c r="O712" s="1066"/>
      <c r="P712" s="1066"/>
      <c r="Q712" s="1066"/>
    </row>
    <row r="713" spans="1:17" ht="15.75">
      <c r="A713" s="1066"/>
      <c r="B713" s="1064"/>
      <c r="C713" s="3548" t="s">
        <v>2445</v>
      </c>
      <c r="D713" s="3549"/>
      <c r="E713" s="3549"/>
      <c r="F713" s="3549"/>
      <c r="G713" s="3549"/>
      <c r="H713" s="3549"/>
      <c r="I713" s="3549"/>
      <c r="J713" s="3549"/>
      <c r="K713" s="3549"/>
      <c r="L713" s="3549"/>
      <c r="M713" s="3550"/>
      <c r="N713" s="1066"/>
      <c r="O713" s="1066"/>
      <c r="P713" s="1066"/>
      <c r="Q713" s="1066"/>
    </row>
    <row r="714" spans="1:17" ht="15.75">
      <c r="A714" s="1066"/>
      <c r="B714" s="1064"/>
      <c r="C714" s="1747"/>
      <c r="D714" s="1748"/>
      <c r="E714" s="3551" t="s">
        <v>919</v>
      </c>
      <c r="F714" s="3551"/>
      <c r="G714" s="3551"/>
      <c r="H714" s="3551"/>
      <c r="I714" s="3551"/>
      <c r="J714" s="3551"/>
      <c r="K714" s="3551"/>
      <c r="L714" s="3551"/>
      <c r="M714" s="3552"/>
      <c r="N714" s="1066"/>
      <c r="O714" s="1066"/>
      <c r="P714" s="1066"/>
      <c r="Q714" s="1066"/>
    </row>
    <row r="715" spans="1:17">
      <c r="A715" s="1066"/>
      <c r="B715" s="1064"/>
      <c r="C715" s="3543" t="s">
        <v>916</v>
      </c>
      <c r="D715" s="3544"/>
      <c r="E715" s="3545" t="s">
        <v>920</v>
      </c>
      <c r="F715" s="3545"/>
      <c r="G715" s="3546" t="s">
        <v>921</v>
      </c>
      <c r="H715" s="3546"/>
      <c r="I715" s="3546"/>
      <c r="J715" s="1749"/>
      <c r="K715" s="1749"/>
      <c r="L715" s="1749"/>
      <c r="M715" s="3547" t="s">
        <v>922</v>
      </c>
      <c r="N715" s="1066"/>
      <c r="O715" s="1066"/>
      <c r="P715" s="1066"/>
      <c r="Q715" s="1066"/>
    </row>
    <row r="716" spans="1:17">
      <c r="A716" s="1066"/>
      <c r="B716" s="1064"/>
      <c r="C716" s="3543"/>
      <c r="D716" s="3544"/>
      <c r="E716" s="3545"/>
      <c r="F716" s="3545"/>
      <c r="G716" s="3546"/>
      <c r="H716" s="3546"/>
      <c r="I716" s="3546"/>
      <c r="J716" s="1749"/>
      <c r="K716" s="1749"/>
      <c r="L716" s="1749"/>
      <c r="M716" s="3547"/>
      <c r="N716" s="1066"/>
      <c r="O716" s="1066"/>
      <c r="P716" s="1066"/>
      <c r="Q716" s="1066"/>
    </row>
    <row r="717" spans="1:17">
      <c r="A717" s="1066"/>
      <c r="B717" s="1064"/>
      <c r="C717" s="3529">
        <v>0.9</v>
      </c>
      <c r="D717" s="3530"/>
      <c r="E717" s="3531">
        <v>7</v>
      </c>
      <c r="F717" s="3531"/>
      <c r="G717" s="3532" t="s">
        <v>923</v>
      </c>
      <c r="H717" s="3532"/>
      <c r="I717" s="3532"/>
      <c r="J717" s="1750">
        <f>C717</f>
        <v>0.9</v>
      </c>
      <c r="K717" s="1676" t="s">
        <v>906</v>
      </c>
      <c r="L717" s="1751">
        <f>E717</f>
        <v>7</v>
      </c>
      <c r="M717" s="1752">
        <f>C717/E717</f>
        <v>0.12857142857142859</v>
      </c>
      <c r="N717" s="1066"/>
      <c r="O717" s="1066"/>
      <c r="P717" s="1066"/>
      <c r="Q717" s="1066"/>
    </row>
    <row r="718" spans="1:17">
      <c r="A718" s="1066"/>
      <c r="B718" s="1064"/>
      <c r="C718" s="3529">
        <v>3.5</v>
      </c>
      <c r="D718" s="3530"/>
      <c r="E718" s="3531">
        <v>20</v>
      </c>
      <c r="F718" s="3531"/>
      <c r="G718" s="3532" t="s">
        <v>924</v>
      </c>
      <c r="H718" s="3532"/>
      <c r="I718" s="3532"/>
      <c r="J718" s="1750">
        <f>C718</f>
        <v>3.5</v>
      </c>
      <c r="K718" s="1676" t="s">
        <v>906</v>
      </c>
      <c r="L718" s="1751">
        <f>E718</f>
        <v>20</v>
      </c>
      <c r="M718" s="1752">
        <f>C718/E718</f>
        <v>0.17499999999999999</v>
      </c>
      <c r="N718" s="1066"/>
      <c r="O718" s="1066"/>
      <c r="P718" s="1066"/>
      <c r="Q718" s="1066"/>
    </row>
    <row r="719" spans="1:17">
      <c r="A719" s="1066"/>
      <c r="B719" s="1064"/>
      <c r="C719" s="1753"/>
      <c r="D719" s="1754"/>
      <c r="E719" s="1482"/>
      <c r="F719" s="1754"/>
      <c r="G719" s="1482"/>
      <c r="H719" s="1754"/>
      <c r="I719" s="1754"/>
      <c r="J719" s="1482"/>
      <c r="K719" s="1482"/>
      <c r="L719" s="1482"/>
      <c r="M719" s="1755"/>
      <c r="N719" s="1066"/>
      <c r="O719" s="1066"/>
      <c r="P719" s="1066"/>
      <c r="Q719" s="1066"/>
    </row>
    <row r="720" spans="1:17">
      <c r="A720" s="1066"/>
      <c r="B720" s="1064"/>
      <c r="C720" s="1066"/>
      <c r="D720" s="1066"/>
      <c r="E720" s="1066"/>
      <c r="F720" s="1066"/>
      <c r="G720" s="1066"/>
      <c r="H720" s="1066"/>
      <c r="I720" s="1066"/>
      <c r="J720" s="1066"/>
      <c r="K720" s="1066"/>
      <c r="L720" s="1064"/>
      <c r="M720" s="1066"/>
      <c r="N720" s="1066"/>
      <c r="O720" s="1066"/>
      <c r="P720" s="1066"/>
      <c r="Q720" s="1066"/>
    </row>
    <row r="721" spans="1:17" ht="15.75" thickBot="1">
      <c r="A721" s="1066"/>
      <c r="B721" s="1064"/>
      <c r="C721" s="1066"/>
      <c r="D721" s="1066"/>
      <c r="E721" s="1066"/>
      <c r="F721" s="1066"/>
      <c r="G721" s="1066"/>
      <c r="H721" s="1066"/>
      <c r="I721" s="1066"/>
      <c r="J721" s="1066"/>
      <c r="K721" s="1066"/>
      <c r="L721" s="1064"/>
      <c r="M721" s="1066"/>
      <c r="N721" s="1066"/>
      <c r="O721" s="1066"/>
      <c r="P721" s="1066"/>
      <c r="Q721" s="1066"/>
    </row>
    <row r="722" spans="1:17">
      <c r="A722" s="1066"/>
      <c r="B722" s="1064"/>
      <c r="C722" s="3533" t="s">
        <v>925</v>
      </c>
      <c r="D722" s="3534"/>
      <c r="E722" s="3537" t="s">
        <v>926</v>
      </c>
      <c r="F722" s="3537"/>
      <c r="G722" s="3539" t="s">
        <v>927</v>
      </c>
      <c r="H722" s="3541" t="s">
        <v>915</v>
      </c>
      <c r="I722" s="3541"/>
      <c r="J722" s="3541"/>
      <c r="K722" s="3541"/>
      <c r="L722" s="3541"/>
      <c r="M722" s="3542"/>
      <c r="N722" s="1066"/>
      <c r="O722" s="1066"/>
      <c r="P722" s="1066"/>
      <c r="Q722" s="1066"/>
    </row>
    <row r="723" spans="1:17">
      <c r="A723" s="1066"/>
      <c r="B723" s="1064"/>
      <c r="C723" s="3535"/>
      <c r="D723" s="3536"/>
      <c r="E723" s="3538"/>
      <c r="F723" s="3538"/>
      <c r="G723" s="3540"/>
      <c r="H723" s="1756"/>
      <c r="I723" s="1756"/>
      <c r="J723" s="1756"/>
      <c r="K723" s="1756"/>
      <c r="L723" s="1756"/>
      <c r="M723" s="1757"/>
      <c r="N723" s="1066"/>
      <c r="O723" s="1066"/>
      <c r="P723" s="1066"/>
      <c r="Q723" s="1066"/>
    </row>
    <row r="724" spans="1:17">
      <c r="A724" s="1066"/>
      <c r="B724" s="1064"/>
      <c r="C724" s="3520">
        <v>32</v>
      </c>
      <c r="D724" s="3521"/>
      <c r="E724" s="3522">
        <v>1.45</v>
      </c>
      <c r="F724" s="3522"/>
      <c r="G724" s="3523">
        <f>C724/E724</f>
        <v>22.068965517241381</v>
      </c>
      <c r="H724" s="3524" t="s">
        <v>928</v>
      </c>
      <c r="I724" s="3524"/>
      <c r="J724" s="3524"/>
      <c r="K724" s="3524"/>
      <c r="L724" s="3524"/>
      <c r="M724" s="3525"/>
      <c r="N724" s="1066"/>
      <c r="O724" s="1066"/>
      <c r="P724" s="1066"/>
      <c r="Q724" s="1066"/>
    </row>
    <row r="725" spans="1:17">
      <c r="A725" s="1066"/>
      <c r="B725" s="1064"/>
      <c r="C725" s="3520"/>
      <c r="D725" s="3521"/>
      <c r="E725" s="3522"/>
      <c r="F725" s="3522"/>
      <c r="G725" s="3523"/>
      <c r="H725" s="3524"/>
      <c r="I725" s="3524"/>
      <c r="J725" s="3524"/>
      <c r="K725" s="3524"/>
      <c r="L725" s="3524"/>
      <c r="M725" s="3525"/>
      <c r="N725" s="1066"/>
      <c r="O725" s="1066"/>
      <c r="P725" s="1066"/>
      <c r="Q725" s="1066"/>
    </row>
    <row r="726" spans="1:17" ht="15.75">
      <c r="A726" s="1066"/>
      <c r="B726" s="1064"/>
      <c r="C726" s="3526" t="s">
        <v>929</v>
      </c>
      <c r="D726" s="3527"/>
      <c r="E726" s="3527"/>
      <c r="F726" s="3527"/>
      <c r="G726" s="3527"/>
      <c r="H726" s="3527"/>
      <c r="I726" s="3527"/>
      <c r="J726" s="3527"/>
      <c r="K726" s="3527"/>
      <c r="L726" s="3527"/>
      <c r="M726" s="3528"/>
      <c r="N726" s="1066"/>
      <c r="O726" s="1066"/>
      <c r="P726" s="1066"/>
      <c r="Q726" s="1066"/>
    </row>
    <row r="727" spans="1:17" ht="15.75">
      <c r="A727" s="1066"/>
      <c r="B727" s="1064"/>
      <c r="C727" s="3510">
        <v>32</v>
      </c>
      <c r="D727" s="3511"/>
      <c r="E727" s="3512">
        <v>1.2</v>
      </c>
      <c r="F727" s="3512"/>
      <c r="G727" s="1758">
        <f t="shared" ref="G727:G738" si="6">C727/E727</f>
        <v>26.666666666666668</v>
      </c>
      <c r="H727" s="1759" t="s">
        <v>930</v>
      </c>
      <c r="I727" s="1760"/>
      <c r="J727" s="1760"/>
      <c r="K727" s="1760"/>
      <c r="L727" s="1761"/>
      <c r="M727" s="1762"/>
      <c r="N727" s="1066"/>
      <c r="O727" s="1066"/>
      <c r="P727" s="1066"/>
      <c r="Q727" s="1066"/>
    </row>
    <row r="728" spans="1:17" ht="15.75">
      <c r="A728" s="1066"/>
      <c r="B728" s="1064"/>
      <c r="C728" s="3510">
        <v>12</v>
      </c>
      <c r="D728" s="3511"/>
      <c r="E728" s="3512">
        <v>1</v>
      </c>
      <c r="F728" s="3512"/>
      <c r="G728" s="1758">
        <f t="shared" si="6"/>
        <v>12</v>
      </c>
      <c r="H728" s="1759" t="s">
        <v>931</v>
      </c>
      <c r="I728" s="1760"/>
      <c r="J728" s="1760"/>
      <c r="K728" s="1760"/>
      <c r="L728" s="1761"/>
      <c r="M728" s="1762"/>
      <c r="N728" s="1066"/>
      <c r="O728" s="1066"/>
      <c r="P728" s="1066"/>
      <c r="Q728" s="1066"/>
    </row>
    <row r="729" spans="1:17" ht="15.75">
      <c r="A729" s="1066"/>
      <c r="B729" s="1064"/>
      <c r="C729" s="3510">
        <v>32</v>
      </c>
      <c r="D729" s="3511"/>
      <c r="E729" s="3512">
        <v>2</v>
      </c>
      <c r="F729" s="3512"/>
      <c r="G729" s="1758">
        <f t="shared" si="6"/>
        <v>16</v>
      </c>
      <c r="H729" s="1759" t="s">
        <v>932</v>
      </c>
      <c r="I729" s="1760"/>
      <c r="J729" s="1760"/>
      <c r="K729" s="1760"/>
      <c r="L729" s="1761"/>
      <c r="M729" s="1762"/>
      <c r="N729" s="1066"/>
      <c r="O729" s="1066"/>
      <c r="P729" s="1066"/>
      <c r="Q729" s="1066"/>
    </row>
    <row r="730" spans="1:17" ht="15.75">
      <c r="A730" s="1066"/>
      <c r="B730" s="1064"/>
      <c r="C730" s="3510">
        <v>32</v>
      </c>
      <c r="D730" s="3511"/>
      <c r="E730" s="3512">
        <v>1.2</v>
      </c>
      <c r="F730" s="3512"/>
      <c r="G730" s="1758">
        <f t="shared" si="6"/>
        <v>26.666666666666668</v>
      </c>
      <c r="H730" s="1759" t="s">
        <v>932</v>
      </c>
      <c r="I730" s="1760"/>
      <c r="J730" s="1760"/>
      <c r="K730" s="1760"/>
      <c r="L730" s="1761"/>
      <c r="M730" s="1762"/>
      <c r="N730" s="1066"/>
      <c r="O730" s="1066"/>
      <c r="P730" s="1066"/>
      <c r="Q730" s="1066"/>
    </row>
    <row r="731" spans="1:17" ht="15.75">
      <c r="A731" s="1066"/>
      <c r="B731" s="1064"/>
      <c r="C731" s="3510">
        <v>33</v>
      </c>
      <c r="D731" s="3511"/>
      <c r="E731" s="3512">
        <v>1.3</v>
      </c>
      <c r="F731" s="3512"/>
      <c r="G731" s="1758">
        <f t="shared" si="6"/>
        <v>25.384615384615383</v>
      </c>
      <c r="H731" s="1759" t="s">
        <v>933</v>
      </c>
      <c r="I731" s="1760"/>
      <c r="J731" s="1760"/>
      <c r="K731" s="1760"/>
      <c r="L731" s="1761"/>
      <c r="M731" s="1762"/>
      <c r="N731" s="1066"/>
      <c r="O731" s="1066"/>
      <c r="P731" s="1066"/>
      <c r="Q731" s="1066"/>
    </row>
    <row r="732" spans="1:17" ht="15.75">
      <c r="A732" s="1066"/>
      <c r="B732" s="1064"/>
      <c r="C732" s="3510">
        <v>33</v>
      </c>
      <c r="D732" s="3511"/>
      <c r="E732" s="3512">
        <v>1.5</v>
      </c>
      <c r="F732" s="3512"/>
      <c r="G732" s="1758">
        <f t="shared" si="6"/>
        <v>22</v>
      </c>
      <c r="H732" s="1759" t="s">
        <v>934</v>
      </c>
      <c r="I732" s="1760"/>
      <c r="J732" s="1760"/>
      <c r="K732" s="1760"/>
      <c r="L732" s="1761"/>
      <c r="M732" s="1762"/>
      <c r="N732" s="1066"/>
      <c r="O732" s="1066"/>
      <c r="P732" s="1066"/>
      <c r="Q732" s="1066"/>
    </row>
    <row r="733" spans="1:17" ht="15.75">
      <c r="A733" s="1066"/>
      <c r="B733" s="1064"/>
      <c r="C733" s="3510">
        <v>30</v>
      </c>
      <c r="D733" s="3511"/>
      <c r="E733" s="3512">
        <v>1.2</v>
      </c>
      <c r="F733" s="3512"/>
      <c r="G733" s="1758">
        <f t="shared" si="6"/>
        <v>25</v>
      </c>
      <c r="H733" s="1759" t="s">
        <v>935</v>
      </c>
      <c r="I733" s="1760"/>
      <c r="J733" s="1760"/>
      <c r="K733" s="1760"/>
      <c r="L733" s="1761"/>
      <c r="M733" s="1762"/>
      <c r="N733" s="1066"/>
      <c r="O733" s="1066"/>
      <c r="P733" s="1066"/>
      <c r="Q733" s="1066"/>
    </row>
    <row r="734" spans="1:17" ht="15.75">
      <c r="A734" s="1066"/>
      <c r="B734" s="1064"/>
      <c r="C734" s="3510">
        <v>33</v>
      </c>
      <c r="D734" s="3511"/>
      <c r="E734" s="3512">
        <v>1.6</v>
      </c>
      <c r="F734" s="3512"/>
      <c r="G734" s="1758">
        <f t="shared" si="6"/>
        <v>20.625</v>
      </c>
      <c r="H734" s="1759" t="s">
        <v>936</v>
      </c>
      <c r="I734" s="1760"/>
      <c r="J734" s="1760"/>
      <c r="K734" s="1760"/>
      <c r="L734" s="1761"/>
      <c r="M734" s="1762"/>
      <c r="N734" s="1066"/>
      <c r="O734" s="1066"/>
      <c r="P734" s="1066"/>
      <c r="Q734" s="1066"/>
    </row>
    <row r="735" spans="1:17" ht="15.75">
      <c r="A735" s="1066"/>
      <c r="B735" s="1064"/>
      <c r="C735" s="3510">
        <v>33</v>
      </c>
      <c r="D735" s="3511"/>
      <c r="E735" s="3512">
        <v>2</v>
      </c>
      <c r="F735" s="3512"/>
      <c r="G735" s="1758">
        <f t="shared" si="6"/>
        <v>16.5</v>
      </c>
      <c r="H735" s="1759" t="s">
        <v>937</v>
      </c>
      <c r="I735" s="1760"/>
      <c r="J735" s="1760"/>
      <c r="K735" s="1760"/>
      <c r="L735" s="1761"/>
      <c r="M735" s="1762"/>
      <c r="N735" s="1066"/>
      <c r="O735" s="1066"/>
      <c r="P735" s="1066"/>
      <c r="Q735" s="1066"/>
    </row>
    <row r="736" spans="1:17" ht="15.75">
      <c r="A736" s="1066"/>
      <c r="B736" s="1064"/>
      <c r="C736" s="3510">
        <v>48</v>
      </c>
      <c r="D736" s="3511"/>
      <c r="E736" s="3512">
        <v>6</v>
      </c>
      <c r="F736" s="3512"/>
      <c r="G736" s="1758">
        <f t="shared" si="6"/>
        <v>8</v>
      </c>
      <c r="H736" s="1759" t="s">
        <v>938</v>
      </c>
      <c r="I736" s="1760"/>
      <c r="J736" s="1760"/>
      <c r="K736" s="1760"/>
      <c r="L736" s="1761"/>
      <c r="M736" s="1762"/>
      <c r="N736" s="1066"/>
      <c r="O736" s="1066"/>
      <c r="P736" s="1066"/>
      <c r="Q736" s="1066"/>
    </row>
    <row r="737" spans="1:17" ht="15.75">
      <c r="A737" s="1066"/>
      <c r="B737" s="1064"/>
      <c r="C737" s="3510">
        <v>1</v>
      </c>
      <c r="D737" s="3511"/>
      <c r="E737" s="3512">
        <v>0.25</v>
      </c>
      <c r="F737" s="3512"/>
      <c r="G737" s="1758">
        <f t="shared" si="6"/>
        <v>4</v>
      </c>
      <c r="H737" s="1759" t="s">
        <v>939</v>
      </c>
      <c r="I737" s="1760"/>
      <c r="J737" s="1760"/>
      <c r="K737" s="1760"/>
      <c r="L737" s="1761"/>
      <c r="M737" s="1762"/>
      <c r="N737" s="1066"/>
      <c r="O737" s="1066"/>
      <c r="P737" s="1066"/>
      <c r="Q737" s="1066"/>
    </row>
    <row r="738" spans="1:17" ht="15.75">
      <c r="A738" s="1066"/>
      <c r="B738" s="1064"/>
      <c r="C738" s="3510">
        <v>25</v>
      </c>
      <c r="D738" s="3511"/>
      <c r="E738" s="3512">
        <v>1</v>
      </c>
      <c r="F738" s="3512"/>
      <c r="G738" s="1758">
        <f t="shared" si="6"/>
        <v>25</v>
      </c>
      <c r="H738" s="1759" t="s">
        <v>940</v>
      </c>
      <c r="I738" s="1760"/>
      <c r="J738" s="1760"/>
      <c r="K738" s="1760"/>
      <c r="L738" s="1761"/>
      <c r="M738" s="1762"/>
      <c r="N738" s="1066"/>
      <c r="O738" s="1066"/>
      <c r="P738" s="1066"/>
      <c r="Q738" s="1066"/>
    </row>
    <row r="739" spans="1:17" ht="15.75">
      <c r="A739" s="1066"/>
      <c r="B739" s="1064"/>
      <c r="C739" s="1763"/>
      <c r="D739" s="1764"/>
      <c r="E739" s="1765"/>
      <c r="F739" s="1765"/>
      <c r="G739" s="1758"/>
      <c r="H739" s="1759"/>
      <c r="I739" s="1760"/>
      <c r="J739" s="1760"/>
      <c r="K739" s="1760"/>
      <c r="L739" s="1761"/>
      <c r="M739" s="1762"/>
      <c r="N739" s="1066"/>
      <c r="O739" s="1066"/>
      <c r="P739" s="1066"/>
      <c r="Q739" s="1066"/>
    </row>
    <row r="740" spans="1:17" ht="15.75">
      <c r="A740" s="1066"/>
      <c r="B740" s="1064"/>
      <c r="C740" s="1766" t="s">
        <v>2446</v>
      </c>
      <c r="D740" s="1764"/>
      <c r="E740" s="1765"/>
      <c r="F740" s="1765"/>
      <c r="G740" s="1758"/>
      <c r="H740" s="1759"/>
      <c r="I740" s="1760"/>
      <c r="J740" s="1760"/>
      <c r="K740" s="1760"/>
      <c r="L740" s="1761"/>
      <c r="M740" s="1762"/>
      <c r="N740" s="1066"/>
      <c r="O740" s="1066"/>
      <c r="P740" s="1066"/>
      <c r="Q740" s="1066"/>
    </row>
    <row r="741" spans="1:17">
      <c r="A741" s="1066"/>
      <c r="B741" s="1064"/>
      <c r="C741" s="3513" t="s">
        <v>941</v>
      </c>
      <c r="D741" s="3514"/>
      <c r="E741" s="3514"/>
      <c r="F741" s="3514"/>
      <c r="G741" s="3514"/>
      <c r="H741" s="3514"/>
      <c r="I741" s="3514"/>
      <c r="J741" s="3514"/>
      <c r="K741" s="3514"/>
      <c r="L741" s="3514"/>
      <c r="M741" s="3515"/>
      <c r="N741" s="1066"/>
      <c r="O741" s="1066"/>
      <c r="P741" s="1066"/>
      <c r="Q741" s="1066"/>
    </row>
    <row r="742" spans="1:17">
      <c r="A742" s="1066"/>
      <c r="B742" s="1064"/>
      <c r="C742" s="3513"/>
      <c r="D742" s="3514"/>
      <c r="E742" s="3514"/>
      <c r="F742" s="3514"/>
      <c r="G742" s="3514"/>
      <c r="H742" s="3514"/>
      <c r="I742" s="3514"/>
      <c r="J742" s="3514"/>
      <c r="K742" s="3514"/>
      <c r="L742" s="3514"/>
      <c r="M742" s="3515"/>
      <c r="N742" s="1066"/>
      <c r="O742" s="1066"/>
      <c r="P742" s="1066"/>
      <c r="Q742" s="1066"/>
    </row>
    <row r="743" spans="1:17" ht="15.75" thickBot="1">
      <c r="A743" s="1066"/>
      <c r="B743" s="1064"/>
      <c r="C743" s="3516"/>
      <c r="D743" s="3517"/>
      <c r="E743" s="3517"/>
      <c r="F743" s="3517"/>
      <c r="G743" s="3517"/>
      <c r="H743" s="3517"/>
      <c r="I743" s="3517"/>
      <c r="J743" s="3517"/>
      <c r="K743" s="3517"/>
      <c r="L743" s="3517"/>
      <c r="M743" s="3518"/>
      <c r="N743" s="1066"/>
      <c r="O743" s="1066"/>
      <c r="P743" s="1066"/>
      <c r="Q743" s="1066"/>
    </row>
    <row r="744" spans="1:17">
      <c r="A744" s="1066"/>
      <c r="B744" s="1064"/>
      <c r="C744" s="1064"/>
      <c r="D744" s="1064"/>
      <c r="E744" s="1064"/>
      <c r="F744" s="1064"/>
      <c r="G744" s="1064"/>
      <c r="H744" s="1064"/>
      <c r="I744" s="1064"/>
      <c r="J744" s="1064"/>
      <c r="K744" s="1064"/>
      <c r="L744" s="1064"/>
      <c r="M744" s="1066"/>
      <c r="N744" s="1066"/>
      <c r="O744" s="1066"/>
      <c r="P744" s="1066"/>
      <c r="Q744" s="1066"/>
    </row>
    <row r="745" spans="1:17">
      <c r="A745" s="1104"/>
      <c r="B745" s="1105"/>
      <c r="C745" s="1106"/>
      <c r="D745" s="1106"/>
      <c r="E745" s="1106"/>
      <c r="F745" s="1106"/>
      <c r="G745" s="1106"/>
      <c r="H745" s="1106"/>
      <c r="I745" s="1106"/>
      <c r="J745" s="1105"/>
      <c r="K745" s="1105"/>
      <c r="L745" s="1105"/>
      <c r="M745" s="1104"/>
      <c r="N745" s="1104"/>
      <c r="O745" s="1104"/>
      <c r="P745" s="1104"/>
      <c r="Q745" s="1104"/>
    </row>
    <row r="746" spans="1:17">
      <c r="A746" s="1066"/>
      <c r="B746" s="1064"/>
      <c r="C746" s="1064"/>
      <c r="D746" s="1064"/>
      <c r="E746" s="1064"/>
      <c r="F746" s="1064"/>
      <c r="G746" s="1064"/>
      <c r="H746" s="1064"/>
      <c r="I746" s="1064"/>
      <c r="J746" s="1064"/>
      <c r="K746" s="1064"/>
      <c r="L746" s="1064"/>
      <c r="M746" s="1066"/>
      <c r="N746" s="1066"/>
      <c r="O746" s="1066"/>
      <c r="P746" s="1066"/>
      <c r="Q746" s="1066"/>
    </row>
    <row r="747" spans="1:17" ht="20.25">
      <c r="A747" s="1066"/>
      <c r="B747" s="3519" t="s">
        <v>846</v>
      </c>
      <c r="C747" s="3519"/>
      <c r="D747" s="3519"/>
      <c r="E747" s="3519"/>
      <c r="F747" s="3519"/>
      <c r="G747" s="3519"/>
      <c r="H747" s="3519"/>
      <c r="I747" s="3519"/>
      <c r="J747" s="3519"/>
      <c r="K747" s="3519"/>
      <c r="L747" s="3519"/>
      <c r="M747" s="3519"/>
      <c r="N747" s="3519"/>
      <c r="O747" s="1064"/>
      <c r="P747" s="1064"/>
      <c r="Q747" s="1064"/>
    </row>
    <row r="748" spans="1:17">
      <c r="A748" s="1066"/>
      <c r="B748" s="1767"/>
      <c r="C748" s="1768"/>
      <c r="D748" s="1768"/>
      <c r="E748" s="1768"/>
      <c r="F748" s="1768"/>
      <c r="G748" s="1768"/>
      <c r="H748" s="1768"/>
      <c r="I748" s="1768"/>
      <c r="J748" s="1768"/>
      <c r="K748" s="1768"/>
      <c r="L748" s="1768"/>
      <c r="M748" s="1768"/>
      <c r="N748" s="1769"/>
      <c r="O748" s="1064"/>
      <c r="P748" s="1064"/>
      <c r="Q748" s="1064"/>
    </row>
    <row r="749" spans="1:17" ht="18">
      <c r="A749" s="1066"/>
      <c r="B749" s="3505" t="s">
        <v>847</v>
      </c>
      <c r="C749" s="3506"/>
      <c r="D749" s="3506"/>
      <c r="E749" s="3506"/>
      <c r="F749" s="3506"/>
      <c r="G749" s="3506"/>
      <c r="H749" s="3506"/>
      <c r="I749" s="3506"/>
      <c r="J749" s="3506"/>
      <c r="K749" s="3506"/>
      <c r="L749" s="3506"/>
      <c r="M749" s="3506"/>
      <c r="N749" s="3507"/>
      <c r="O749" s="1064"/>
      <c r="P749" s="1064"/>
      <c r="Q749" s="1064"/>
    </row>
    <row r="750" spans="1:17" ht="18">
      <c r="A750" s="1066"/>
      <c r="B750" s="1770"/>
      <c r="C750" s="1771"/>
      <c r="D750" s="1771"/>
      <c r="E750" s="1771"/>
      <c r="F750" s="1771"/>
      <c r="G750" s="1771"/>
      <c r="H750" s="1771"/>
      <c r="I750" s="1771"/>
      <c r="J750" s="1771"/>
      <c r="K750" s="1771"/>
      <c r="L750" s="1771"/>
      <c r="M750" s="1771"/>
      <c r="N750" s="1772"/>
      <c r="O750" s="1064"/>
      <c r="P750" s="1064"/>
      <c r="Q750" s="1064"/>
    </row>
    <row r="751" spans="1:17" ht="15.75">
      <c r="A751" s="1066"/>
      <c r="B751" s="1773"/>
      <c r="C751" s="1774"/>
      <c r="D751" s="1774"/>
      <c r="E751" s="1775" t="s">
        <v>848</v>
      </c>
      <c r="F751" s="1776">
        <v>250</v>
      </c>
      <c r="G751" s="1776">
        <v>620</v>
      </c>
      <c r="H751" s="1776">
        <v>37</v>
      </c>
      <c r="I751" s="1776">
        <v>14</v>
      </c>
      <c r="J751" s="1716">
        <f>SUM(F751:I751)</f>
        <v>921</v>
      </c>
      <c r="K751" s="1777" t="s">
        <v>849</v>
      </c>
      <c r="L751" s="1778"/>
      <c r="M751" s="1066"/>
      <c r="N751" s="1779"/>
      <c r="O751" s="1064"/>
      <c r="P751" s="1064"/>
      <c r="Q751" s="1064"/>
    </row>
    <row r="752" spans="1:17" ht="15.75">
      <c r="A752" s="1066"/>
      <c r="B752" s="1773"/>
      <c r="C752" s="1774"/>
      <c r="D752" s="1774"/>
      <c r="E752" s="1780" t="s">
        <v>850</v>
      </c>
      <c r="F752" s="1781">
        <v>4.4999999999999998E-2</v>
      </c>
      <c r="G752" s="1781">
        <v>7.0000000000000007E-2</v>
      </c>
      <c r="H752" s="1781">
        <v>0.11</v>
      </c>
      <c r="I752" s="1782">
        <v>0.13</v>
      </c>
      <c r="J752" s="1066"/>
      <c r="K752" s="1783" t="s">
        <v>851</v>
      </c>
      <c r="L752" s="1784">
        <v>25</v>
      </c>
      <c r="M752" s="1785" t="s">
        <v>852</v>
      </c>
      <c r="N752" s="1779"/>
      <c r="O752" s="1064"/>
      <c r="P752" s="1064"/>
      <c r="Q752" s="1064"/>
    </row>
    <row r="753" spans="1:17" ht="15.75">
      <c r="A753" s="1066"/>
      <c r="B753" s="1773"/>
      <c r="C753" s="1774"/>
      <c r="D753" s="1774"/>
      <c r="E753" s="1786" t="s">
        <v>853</v>
      </c>
      <c r="F753" s="1787" t="s">
        <v>854</v>
      </c>
      <c r="G753" s="1788" t="s">
        <v>855</v>
      </c>
      <c r="H753" s="1789" t="s">
        <v>856</v>
      </c>
      <c r="I753" s="1788" t="s">
        <v>857</v>
      </c>
      <c r="J753" s="3508" t="s">
        <v>858</v>
      </c>
      <c r="K753" s="3508"/>
      <c r="L753" s="3508"/>
      <c r="M753" s="1066"/>
      <c r="N753" s="1779"/>
      <c r="O753" s="1064"/>
      <c r="P753" s="1064"/>
      <c r="Q753" s="1064"/>
    </row>
    <row r="754" spans="1:17">
      <c r="A754" s="1066"/>
      <c r="B754" s="1773"/>
      <c r="C754" s="1774"/>
      <c r="D754" s="1774"/>
      <c r="E754" s="1790" t="s">
        <v>859</v>
      </c>
      <c r="F754" s="1791">
        <f>F752*F751</f>
        <v>11.25</v>
      </c>
      <c r="G754" s="1791">
        <f>G752*G751</f>
        <v>43.400000000000006</v>
      </c>
      <c r="H754" s="1791">
        <f>H752*H751</f>
        <v>4.07</v>
      </c>
      <c r="I754" s="1792">
        <f>I752*I751</f>
        <v>1.82</v>
      </c>
      <c r="J754" s="1793">
        <f>SUM(F754:I754)</f>
        <v>60.540000000000006</v>
      </c>
      <c r="K754" s="1793"/>
      <c r="L754" s="1794" t="s">
        <v>860</v>
      </c>
      <c r="M754" s="1066"/>
      <c r="N754" s="1742"/>
      <c r="O754" s="1064"/>
      <c r="P754" s="1064"/>
      <c r="Q754" s="1064"/>
    </row>
    <row r="755" spans="1:17" ht="18">
      <c r="A755" s="1066"/>
      <c r="B755" s="1773"/>
      <c r="C755" s="1774"/>
      <c r="D755" s="1774"/>
      <c r="E755" s="1681" t="s">
        <v>861</v>
      </c>
      <c r="F755" s="1795">
        <f>F754/(100-L752)*100</f>
        <v>15</v>
      </c>
      <c r="G755" s="1795">
        <f>G754/(100-L752)*100</f>
        <v>57.866666666666674</v>
      </c>
      <c r="H755" s="1795">
        <f>H754/(100-L752)*100</f>
        <v>5.4266666666666667</v>
      </c>
      <c r="I755" s="1796">
        <f>I754/(100-L752)*100</f>
        <v>2.4266666666666667</v>
      </c>
      <c r="J755" s="1797">
        <f>SUM(F755:I755)</f>
        <v>80.72</v>
      </c>
      <c r="K755" s="1798"/>
      <c r="L755" s="1717" t="s">
        <v>862</v>
      </c>
      <c r="M755" s="1066"/>
      <c r="N755" s="1742"/>
      <c r="O755" s="1064"/>
      <c r="P755" s="1064"/>
      <c r="Q755" s="1064"/>
    </row>
    <row r="756" spans="1:17">
      <c r="A756" s="1066"/>
      <c r="B756" s="1773"/>
      <c r="C756" s="1774"/>
      <c r="D756" s="1774"/>
      <c r="E756" s="1774"/>
      <c r="F756" s="1774"/>
      <c r="G756" s="1774"/>
      <c r="H756" s="1774"/>
      <c r="I756" s="1774"/>
      <c r="J756" s="1799">
        <f>J755-J754</f>
        <v>20.179999999999993</v>
      </c>
      <c r="K756" s="1799"/>
      <c r="L756" s="1800" t="s">
        <v>863</v>
      </c>
      <c r="M756" s="1801"/>
      <c r="N756" s="1779"/>
      <c r="O756" s="1064"/>
      <c r="P756" s="1064"/>
      <c r="Q756" s="1064"/>
    </row>
    <row r="757" spans="1:17">
      <c r="A757" s="1066"/>
      <c r="B757" s="1773"/>
      <c r="C757" s="1774"/>
      <c r="D757" s="1774"/>
      <c r="E757" s="1774"/>
      <c r="F757" s="1774"/>
      <c r="G757" s="1774"/>
      <c r="H757" s="1774"/>
      <c r="I757" s="1774"/>
      <c r="J757" s="1802">
        <f>(J756/J751)*1000</f>
        <v>21.910966340933761</v>
      </c>
      <c r="K757" s="1799"/>
      <c r="L757" s="1800" t="s">
        <v>864</v>
      </c>
      <c r="M757" s="1801"/>
      <c r="N757" s="1779"/>
      <c r="O757" s="1064"/>
      <c r="P757" s="1064"/>
      <c r="Q757" s="1064"/>
    </row>
    <row r="758" spans="1:17">
      <c r="A758" s="1066"/>
      <c r="B758" s="1773"/>
      <c r="C758" s="1803" t="s">
        <v>852</v>
      </c>
      <c r="D758" s="1804" t="s">
        <v>865</v>
      </c>
      <c r="E758" s="1774"/>
      <c r="F758" s="1774"/>
      <c r="G758" s="1774"/>
      <c r="H758" s="1774"/>
      <c r="I758" s="1774"/>
      <c r="J758" s="1774"/>
      <c r="K758" s="1774"/>
      <c r="L758" s="1774"/>
      <c r="M758" s="1774"/>
      <c r="N758" s="1779"/>
      <c r="O758" s="1064"/>
      <c r="P758" s="1064"/>
      <c r="Q758" s="1064"/>
    </row>
    <row r="759" spans="1:17">
      <c r="A759" s="1066"/>
      <c r="B759" s="1773"/>
      <c r="C759" s="1805"/>
      <c r="D759" s="1804" t="s">
        <v>866</v>
      </c>
      <c r="E759" s="1774"/>
      <c r="F759" s="1774"/>
      <c r="G759" s="1774"/>
      <c r="H759" s="1774"/>
      <c r="I759" s="1774"/>
      <c r="J759" s="1774"/>
      <c r="K759" s="1774"/>
      <c r="L759" s="1774"/>
      <c r="M759" s="1774"/>
      <c r="N759" s="1779"/>
      <c r="O759" s="1064"/>
      <c r="P759" s="1064"/>
      <c r="Q759" s="1064"/>
    </row>
    <row r="760" spans="1:17">
      <c r="A760" s="1066"/>
      <c r="B760" s="1806"/>
      <c r="C760" s="1654"/>
      <c r="D760" s="1654"/>
      <c r="E760" s="1654"/>
      <c r="F760" s="1654"/>
      <c r="G760" s="1654"/>
      <c r="H760" s="1654"/>
      <c r="I760" s="1654"/>
      <c r="J760" s="1654"/>
      <c r="K760" s="1654"/>
      <c r="L760" s="1654"/>
      <c r="M760" s="1654"/>
      <c r="N760" s="1655"/>
      <c r="O760" s="1064"/>
      <c r="P760" s="1064"/>
      <c r="Q760" s="1064"/>
    </row>
    <row r="761" spans="1:17">
      <c r="A761" s="1066"/>
      <c r="B761" s="1064"/>
      <c r="C761" s="1064"/>
      <c r="D761" s="1064"/>
      <c r="E761" s="1064"/>
      <c r="F761" s="1064"/>
      <c r="G761" s="1064"/>
      <c r="H761" s="1064"/>
      <c r="I761" s="1064"/>
      <c r="J761" s="1064"/>
      <c r="K761" s="1064"/>
      <c r="L761" s="1064"/>
      <c r="M761" s="1066"/>
      <c r="N761" s="1066"/>
      <c r="O761" s="1066"/>
      <c r="P761" s="1066"/>
      <c r="Q761" s="1066"/>
    </row>
    <row r="762" spans="1:17" ht="15.75" thickBot="1">
      <c r="A762" s="1066"/>
      <c r="B762" s="1064"/>
      <c r="C762" s="1064"/>
      <c r="D762" s="1064"/>
      <c r="E762" s="1064"/>
      <c r="F762" s="1064"/>
      <c r="G762" s="1064"/>
      <c r="H762" s="1064"/>
      <c r="I762" s="1064"/>
      <c r="J762" s="1064"/>
      <c r="K762" s="1064"/>
      <c r="L762" s="1064"/>
      <c r="M762" s="1066"/>
      <c r="N762" s="1066"/>
      <c r="O762" s="1066"/>
      <c r="P762" s="1066"/>
      <c r="Q762" s="1066"/>
    </row>
    <row r="763" spans="1:17">
      <c r="A763" s="3495" t="s">
        <v>701</v>
      </c>
      <c r="B763" s="3497" t="s">
        <v>942</v>
      </c>
      <c r="C763" s="3498"/>
      <c r="D763" s="3498"/>
      <c r="E763" s="3498"/>
      <c r="F763" s="3498"/>
      <c r="G763" s="3498"/>
      <c r="H763" s="3498"/>
      <c r="I763" s="3498"/>
      <c r="J763" s="3498"/>
      <c r="K763" s="3498"/>
      <c r="L763" s="3498"/>
      <c r="M763" s="3498"/>
      <c r="N763" s="3501">
        <v>1</v>
      </c>
      <c r="O763" s="1066"/>
      <c r="P763" s="1066"/>
      <c r="Q763" s="1066"/>
    </row>
    <row r="764" spans="1:17">
      <c r="A764" s="3496"/>
      <c r="B764" s="3499"/>
      <c r="C764" s="3500"/>
      <c r="D764" s="3500"/>
      <c r="E764" s="3500"/>
      <c r="F764" s="3500"/>
      <c r="G764" s="3500"/>
      <c r="H764" s="3500"/>
      <c r="I764" s="3500"/>
      <c r="J764" s="3500"/>
      <c r="K764" s="3500"/>
      <c r="L764" s="3500"/>
      <c r="M764" s="3500"/>
      <c r="N764" s="3502"/>
      <c r="O764" s="1066"/>
      <c r="P764" s="1066"/>
      <c r="Q764" s="1066"/>
    </row>
    <row r="765" spans="1:17" ht="20.25">
      <c r="A765" s="3479"/>
      <c r="B765" s="3480" t="s">
        <v>943</v>
      </c>
      <c r="C765" s="3481"/>
      <c r="D765" s="3481"/>
      <c r="E765" s="3481"/>
      <c r="F765" s="3481"/>
      <c r="G765" s="3481"/>
      <c r="H765" s="3481"/>
      <c r="I765" s="3481"/>
      <c r="J765" s="3481"/>
      <c r="K765" s="3481"/>
      <c r="L765" s="3481"/>
      <c r="M765" s="3481"/>
      <c r="N765" s="3482"/>
      <c r="O765" s="1066"/>
      <c r="P765" s="1066"/>
      <c r="Q765" s="1066"/>
    </row>
    <row r="766" spans="1:17">
      <c r="A766" s="3479"/>
      <c r="B766" s="3483" t="s">
        <v>2447</v>
      </c>
      <c r="C766" s="3484"/>
      <c r="D766" s="3484"/>
      <c r="E766" s="3484"/>
      <c r="F766" s="3484"/>
      <c r="G766" s="3484"/>
      <c r="H766" s="3484"/>
      <c r="I766" s="3484"/>
      <c r="J766" s="3484"/>
      <c r="K766" s="3484"/>
      <c r="L766" s="3484"/>
      <c r="M766" s="3484"/>
      <c r="N766" s="3485"/>
      <c r="O766" s="1066"/>
      <c r="P766" s="1066"/>
      <c r="Q766" s="1066"/>
    </row>
    <row r="767" spans="1:17">
      <c r="A767" s="3479"/>
      <c r="B767" s="3483"/>
      <c r="C767" s="3484"/>
      <c r="D767" s="3484"/>
      <c r="E767" s="3484"/>
      <c r="F767" s="3484"/>
      <c r="G767" s="3484"/>
      <c r="H767" s="3484"/>
      <c r="I767" s="3484"/>
      <c r="J767" s="3484"/>
      <c r="K767" s="3484"/>
      <c r="L767" s="3484"/>
      <c r="M767" s="3484"/>
      <c r="N767" s="3485"/>
      <c r="O767" s="1066"/>
      <c r="P767" s="1066"/>
      <c r="Q767" s="1066"/>
    </row>
    <row r="768" spans="1:17">
      <c r="A768" s="3479"/>
      <c r="B768" s="3483"/>
      <c r="C768" s="3484"/>
      <c r="D768" s="3484"/>
      <c r="E768" s="3484"/>
      <c r="F768" s="3484"/>
      <c r="G768" s="3484"/>
      <c r="H768" s="3484"/>
      <c r="I768" s="3484"/>
      <c r="J768" s="3484"/>
      <c r="K768" s="3484"/>
      <c r="L768" s="3484"/>
      <c r="M768" s="3484"/>
      <c r="N768" s="3485"/>
      <c r="O768" s="1066"/>
      <c r="P768" s="1066"/>
      <c r="Q768" s="1066"/>
    </row>
    <row r="769" spans="1:17">
      <c r="A769" s="3479"/>
      <c r="B769" s="3483"/>
      <c r="C769" s="3484"/>
      <c r="D769" s="3484"/>
      <c r="E769" s="3484"/>
      <c r="F769" s="3484"/>
      <c r="G769" s="3484"/>
      <c r="H769" s="3484"/>
      <c r="I769" s="3484"/>
      <c r="J769" s="3484"/>
      <c r="K769" s="3484"/>
      <c r="L769" s="3484"/>
      <c r="M769" s="3484"/>
      <c r="N769" s="3485"/>
      <c r="O769" s="1066"/>
      <c r="P769" s="1066"/>
      <c r="Q769" s="1066"/>
    </row>
    <row r="770" spans="1:17">
      <c r="A770" s="3479"/>
      <c r="B770" s="3486"/>
      <c r="C770" s="3487"/>
      <c r="D770" s="3487"/>
      <c r="E770" s="3487"/>
      <c r="F770" s="3487"/>
      <c r="G770" s="3487"/>
      <c r="H770" s="3487"/>
      <c r="I770" s="3487"/>
      <c r="J770" s="3487"/>
      <c r="K770" s="3487"/>
      <c r="L770" s="3487"/>
      <c r="M770" s="3487"/>
      <c r="N770" s="3488"/>
      <c r="O770" s="1066"/>
      <c r="P770" s="1066"/>
      <c r="Q770" s="1066"/>
    </row>
    <row r="771" spans="1:17">
      <c r="A771" s="3479"/>
      <c r="B771" s="1807"/>
      <c r="C771" s="1808"/>
      <c r="D771" s="1808"/>
      <c r="E771" s="1808"/>
      <c r="F771" s="1808"/>
      <c r="G771" s="1808"/>
      <c r="H771" s="1808"/>
      <c r="I771" s="1808"/>
      <c r="J771" s="1808"/>
      <c r="K771" s="1808"/>
      <c r="L771" s="3509" t="s">
        <v>6</v>
      </c>
      <c r="M771" s="3509"/>
      <c r="N771" s="1809"/>
      <c r="O771" s="1066"/>
      <c r="P771" s="1066"/>
      <c r="Q771" s="1066"/>
    </row>
    <row r="772" spans="1:17" ht="15.75">
      <c r="A772" s="3479"/>
      <c r="B772" s="1808"/>
      <c r="C772" s="1808"/>
      <c r="D772" s="1808"/>
      <c r="E772" s="1808"/>
      <c r="F772" s="1808"/>
      <c r="G772" s="1808"/>
      <c r="H772" s="1808"/>
      <c r="I772" s="1808"/>
      <c r="J772" s="1808"/>
      <c r="K772" s="1810" t="s">
        <v>2448</v>
      </c>
      <c r="L772" s="3503" t="s">
        <v>944</v>
      </c>
      <c r="M772" s="3504"/>
      <c r="N772" s="1809"/>
      <c r="O772" s="1066"/>
      <c r="P772" s="1066"/>
      <c r="Q772" s="1066"/>
    </row>
    <row r="773" spans="1:17">
      <c r="A773" s="3479"/>
      <c r="B773" s="1807"/>
      <c r="C773" s="1808"/>
      <c r="D773" s="1808"/>
      <c r="E773" s="1808"/>
      <c r="F773" s="1808"/>
      <c r="G773" s="1808"/>
      <c r="H773" s="1808"/>
      <c r="I773" s="1808"/>
      <c r="J773" s="1808"/>
      <c r="K773" s="1808"/>
      <c r="L773" s="1808"/>
      <c r="M773" s="1811"/>
      <c r="N773" s="1809"/>
      <c r="O773" s="1066"/>
      <c r="P773" s="1066"/>
      <c r="Q773" s="1066"/>
    </row>
    <row r="774" spans="1:17" ht="18">
      <c r="A774" s="3479"/>
      <c r="B774" s="1807"/>
      <c r="C774" s="1808"/>
      <c r="D774" s="1808"/>
      <c r="E774" s="1808"/>
      <c r="F774" s="1812" t="s">
        <v>886</v>
      </c>
      <c r="G774" s="1813" t="s">
        <v>854</v>
      </c>
      <c r="H774" s="1814" t="s">
        <v>855</v>
      </c>
      <c r="I774" s="1815" t="s">
        <v>856</v>
      </c>
      <c r="J774" s="1814" t="s">
        <v>857</v>
      </c>
      <c r="K774" s="1814" t="s">
        <v>945</v>
      </c>
      <c r="L774" s="1808"/>
      <c r="M774" s="1808"/>
      <c r="N774" s="1809"/>
      <c r="O774" s="1066"/>
      <c r="P774" s="1066"/>
      <c r="Q774" s="1066"/>
    </row>
    <row r="775" spans="1:17" ht="18.75">
      <c r="A775" s="3479"/>
      <c r="B775" s="1807"/>
      <c r="C775" s="1808"/>
      <c r="D775" s="1808"/>
      <c r="E775" s="1808"/>
      <c r="F775" s="1816" t="s">
        <v>848</v>
      </c>
      <c r="G775" s="1817">
        <v>50</v>
      </c>
      <c r="H775" s="1817">
        <v>500</v>
      </c>
      <c r="I775" s="1817">
        <v>150</v>
      </c>
      <c r="J775" s="1817">
        <v>13</v>
      </c>
      <c r="K775" s="1817">
        <v>13</v>
      </c>
      <c r="L775" s="1716">
        <f>SUM(G775:K775)</f>
        <v>726</v>
      </c>
      <c r="M775" s="1818" t="s">
        <v>849</v>
      </c>
      <c r="N775" s="1809"/>
      <c r="O775" s="1066"/>
      <c r="P775" s="1066"/>
      <c r="Q775" s="1066"/>
    </row>
    <row r="776" spans="1:17" ht="18.75">
      <c r="A776" s="3479"/>
      <c r="B776" s="1807"/>
      <c r="C776" s="1808"/>
      <c r="D776" s="1808"/>
      <c r="E776" s="1808"/>
      <c r="F776" s="1819" t="s">
        <v>946</v>
      </c>
      <c r="G776" s="1820">
        <v>0.5</v>
      </c>
      <c r="H776" s="1820">
        <v>1</v>
      </c>
      <c r="I776" s="1820">
        <v>1</v>
      </c>
      <c r="J776" s="1820">
        <v>2</v>
      </c>
      <c r="K776" s="1820">
        <v>1</v>
      </c>
      <c r="L776" s="1821">
        <f>SUM(G776:K776)/COUNTIF(G776:K776,"&gt;0")</f>
        <v>1.1000000000000001</v>
      </c>
      <c r="M776" s="1818" t="s">
        <v>947</v>
      </c>
      <c r="N776" s="1809"/>
      <c r="O776" s="1066"/>
      <c r="P776" s="1066"/>
      <c r="Q776" s="1066"/>
    </row>
    <row r="777" spans="1:17" ht="18">
      <c r="A777" s="3479"/>
      <c r="B777" s="1807"/>
      <c r="C777" s="1808"/>
      <c r="D777" s="1808"/>
      <c r="E777" s="1808"/>
      <c r="F777" s="1822" t="s">
        <v>948</v>
      </c>
      <c r="G777" s="1823">
        <f>G776*G775</f>
        <v>25</v>
      </c>
      <c r="H777" s="1824">
        <f>H776*H775</f>
        <v>500</v>
      </c>
      <c r="I777" s="1824">
        <f>I776*I775</f>
        <v>150</v>
      </c>
      <c r="J777" s="1824">
        <f>J776*J775</f>
        <v>26</v>
      </c>
      <c r="K777" s="1824">
        <f>K776*K775</f>
        <v>13</v>
      </c>
      <c r="L777" s="1716">
        <f>SUM(G777:K777)</f>
        <v>714</v>
      </c>
      <c r="M777" s="1818" t="str">
        <f>L772</f>
        <v>pommes</v>
      </c>
      <c r="N777" s="1809"/>
      <c r="O777" s="1066"/>
      <c r="P777" s="1066"/>
      <c r="Q777" s="1066"/>
    </row>
    <row r="778" spans="1:17">
      <c r="A778" s="3479"/>
      <c r="B778" s="1807"/>
      <c r="C778" s="1808"/>
      <c r="D778" s="1808"/>
      <c r="E778" s="1808"/>
      <c r="F778" s="1808"/>
      <c r="G778" s="1825" t="str">
        <f>L772</f>
        <v>pommes</v>
      </c>
      <c r="H778" s="1825" t="str">
        <f>L772</f>
        <v>pommes</v>
      </c>
      <c r="I778" s="1825" t="str">
        <f>L772</f>
        <v>pommes</v>
      </c>
      <c r="J778" s="1825" t="str">
        <f>L772</f>
        <v>pommes</v>
      </c>
      <c r="K778" s="1825" t="str">
        <f>L772</f>
        <v>pommes</v>
      </c>
      <c r="L778" s="1808"/>
      <c r="M778" s="1811"/>
      <c r="N778" s="1809"/>
      <c r="O778" s="1066"/>
      <c r="P778" s="1066"/>
      <c r="Q778" s="1066"/>
    </row>
    <row r="779" spans="1:17" ht="18">
      <c r="A779" s="3479"/>
      <c r="B779" s="1826"/>
      <c r="C779" s="1827" t="s">
        <v>851</v>
      </c>
      <c r="D779" s="1828">
        <v>10</v>
      </c>
      <c r="E779" s="1829" t="s">
        <v>7</v>
      </c>
      <c r="F779" s="1830"/>
      <c r="G779" s="1830"/>
      <c r="H779" s="1808"/>
      <c r="I779" s="1808"/>
      <c r="J779" s="1808"/>
      <c r="K779" s="1808"/>
      <c r="L779" s="1808"/>
      <c r="M779" s="1811"/>
      <c r="N779" s="1809"/>
      <c r="O779" s="1066"/>
      <c r="P779" s="1066"/>
      <c r="Q779" s="1066"/>
    </row>
    <row r="780" spans="1:17" ht="18">
      <c r="A780" s="3479"/>
      <c r="B780" s="1807"/>
      <c r="C780" s="1808"/>
      <c r="D780" s="1808"/>
      <c r="E780" s="1808"/>
      <c r="F780" s="1822" t="s">
        <v>861</v>
      </c>
      <c r="G780" s="1831">
        <f>G777/(100-D779)*100</f>
        <v>27.777777777777779</v>
      </c>
      <c r="H780" s="1831">
        <f>H777/(100-D779)*100</f>
        <v>555.55555555555554</v>
      </c>
      <c r="I780" s="1831">
        <f>I777/(100-D779)*100</f>
        <v>166.66666666666669</v>
      </c>
      <c r="J780" s="1831">
        <f>J777/(100-D779)*100</f>
        <v>28.888888888888886</v>
      </c>
      <c r="K780" s="1831">
        <f>K777/(100-D779)*100</f>
        <v>14.444444444444443</v>
      </c>
      <c r="L780" s="1832">
        <f>SUM(G780:K780)</f>
        <v>793.33333333333337</v>
      </c>
      <c r="M780" s="1818" t="str">
        <f>L772</f>
        <v>pommes</v>
      </c>
      <c r="N780" s="1809"/>
      <c r="O780" s="1066"/>
      <c r="P780" s="1066"/>
      <c r="Q780" s="1066"/>
    </row>
    <row r="781" spans="1:17" ht="18">
      <c r="A781" s="3479"/>
      <c r="B781" s="1807"/>
      <c r="C781" s="1808"/>
      <c r="D781" s="1808"/>
      <c r="E781" s="1808"/>
      <c r="F781" s="1822"/>
      <c r="G781" s="1833" t="str">
        <f>L772</f>
        <v>pommes</v>
      </c>
      <c r="H781" s="1833" t="str">
        <f>L772</f>
        <v>pommes</v>
      </c>
      <c r="I781" s="1833" t="str">
        <f>L772</f>
        <v>pommes</v>
      </c>
      <c r="J781" s="1833" t="str">
        <f>L772</f>
        <v>pommes</v>
      </c>
      <c r="K781" s="1833" t="str">
        <f>L772</f>
        <v>pommes</v>
      </c>
      <c r="L781" s="1716"/>
      <c r="M781" s="1818"/>
      <c r="N781" s="1809"/>
      <c r="O781" s="1066"/>
      <c r="P781" s="1066"/>
      <c r="Q781" s="1066"/>
    </row>
    <row r="782" spans="1:17">
      <c r="A782" s="3479"/>
      <c r="B782" s="1834"/>
      <c r="C782" s="1835"/>
      <c r="D782" s="1835"/>
      <c r="E782" s="1835"/>
      <c r="F782" s="1835"/>
      <c r="G782" s="1835"/>
      <c r="H782" s="1835"/>
      <c r="I782" s="1835"/>
      <c r="J782" s="1835"/>
      <c r="K782" s="1835"/>
      <c r="L782" s="1835"/>
      <c r="M782" s="1835"/>
      <c r="N782" s="1836"/>
      <c r="O782" s="1066"/>
      <c r="P782" s="1066"/>
      <c r="Q782" s="1066"/>
    </row>
    <row r="783" spans="1:17" ht="18.75">
      <c r="A783" s="3479"/>
      <c r="B783" s="1837" t="s">
        <v>6</v>
      </c>
      <c r="C783" s="1838" t="s">
        <v>949</v>
      </c>
      <c r="D783" s="1839"/>
      <c r="E783" s="1839"/>
      <c r="F783" s="1839"/>
      <c r="G783" s="1839"/>
      <c r="H783" s="1839"/>
      <c r="I783" s="1839"/>
      <c r="J783" s="1839"/>
      <c r="K783" s="1839"/>
      <c r="L783" s="1839"/>
      <c r="M783" s="1839"/>
      <c r="N783" s="1840"/>
      <c r="O783" s="1066"/>
      <c r="P783" s="1066"/>
      <c r="Q783" s="1066"/>
    </row>
    <row r="784" spans="1:17" ht="18.75">
      <c r="A784" s="3479"/>
      <c r="B784" s="1841"/>
      <c r="C784" s="3503" t="s">
        <v>950</v>
      </c>
      <c r="D784" s="3504"/>
      <c r="E784" s="1842"/>
      <c r="F784" s="3503" t="s">
        <v>2</v>
      </c>
      <c r="G784" s="3504"/>
      <c r="H784" s="1842"/>
      <c r="I784" s="3503" t="s">
        <v>951</v>
      </c>
      <c r="J784" s="3504"/>
      <c r="K784" s="1842"/>
      <c r="L784" s="3503" t="s">
        <v>952</v>
      </c>
      <c r="M784" s="3504"/>
      <c r="N784" s="1843"/>
      <c r="O784" s="1066"/>
      <c r="P784" s="1066"/>
      <c r="Q784" s="1066"/>
    </row>
    <row r="785" spans="1:17" ht="18.75">
      <c r="A785" s="3479"/>
      <c r="B785" s="1844" t="s">
        <v>7</v>
      </c>
      <c r="C785" s="1845" t="s">
        <v>953</v>
      </c>
      <c r="D785" s="1842"/>
      <c r="E785" s="1842"/>
      <c r="F785" s="1842"/>
      <c r="G785" s="1842"/>
      <c r="H785" s="1842"/>
      <c r="I785" s="1842"/>
      <c r="J785" s="1842"/>
      <c r="K785" s="1842"/>
      <c r="L785" s="1842"/>
      <c r="M785" s="1842"/>
      <c r="N785" s="1843"/>
      <c r="O785" s="1066"/>
      <c r="P785" s="1066"/>
      <c r="Q785" s="1066"/>
    </row>
    <row r="786" spans="1:17">
      <c r="A786" s="3479"/>
      <c r="B786" s="3469" t="s">
        <v>2449</v>
      </c>
      <c r="C786" s="3470"/>
      <c r="D786" s="3470"/>
      <c r="E786" s="3470"/>
      <c r="F786" s="3470"/>
      <c r="G786" s="3470"/>
      <c r="H786" s="3470"/>
      <c r="I786" s="3470"/>
      <c r="J786" s="3470"/>
      <c r="K786" s="3470"/>
      <c r="L786" s="3470"/>
      <c r="M786" s="3470"/>
      <c r="N786" s="3471"/>
      <c r="O786" s="1066"/>
      <c r="P786" s="1066"/>
      <c r="Q786" s="1066"/>
    </row>
    <row r="787" spans="1:17">
      <c r="A787" s="3479"/>
      <c r="B787" s="3472"/>
      <c r="C787" s="3473"/>
      <c r="D787" s="3473"/>
      <c r="E787" s="3473"/>
      <c r="F787" s="3473"/>
      <c r="G787" s="3473"/>
      <c r="H787" s="3473"/>
      <c r="I787" s="3473"/>
      <c r="J787" s="3473"/>
      <c r="K787" s="3473"/>
      <c r="L787" s="3473"/>
      <c r="M787" s="3473"/>
      <c r="N787" s="3474"/>
      <c r="O787" s="1066"/>
      <c r="P787" s="1066"/>
      <c r="Q787" s="1066"/>
    </row>
    <row r="788" spans="1:17">
      <c r="A788" s="3479"/>
      <c r="B788" s="1846" t="s">
        <v>954</v>
      </c>
      <c r="C788" s="3475" t="str">
        <f ca="1">CELL("nomfichier")</f>
        <v>E:\Joël Leboucher\Documents\1.Modeles.de.fiches.2022\[OK.ff-1-A-collectivite.xlsx]Nota</v>
      </c>
      <c r="D788" s="3475"/>
      <c r="E788" s="3475"/>
      <c r="F788" s="3475"/>
      <c r="G788" s="3475"/>
      <c r="H788" s="3475"/>
      <c r="I788" s="3475"/>
      <c r="J788" s="3475"/>
      <c r="K788" s="3475"/>
      <c r="L788" s="3475"/>
      <c r="M788" s="3475"/>
      <c r="N788" s="3476"/>
      <c r="O788" s="1066"/>
      <c r="P788" s="1066"/>
      <c r="Q788" s="1066"/>
    </row>
    <row r="789" spans="1:17">
      <c r="A789" s="3479"/>
      <c r="B789" s="1847" t="s">
        <v>955</v>
      </c>
      <c r="C789" s="3477" t="s">
        <v>2450</v>
      </c>
      <c r="D789" s="3477"/>
      <c r="E789" s="3477"/>
      <c r="F789" s="3477"/>
      <c r="G789" s="3477"/>
      <c r="H789" s="3477"/>
      <c r="I789" s="3477"/>
      <c r="J789" s="3477"/>
      <c r="K789" s="3477"/>
      <c r="L789" s="3477"/>
      <c r="M789" s="3477"/>
      <c r="N789" s="3478"/>
      <c r="O789" s="1066"/>
      <c r="P789" s="1066"/>
      <c r="Q789" s="1066"/>
    </row>
    <row r="790" spans="1:17" ht="15.75" thickBot="1">
      <c r="A790" s="3479"/>
      <c r="B790" s="3462" t="s">
        <v>956</v>
      </c>
      <c r="C790" s="3463"/>
      <c r="D790" s="3463"/>
      <c r="E790" s="3463"/>
      <c r="F790" s="3463"/>
      <c r="G790" s="3463"/>
      <c r="H790" s="3463"/>
      <c r="I790" s="3463"/>
      <c r="J790" s="3463"/>
      <c r="K790" s="3463"/>
      <c r="L790" s="3463"/>
      <c r="M790" s="3463"/>
      <c r="N790" s="3464"/>
      <c r="O790" s="1066"/>
      <c r="P790" s="1066"/>
      <c r="Q790" s="1066"/>
    </row>
    <row r="791" spans="1:17" ht="39.75" customHeight="1" thickBot="1">
      <c r="O791" s="1066"/>
      <c r="P791" s="1066"/>
      <c r="Q791" s="1066"/>
    </row>
    <row r="792" spans="1:17">
      <c r="A792" s="3495" t="s">
        <v>701</v>
      </c>
      <c r="B792" s="3497" t="s">
        <v>957</v>
      </c>
      <c r="C792" s="3498"/>
      <c r="D792" s="3498"/>
      <c r="E792" s="3498"/>
      <c r="F792" s="3498"/>
      <c r="G792" s="3498"/>
      <c r="H792" s="3498"/>
      <c r="I792" s="3498"/>
      <c r="J792" s="3498"/>
      <c r="K792" s="3498"/>
      <c r="L792" s="3498"/>
      <c r="M792" s="3498"/>
      <c r="N792" s="3501">
        <v>2</v>
      </c>
      <c r="O792" s="1066"/>
      <c r="P792" s="1066"/>
      <c r="Q792" s="1066"/>
    </row>
    <row r="793" spans="1:17">
      <c r="A793" s="3496"/>
      <c r="B793" s="3499"/>
      <c r="C793" s="3500"/>
      <c r="D793" s="3500"/>
      <c r="E793" s="3500"/>
      <c r="F793" s="3500"/>
      <c r="G793" s="3500"/>
      <c r="H793" s="3500"/>
      <c r="I793" s="3500"/>
      <c r="J793" s="3500"/>
      <c r="K793" s="3500"/>
      <c r="L793" s="3500"/>
      <c r="M793" s="3500"/>
      <c r="N793" s="3502"/>
      <c r="O793" s="1066"/>
      <c r="P793" s="1066"/>
      <c r="Q793" s="1066"/>
    </row>
    <row r="794" spans="1:17" ht="20.25">
      <c r="A794" s="3479"/>
      <c r="B794" s="3480" t="s">
        <v>943</v>
      </c>
      <c r="C794" s="3481"/>
      <c r="D794" s="3481"/>
      <c r="E794" s="3481"/>
      <c r="F794" s="3481"/>
      <c r="G794" s="3481"/>
      <c r="H794" s="3481"/>
      <c r="I794" s="3481"/>
      <c r="J794" s="3481"/>
      <c r="K794" s="3481"/>
      <c r="L794" s="3481"/>
      <c r="M794" s="3481"/>
      <c r="N794" s="3482"/>
      <c r="O794" s="1066"/>
      <c r="P794" s="1066"/>
      <c r="Q794" s="1066"/>
    </row>
    <row r="795" spans="1:17">
      <c r="A795" s="3479"/>
      <c r="B795" s="3483" t="s">
        <v>958</v>
      </c>
      <c r="C795" s="3484"/>
      <c r="D795" s="3484"/>
      <c r="E795" s="3484"/>
      <c r="F795" s="3484"/>
      <c r="G795" s="3484"/>
      <c r="H795" s="3484"/>
      <c r="I795" s="3484"/>
      <c r="J795" s="3484"/>
      <c r="K795" s="3484"/>
      <c r="L795" s="3484"/>
      <c r="M795" s="3484"/>
      <c r="N795" s="3485"/>
      <c r="O795" s="1066"/>
      <c r="P795" s="1066"/>
      <c r="Q795" s="1066"/>
    </row>
    <row r="796" spans="1:17">
      <c r="A796" s="3479"/>
      <c r="B796" s="3483"/>
      <c r="C796" s="3484"/>
      <c r="D796" s="3484"/>
      <c r="E796" s="3484"/>
      <c r="F796" s="3484"/>
      <c r="G796" s="3484"/>
      <c r="H796" s="3484"/>
      <c r="I796" s="3484"/>
      <c r="J796" s="3484"/>
      <c r="K796" s="3484"/>
      <c r="L796" s="3484"/>
      <c r="M796" s="3484"/>
      <c r="N796" s="3485"/>
      <c r="O796" s="1066"/>
      <c r="P796" s="1066"/>
      <c r="Q796" s="1066"/>
    </row>
    <row r="797" spans="1:17">
      <c r="A797" s="3479"/>
      <c r="B797" s="3483"/>
      <c r="C797" s="3484"/>
      <c r="D797" s="3484"/>
      <c r="E797" s="3484"/>
      <c r="F797" s="3484"/>
      <c r="G797" s="3484"/>
      <c r="H797" s="3484"/>
      <c r="I797" s="3484"/>
      <c r="J797" s="3484"/>
      <c r="K797" s="3484"/>
      <c r="L797" s="3484"/>
      <c r="M797" s="3484"/>
      <c r="N797" s="3485"/>
      <c r="O797" s="1066"/>
      <c r="P797" s="1066"/>
      <c r="Q797" s="1066"/>
    </row>
    <row r="798" spans="1:17">
      <c r="A798" s="3479"/>
      <c r="B798" s="3483"/>
      <c r="C798" s="3484"/>
      <c r="D798" s="3484"/>
      <c r="E798" s="3484"/>
      <c r="F798" s="3484"/>
      <c r="G798" s="3484"/>
      <c r="H798" s="3484"/>
      <c r="I798" s="3484"/>
      <c r="J798" s="3484"/>
      <c r="K798" s="3484"/>
      <c r="L798" s="3484"/>
      <c r="M798" s="3484"/>
      <c r="N798" s="3485"/>
      <c r="O798" s="1066"/>
      <c r="P798" s="1066"/>
      <c r="Q798" s="1066"/>
    </row>
    <row r="799" spans="1:17">
      <c r="A799" s="3479"/>
      <c r="B799" s="3486"/>
      <c r="C799" s="3487"/>
      <c r="D799" s="3487"/>
      <c r="E799" s="3487"/>
      <c r="F799" s="3487"/>
      <c r="G799" s="3487"/>
      <c r="H799" s="3487"/>
      <c r="I799" s="3487"/>
      <c r="J799" s="3487"/>
      <c r="K799" s="3487"/>
      <c r="L799" s="3487"/>
      <c r="M799" s="3487"/>
      <c r="N799" s="3488"/>
      <c r="O799" s="1066"/>
      <c r="P799" s="1066"/>
      <c r="Q799" s="1066"/>
    </row>
    <row r="800" spans="1:17">
      <c r="A800" s="3479"/>
      <c r="B800" s="1848"/>
      <c r="C800" s="1849"/>
      <c r="D800" s="1849"/>
      <c r="E800" s="1849"/>
      <c r="F800" s="1849"/>
      <c r="G800" s="1849"/>
      <c r="H800" s="1849"/>
      <c r="I800" s="1849"/>
      <c r="J800" s="1849"/>
      <c r="K800" s="1849"/>
      <c r="L800" s="3489" t="s">
        <v>6</v>
      </c>
      <c r="M800" s="3489"/>
      <c r="N800" s="1850"/>
      <c r="O800" s="1066"/>
      <c r="P800" s="1066"/>
      <c r="Q800" s="1066"/>
    </row>
    <row r="801" spans="1:17" ht="18">
      <c r="A801" s="3479"/>
      <c r="B801" s="1848"/>
      <c r="C801" s="1849"/>
      <c r="D801" s="1849"/>
      <c r="E801" s="1849"/>
      <c r="F801" s="1849"/>
      <c r="G801" s="1849"/>
      <c r="H801" s="1849"/>
      <c r="I801" s="1849"/>
      <c r="K801" s="1822" t="s">
        <v>959</v>
      </c>
      <c r="L801" s="3490">
        <v>2.4</v>
      </c>
      <c r="M801" s="3490"/>
      <c r="N801" s="1850"/>
      <c r="O801" s="1066"/>
      <c r="P801" s="1066"/>
      <c r="Q801" s="1066"/>
    </row>
    <row r="802" spans="1:17">
      <c r="A802" s="3479"/>
      <c r="B802" s="1851"/>
      <c r="C802" s="1852"/>
      <c r="D802" s="1852"/>
      <c r="E802" s="1852"/>
      <c r="F802" s="1849"/>
      <c r="G802" s="1849"/>
      <c r="H802" s="1849"/>
      <c r="I802" s="1849"/>
      <c r="J802" s="1849"/>
      <c r="K802" s="1853"/>
      <c r="L802" s="3490"/>
      <c r="M802" s="3490"/>
      <c r="N802" s="1850"/>
      <c r="O802" s="1066"/>
      <c r="P802" s="1066"/>
      <c r="Q802" s="1066"/>
    </row>
    <row r="803" spans="1:17">
      <c r="A803" s="3479"/>
      <c r="B803" s="1848"/>
      <c r="C803" s="1849"/>
      <c r="D803" s="1849"/>
      <c r="E803" s="1849"/>
      <c r="F803" s="1849"/>
      <c r="G803" s="1849"/>
      <c r="H803" s="1849"/>
      <c r="I803" s="1849"/>
      <c r="J803" s="1849"/>
      <c r="K803" s="1849"/>
      <c r="L803" s="1849"/>
      <c r="M803" s="1849"/>
      <c r="N803" s="1850"/>
      <c r="O803" s="1066"/>
      <c r="P803" s="1066"/>
      <c r="Q803" s="1066"/>
    </row>
    <row r="804" spans="1:17" ht="18">
      <c r="A804" s="3479"/>
      <c r="B804" s="1848"/>
      <c r="C804" s="1849"/>
      <c r="D804" s="1849"/>
      <c r="E804" s="1849"/>
      <c r="F804" s="1854" t="s">
        <v>886</v>
      </c>
      <c r="G804" s="1855" t="s">
        <v>854</v>
      </c>
      <c r="H804" s="1855" t="s">
        <v>855</v>
      </c>
      <c r="I804" s="1856" t="s">
        <v>856</v>
      </c>
      <c r="J804" s="1855" t="s">
        <v>857</v>
      </c>
      <c r="K804" s="1855" t="s">
        <v>945</v>
      </c>
      <c r="L804" s="1849"/>
      <c r="M804" s="1849"/>
      <c r="N804" s="1850"/>
      <c r="O804" s="1066"/>
      <c r="P804" s="1066"/>
      <c r="Q804" s="1066"/>
    </row>
    <row r="805" spans="1:17" ht="18">
      <c r="A805" s="3479"/>
      <c r="B805" s="1848"/>
      <c r="C805" s="1849"/>
      <c r="D805" s="1849"/>
      <c r="E805" s="1849"/>
      <c r="F805" s="1819" t="s">
        <v>960</v>
      </c>
      <c r="G805" s="1857">
        <v>0.05</v>
      </c>
      <c r="H805" s="1857">
        <v>0.08</v>
      </c>
      <c r="I805" s="1857">
        <v>0.11</v>
      </c>
      <c r="J805" s="1857">
        <v>0.125</v>
      </c>
      <c r="K805" s="1857">
        <v>7.0000000000000007E-2</v>
      </c>
      <c r="L805" s="1821">
        <f>SUM(G805:K805)/COUNTIF(G805:K805,"&gt;0")</f>
        <v>8.6999999999999994E-2</v>
      </c>
      <c r="M805" s="1818" t="s">
        <v>947</v>
      </c>
      <c r="N805" s="1850"/>
      <c r="O805" s="1066"/>
      <c r="P805" s="1066"/>
      <c r="Q805" s="1066"/>
    </row>
    <row r="806" spans="1:17" ht="18.75">
      <c r="A806" s="3479"/>
      <c r="B806" s="1848"/>
      <c r="C806" s="1849"/>
      <c r="D806" s="1849"/>
      <c r="E806" s="1849"/>
      <c r="F806" s="1822" t="s">
        <v>961</v>
      </c>
      <c r="G806" s="1858">
        <f>L801/G805</f>
        <v>47.999999999999993</v>
      </c>
      <c r="H806" s="1858">
        <f>L801/H805</f>
        <v>30</v>
      </c>
      <c r="I806" s="1858">
        <f>L801/I805</f>
        <v>21.818181818181817</v>
      </c>
      <c r="J806" s="1858">
        <f>L801/J805</f>
        <v>19.2</v>
      </c>
      <c r="K806" s="1858">
        <f>L801/K805</f>
        <v>34.285714285714285</v>
      </c>
      <c r="L806" s="1717" t="s">
        <v>962</v>
      </c>
      <c r="M806" s="1818"/>
      <c r="N806" s="1850"/>
      <c r="O806" s="1066"/>
      <c r="P806" s="1066"/>
      <c r="Q806" s="1066"/>
    </row>
    <row r="807" spans="1:17" ht="18.75">
      <c r="A807" s="3479"/>
      <c r="B807" s="1859" t="s">
        <v>6</v>
      </c>
      <c r="C807" s="1860" t="s">
        <v>963</v>
      </c>
      <c r="D807" s="1849"/>
      <c r="E807" s="1849"/>
      <c r="F807" s="1822"/>
      <c r="G807" s="1861"/>
      <c r="H807" s="1861"/>
      <c r="I807" s="1861"/>
      <c r="J807" s="1861"/>
      <c r="K807" s="1861"/>
      <c r="L807" s="1717"/>
      <c r="M807" s="1818"/>
      <c r="N807" s="1850"/>
      <c r="O807" s="1066"/>
      <c r="P807" s="1066"/>
      <c r="Q807" s="1066"/>
    </row>
    <row r="808" spans="1:17">
      <c r="A808" s="3479"/>
      <c r="B808" s="3491" t="s">
        <v>964</v>
      </c>
      <c r="C808" s="3492"/>
      <c r="D808" s="3492"/>
      <c r="E808" s="3492"/>
      <c r="F808" s="3492"/>
      <c r="G808" s="3492"/>
      <c r="H808" s="3492"/>
      <c r="I808" s="3492"/>
      <c r="J808" s="3492"/>
      <c r="K808" s="3492"/>
      <c r="L808" s="3492"/>
      <c r="M808" s="3492"/>
      <c r="N808" s="3493"/>
      <c r="O808" s="1066"/>
      <c r="P808" s="1066"/>
      <c r="Q808" s="1066"/>
    </row>
    <row r="809" spans="1:17" ht="15.75">
      <c r="A809" s="3479"/>
      <c r="B809" s="1862"/>
      <c r="C809" s="1863"/>
      <c r="D809" s="1863"/>
      <c r="E809" s="1863"/>
      <c r="F809" s="1849"/>
      <c r="G809" s="1849"/>
      <c r="H809" s="1716"/>
      <c r="I809" s="1716"/>
      <c r="J809" s="1716"/>
      <c r="K809" s="1716"/>
      <c r="L809" s="3494" t="s">
        <v>7</v>
      </c>
      <c r="M809" s="3494"/>
      <c r="N809" s="1850"/>
      <c r="O809" s="1066"/>
      <c r="P809" s="1066"/>
      <c r="Q809" s="1066"/>
    </row>
    <row r="810" spans="1:17" ht="15.75">
      <c r="A810" s="3479"/>
      <c r="B810" s="1862"/>
      <c r="C810" s="1863"/>
      <c r="D810" s="1863"/>
      <c r="E810" s="1863"/>
      <c r="F810" s="1849"/>
      <c r="G810" s="1849"/>
      <c r="H810" s="1716"/>
      <c r="I810" s="1716"/>
      <c r="J810" s="1716"/>
      <c r="K810" s="1864" t="s">
        <v>2448</v>
      </c>
      <c r="L810" s="3467" t="s">
        <v>2</v>
      </c>
      <c r="M810" s="3468"/>
      <c r="N810" s="1850"/>
      <c r="O810" s="1066"/>
      <c r="P810" s="1066"/>
      <c r="Q810" s="1066"/>
    </row>
    <row r="811" spans="1:17" ht="18">
      <c r="A811" s="3479"/>
      <c r="B811" s="1848"/>
      <c r="C811" s="1849"/>
      <c r="D811" s="1716"/>
      <c r="E811" s="1716"/>
      <c r="F811" s="1716"/>
      <c r="G811" s="1716"/>
      <c r="H811" s="1716"/>
      <c r="I811" s="1716"/>
      <c r="J811" s="1716"/>
      <c r="K811" s="1716"/>
      <c r="L811" s="1716"/>
      <c r="M811" s="1818"/>
      <c r="N811" s="1850"/>
      <c r="O811" s="1066"/>
      <c r="P811" s="1066"/>
      <c r="Q811" s="1066"/>
    </row>
    <row r="812" spans="1:17" ht="18.75">
      <c r="A812" s="3479"/>
      <c r="B812" s="1848"/>
      <c r="C812" s="1849"/>
      <c r="D812" s="1849"/>
      <c r="E812" s="1849"/>
      <c r="F812" s="1816" t="s">
        <v>848</v>
      </c>
      <c r="G812" s="1817">
        <v>50</v>
      </c>
      <c r="H812" s="1817">
        <v>500</v>
      </c>
      <c r="I812" s="1817">
        <v>150</v>
      </c>
      <c r="J812" s="1817">
        <v>13</v>
      </c>
      <c r="K812" s="1817">
        <v>13</v>
      </c>
      <c r="L812" s="1716">
        <f>SUM(G812:K812)</f>
        <v>726</v>
      </c>
      <c r="M812" s="1818" t="s">
        <v>849</v>
      </c>
      <c r="N812" s="1850"/>
      <c r="O812" s="1066"/>
      <c r="P812" s="1066"/>
      <c r="Q812" s="1066"/>
    </row>
    <row r="813" spans="1:17" ht="18.75">
      <c r="A813" s="3479"/>
      <c r="B813" s="1848"/>
      <c r="C813" s="1849"/>
      <c r="D813" s="1849"/>
      <c r="E813" s="1849"/>
      <c r="F813" s="1822" t="s">
        <v>965</v>
      </c>
      <c r="G813" s="1865">
        <f>G805*G812</f>
        <v>2.5</v>
      </c>
      <c r="H813" s="1865">
        <f>H805*H812</f>
        <v>40</v>
      </c>
      <c r="I813" s="1865">
        <f>I805*I812</f>
        <v>16.5</v>
      </c>
      <c r="J813" s="1865">
        <f>J805*J812</f>
        <v>1.625</v>
      </c>
      <c r="K813" s="1865">
        <f>K805*K812</f>
        <v>0.91000000000000014</v>
      </c>
      <c r="L813" s="1716">
        <f>SUM(G813:K813)</f>
        <v>61.534999999999997</v>
      </c>
      <c r="M813" s="1818" t="str">
        <f>L810</f>
        <v>Kg</v>
      </c>
      <c r="N813" s="1850"/>
      <c r="O813" s="1066"/>
      <c r="P813" s="1066"/>
      <c r="Q813" s="1066"/>
    </row>
    <row r="814" spans="1:17">
      <c r="A814" s="3479"/>
      <c r="B814" s="1848"/>
      <c r="C814" s="1849"/>
      <c r="D814" s="1849"/>
      <c r="E814" s="1849"/>
      <c r="F814" s="1849"/>
      <c r="G814" s="1866" t="str">
        <f>L810</f>
        <v>Kg</v>
      </c>
      <c r="H814" s="1866" t="str">
        <f>L810</f>
        <v>Kg</v>
      </c>
      <c r="I814" s="1866" t="str">
        <f>L810</f>
        <v>Kg</v>
      </c>
      <c r="J814" s="1866" t="str">
        <f>L810</f>
        <v>Kg</v>
      </c>
      <c r="K814" s="1866" t="str">
        <f>L810</f>
        <v>Kg</v>
      </c>
      <c r="L814" s="1849"/>
      <c r="M814" s="1867"/>
      <c r="N814" s="1850"/>
      <c r="O814" s="1066"/>
      <c r="P814" s="1066"/>
      <c r="Q814" s="1066"/>
    </row>
    <row r="815" spans="1:17" ht="18">
      <c r="A815" s="3479"/>
      <c r="B815" s="1286"/>
      <c r="C815" s="1827" t="s">
        <v>851</v>
      </c>
      <c r="D815" s="1828">
        <v>50</v>
      </c>
      <c r="E815" s="1829" t="s">
        <v>8</v>
      </c>
      <c r="H815" s="1849"/>
      <c r="I815" s="1849"/>
      <c r="J815" s="1849"/>
      <c r="K815" s="1849"/>
      <c r="L815" s="1849"/>
      <c r="M815" s="1867"/>
      <c r="N815" s="1850"/>
      <c r="O815" s="1066"/>
      <c r="P815" s="1066"/>
      <c r="Q815" s="1066"/>
    </row>
    <row r="816" spans="1:17" ht="18">
      <c r="A816" s="3479"/>
      <c r="B816" s="1848"/>
      <c r="C816" s="1849"/>
      <c r="D816" s="1849"/>
      <c r="E816" s="1849"/>
      <c r="F816" s="1822" t="s">
        <v>861</v>
      </c>
      <c r="G816" s="1831">
        <f>G813/(100-D815)*100</f>
        <v>5</v>
      </c>
      <c r="H816" s="1831">
        <f>H813/(100-D815)*100</f>
        <v>80</v>
      </c>
      <c r="I816" s="1831">
        <f>I813/(100-D815)*100</f>
        <v>33</v>
      </c>
      <c r="J816" s="1831">
        <f>J813/(100-D815)*100</f>
        <v>3.25</v>
      </c>
      <c r="K816" s="1831">
        <f>K813/(100-D815)*100</f>
        <v>1.8200000000000005</v>
      </c>
      <c r="L816" s="1716">
        <f>SUM(G816:K816)</f>
        <v>123.07000000000001</v>
      </c>
      <c r="M816" s="1818" t="str">
        <f>L810</f>
        <v>Kg</v>
      </c>
      <c r="N816" s="1850"/>
      <c r="O816" s="1066"/>
      <c r="P816" s="1066"/>
      <c r="Q816" s="1066"/>
    </row>
    <row r="817" spans="1:17" ht="18">
      <c r="A817" s="3479"/>
      <c r="B817" s="1848"/>
      <c r="C817" s="1849"/>
      <c r="D817" s="1849"/>
      <c r="E817" s="1849"/>
      <c r="F817" s="1822"/>
      <c r="G817" s="1833" t="str">
        <f>L810</f>
        <v>Kg</v>
      </c>
      <c r="H817" s="1833" t="str">
        <f>L810</f>
        <v>Kg</v>
      </c>
      <c r="I817" s="1833" t="str">
        <f>L810</f>
        <v>Kg</v>
      </c>
      <c r="J817" s="1833" t="str">
        <f>L810</f>
        <v>Kg</v>
      </c>
      <c r="K817" s="1833" t="str">
        <f>L810</f>
        <v>Kg</v>
      </c>
      <c r="L817" s="1716"/>
      <c r="M817" s="1818"/>
      <c r="N817" s="1850"/>
      <c r="O817" s="1066"/>
      <c r="P817" s="1066"/>
      <c r="Q817" s="1066"/>
    </row>
    <row r="818" spans="1:17" ht="15.75">
      <c r="A818" s="3479"/>
      <c r="B818" s="1868" t="s">
        <v>8</v>
      </c>
      <c r="C818" s="1845" t="s">
        <v>953</v>
      </c>
      <c r="D818" s="1869"/>
      <c r="E818" s="1869"/>
      <c r="F818" s="1869"/>
      <c r="G818" s="1869"/>
      <c r="H818" s="1869"/>
      <c r="I818" s="1869"/>
      <c r="J818" s="1869"/>
      <c r="K818" s="1869"/>
      <c r="L818" s="1869"/>
      <c r="M818" s="1869"/>
      <c r="N818" s="1870"/>
      <c r="O818" s="1066"/>
      <c r="P818" s="1066"/>
      <c r="Q818" s="1066"/>
    </row>
    <row r="819" spans="1:17" ht="18.75">
      <c r="A819" s="3479"/>
      <c r="B819" s="1871" t="s">
        <v>7</v>
      </c>
      <c r="C819" s="1872" t="s">
        <v>949</v>
      </c>
      <c r="D819" s="1839"/>
      <c r="E819" s="1839"/>
      <c r="F819" s="1839"/>
      <c r="G819" s="1839"/>
      <c r="H819" s="1839"/>
      <c r="I819" s="1839"/>
      <c r="J819" s="1839"/>
      <c r="K819" s="1839"/>
      <c r="L819" s="1839"/>
      <c r="M819" s="1839"/>
      <c r="N819" s="1840"/>
      <c r="O819" s="1066"/>
      <c r="P819" s="1066"/>
      <c r="Q819" s="1066"/>
    </row>
    <row r="820" spans="1:17" ht="18.75">
      <c r="A820" s="3479"/>
      <c r="B820" s="1841"/>
      <c r="C820" s="3467" t="s">
        <v>2</v>
      </c>
      <c r="D820" s="3468"/>
      <c r="E820" s="1842"/>
      <c r="F820" s="3467" t="s">
        <v>951</v>
      </c>
      <c r="G820" s="3468"/>
      <c r="H820" s="1842"/>
      <c r="I820" s="3467" t="s">
        <v>952</v>
      </c>
      <c r="J820" s="3468"/>
      <c r="K820" s="1842"/>
      <c r="L820" s="3467" t="s">
        <v>950</v>
      </c>
      <c r="M820" s="3468"/>
      <c r="N820" s="1843"/>
      <c r="O820" s="1066"/>
      <c r="P820" s="1066"/>
      <c r="Q820" s="1066"/>
    </row>
    <row r="821" spans="1:17" ht="18.75">
      <c r="A821" s="3479"/>
      <c r="B821" s="1841"/>
      <c r="C821" s="1842"/>
      <c r="D821" s="1842"/>
      <c r="E821" s="1842"/>
      <c r="F821" s="1842"/>
      <c r="G821" s="1842"/>
      <c r="H821" s="1842"/>
      <c r="I821" s="1842"/>
      <c r="J821" s="1842"/>
      <c r="K821" s="1842"/>
      <c r="L821" s="1842"/>
      <c r="M821" s="1842"/>
      <c r="N821" s="1843"/>
      <c r="O821" s="1066"/>
      <c r="P821" s="1066"/>
      <c r="Q821" s="1066"/>
    </row>
    <row r="822" spans="1:17">
      <c r="A822" s="3479"/>
      <c r="B822" s="3469" t="s">
        <v>2449</v>
      </c>
      <c r="C822" s="3470"/>
      <c r="D822" s="3470"/>
      <c r="E822" s="3470"/>
      <c r="F822" s="3470"/>
      <c r="G822" s="3470"/>
      <c r="H822" s="3470"/>
      <c r="I822" s="3470"/>
      <c r="J822" s="3470"/>
      <c r="K822" s="3470"/>
      <c r="L822" s="3470"/>
      <c r="M822" s="3470"/>
      <c r="N822" s="3471"/>
      <c r="O822" s="1066"/>
      <c r="P822" s="1066"/>
      <c r="Q822" s="1066"/>
    </row>
    <row r="823" spans="1:17">
      <c r="A823" s="3479"/>
      <c r="B823" s="3472"/>
      <c r="C823" s="3473"/>
      <c r="D823" s="3473"/>
      <c r="E823" s="3473"/>
      <c r="F823" s="3473"/>
      <c r="G823" s="3473"/>
      <c r="H823" s="3473"/>
      <c r="I823" s="3473"/>
      <c r="J823" s="3473"/>
      <c r="K823" s="3473"/>
      <c r="L823" s="3473"/>
      <c r="M823" s="3473"/>
      <c r="N823" s="3474"/>
      <c r="O823" s="1066"/>
      <c r="P823" s="1066"/>
      <c r="Q823" s="1066"/>
    </row>
    <row r="824" spans="1:17">
      <c r="A824" s="3479"/>
      <c r="B824" s="1846" t="s">
        <v>954</v>
      </c>
      <c r="C824" s="3475" t="str">
        <f ca="1">CELL("nomfichier")</f>
        <v>E:\Joël Leboucher\Documents\1.Modeles.de.fiches.2022\[OK.ff-1-A-collectivite.xlsx]Nota</v>
      </c>
      <c r="D824" s="3475"/>
      <c r="E824" s="3475"/>
      <c r="F824" s="3475"/>
      <c r="G824" s="3475"/>
      <c r="H824" s="3475"/>
      <c r="I824" s="3475"/>
      <c r="J824" s="3475"/>
      <c r="K824" s="3475"/>
      <c r="L824" s="3475"/>
      <c r="M824" s="3475"/>
      <c r="N824" s="3476"/>
      <c r="O824" s="1066"/>
      <c r="P824" s="1066"/>
      <c r="Q824" s="1066"/>
    </row>
    <row r="825" spans="1:17">
      <c r="A825" s="3479"/>
      <c r="B825" s="1847" t="s">
        <v>955</v>
      </c>
      <c r="C825" s="3477" t="s">
        <v>2450</v>
      </c>
      <c r="D825" s="3477"/>
      <c r="E825" s="3477"/>
      <c r="F825" s="3477"/>
      <c r="G825" s="3477"/>
      <c r="H825" s="3477"/>
      <c r="I825" s="3477"/>
      <c r="J825" s="3477"/>
      <c r="K825" s="3477"/>
      <c r="L825" s="3477"/>
      <c r="M825" s="3477"/>
      <c r="N825" s="3478"/>
      <c r="O825" s="1066"/>
      <c r="P825" s="1066"/>
      <c r="Q825" s="1066"/>
    </row>
    <row r="826" spans="1:17" ht="15.75" thickBot="1">
      <c r="A826" s="3479"/>
      <c r="B826" s="3462" t="s">
        <v>956</v>
      </c>
      <c r="C826" s="3463"/>
      <c r="D826" s="3463"/>
      <c r="E826" s="3463"/>
      <c r="F826" s="3463"/>
      <c r="G826" s="3463"/>
      <c r="H826" s="3463"/>
      <c r="I826" s="3463"/>
      <c r="J826" s="3463"/>
      <c r="K826" s="3463"/>
      <c r="L826" s="3463"/>
      <c r="M826" s="3463"/>
      <c r="N826" s="3464"/>
      <c r="O826" s="1066"/>
      <c r="P826" s="1066"/>
      <c r="Q826" s="1066"/>
    </row>
    <row r="827" spans="1:17">
      <c r="A827" s="1066"/>
      <c r="B827" s="1064"/>
      <c r="C827" s="1064"/>
      <c r="D827" s="1064"/>
      <c r="E827" s="1064"/>
      <c r="F827" s="1064"/>
      <c r="G827" s="1064"/>
      <c r="H827" s="1064"/>
      <c r="I827" s="1064"/>
      <c r="J827" s="1064"/>
      <c r="K827" s="1064"/>
      <c r="L827" s="1064"/>
      <c r="M827" s="1066"/>
      <c r="N827" s="1066"/>
      <c r="O827" s="1066"/>
      <c r="P827" s="1066"/>
      <c r="Q827" s="1066"/>
    </row>
    <row r="828" spans="1:17">
      <c r="A828" s="1066"/>
      <c r="B828" s="1064"/>
      <c r="C828" s="1064"/>
      <c r="D828" s="1064"/>
      <c r="E828" s="1064"/>
      <c r="F828" s="1064"/>
      <c r="G828" s="1064"/>
      <c r="H828" s="1064"/>
      <c r="I828" s="1064"/>
      <c r="J828" s="1064"/>
      <c r="K828" s="1064"/>
      <c r="L828" s="1064"/>
      <c r="M828" s="1066"/>
      <c r="N828" s="1066"/>
      <c r="O828" s="1066"/>
      <c r="P828" s="1066"/>
      <c r="Q828" s="1066"/>
    </row>
    <row r="829" spans="1:17">
      <c r="A829" s="1066"/>
      <c r="B829" s="1064"/>
      <c r="C829" s="1066"/>
      <c r="D829" s="1066"/>
      <c r="E829" s="1066"/>
      <c r="F829" s="1066"/>
      <c r="G829" s="1066"/>
      <c r="H829" s="1066"/>
      <c r="I829" s="1066"/>
      <c r="J829" s="1066"/>
      <c r="K829" s="1066"/>
      <c r="L829" s="1066"/>
      <c r="M829" s="1066"/>
      <c r="N829" s="1066"/>
      <c r="O829" s="1066"/>
      <c r="P829" s="1066"/>
      <c r="Q829" s="1066"/>
    </row>
    <row r="830" spans="1:17" ht="15" customHeight="1">
      <c r="A830" s="3465" t="s">
        <v>2451</v>
      </c>
      <c r="B830" s="3466"/>
      <c r="C830" s="3466"/>
      <c r="D830" s="3466"/>
      <c r="E830" s="3466"/>
      <c r="F830" s="3466"/>
      <c r="G830" s="3466"/>
      <c r="H830" s="3466"/>
      <c r="I830" s="3466"/>
      <c r="J830" s="3466"/>
      <c r="K830" s="3466"/>
      <c r="L830" s="3466"/>
      <c r="M830" s="3466"/>
      <c r="N830" s="3466"/>
      <c r="O830" s="3466"/>
      <c r="P830" s="3466"/>
      <c r="Q830" s="3466"/>
    </row>
    <row r="831" spans="1:17" ht="15.75" customHeight="1">
      <c r="A831" s="3465"/>
      <c r="B831" s="3466"/>
      <c r="C831" s="3466"/>
      <c r="D831" s="3466"/>
      <c r="E831" s="3466"/>
      <c r="F831" s="3466"/>
      <c r="G831" s="3466"/>
      <c r="H831" s="3466"/>
      <c r="I831" s="3466"/>
      <c r="J831" s="3466"/>
      <c r="K831" s="3466"/>
      <c r="L831" s="3466"/>
      <c r="M831" s="3466"/>
      <c r="N831" s="3466"/>
      <c r="O831" s="3466"/>
      <c r="P831" s="3466"/>
      <c r="Q831" s="3466"/>
    </row>
    <row r="832" spans="1:17" ht="20.100000000000001" customHeight="1">
      <c r="A832" s="1066"/>
      <c r="B832" s="1066"/>
      <c r="C832" s="1066"/>
      <c r="D832" s="1066"/>
      <c r="E832" s="1066"/>
      <c r="F832" s="1066"/>
      <c r="G832" s="1066"/>
      <c r="H832" s="1066"/>
      <c r="I832" s="1066"/>
      <c r="J832" s="1066"/>
      <c r="K832" s="1066"/>
      <c r="L832" s="1066"/>
      <c r="M832" s="1066"/>
      <c r="N832" s="1066"/>
      <c r="O832" s="1066"/>
      <c r="P832" s="1066"/>
      <c r="Q832" s="1066"/>
    </row>
    <row r="833" spans="1:17" ht="20.100000000000001" customHeight="1">
      <c r="A833" s="1066"/>
      <c r="B833" s="1066"/>
      <c r="C833" s="1066"/>
      <c r="D833" s="1066"/>
      <c r="E833" s="1873" t="s">
        <v>1041</v>
      </c>
      <c r="F833" s="1873"/>
      <c r="G833" s="1873"/>
      <c r="H833" s="1066"/>
      <c r="I833" s="1066"/>
      <c r="J833" s="1066"/>
      <c r="K833" s="1066"/>
      <c r="L833" s="1066"/>
      <c r="M833" s="1066"/>
      <c r="N833" s="1066"/>
      <c r="O833" s="1066"/>
      <c r="P833" s="1066"/>
      <c r="Q833" s="1066"/>
    </row>
    <row r="834" spans="1:17" ht="20.100000000000001" customHeight="1">
      <c r="A834" s="1066"/>
      <c r="B834" s="1066"/>
      <c r="C834" s="1066"/>
      <c r="D834" s="1066"/>
      <c r="E834" s="1873"/>
      <c r="F834" s="1873" t="s">
        <v>1042</v>
      </c>
      <c r="G834" s="1873"/>
      <c r="H834" s="1066"/>
      <c r="I834" s="1066"/>
      <c r="J834" s="1066"/>
      <c r="K834" s="1066"/>
      <c r="L834" s="1066"/>
      <c r="M834" s="1066"/>
      <c r="N834" s="1066"/>
      <c r="O834" s="1066"/>
      <c r="P834" s="1066"/>
      <c r="Q834" s="1066"/>
    </row>
    <row r="835" spans="1:17" ht="20.100000000000001" customHeight="1">
      <c r="A835" s="1066"/>
      <c r="B835" s="1066"/>
      <c r="C835" s="1066"/>
      <c r="D835" s="1066"/>
      <c r="E835" s="1873"/>
      <c r="F835" s="1873" t="s">
        <v>1043</v>
      </c>
      <c r="G835" s="1873"/>
      <c r="H835" s="1066"/>
      <c r="I835" s="1066"/>
      <c r="J835" s="1066"/>
      <c r="K835" s="1066"/>
      <c r="L835" s="1066"/>
      <c r="M835" s="1066"/>
      <c r="N835" s="1066"/>
      <c r="O835" s="1066"/>
      <c r="P835" s="1066"/>
      <c r="Q835" s="1066"/>
    </row>
    <row r="836" spans="1:17" ht="20.100000000000001" customHeight="1">
      <c r="A836" s="1066"/>
      <c r="B836" s="1066"/>
      <c r="C836" s="1066"/>
      <c r="D836" s="1066"/>
      <c r="E836" s="1873"/>
      <c r="F836" s="1873" t="s">
        <v>1044</v>
      </c>
      <c r="G836" s="1873"/>
      <c r="H836" s="1066"/>
      <c r="I836" s="1066"/>
      <c r="J836" s="1066"/>
      <c r="K836" s="1066"/>
      <c r="L836" s="1066"/>
      <c r="M836" s="1066"/>
      <c r="N836" s="1066"/>
      <c r="O836" s="1066"/>
      <c r="P836" s="1066"/>
      <c r="Q836" s="1066"/>
    </row>
    <row r="837" spans="1:17" ht="20.100000000000001" customHeight="1">
      <c r="A837" s="1066"/>
      <c r="B837" s="1066"/>
      <c r="C837" s="1066"/>
      <c r="D837" s="1066"/>
      <c r="E837" s="1066"/>
      <c r="F837" s="1873" t="s">
        <v>1045</v>
      </c>
      <c r="G837" s="1066"/>
      <c r="H837" s="1066"/>
      <c r="I837" s="1066"/>
      <c r="J837" s="1066"/>
      <c r="K837" s="1066"/>
      <c r="L837" s="1066"/>
      <c r="M837" s="1066"/>
      <c r="N837" s="1066"/>
      <c r="O837" s="1066"/>
      <c r="P837" s="1066"/>
      <c r="Q837" s="1066"/>
    </row>
    <row r="838" spans="1:17" ht="20.100000000000001" customHeight="1">
      <c r="A838" s="1066"/>
      <c r="B838" s="1066"/>
      <c r="C838" s="1066"/>
      <c r="D838" s="1066"/>
      <c r="E838" s="1873" t="s">
        <v>1046</v>
      </c>
      <c r="F838" s="1066"/>
      <c r="G838" s="1066"/>
      <c r="H838" s="1066"/>
      <c r="I838" s="1066"/>
      <c r="J838" s="1066"/>
      <c r="K838" s="1066"/>
      <c r="L838" s="1066"/>
      <c r="M838" s="1066"/>
      <c r="N838" s="1066"/>
      <c r="O838" s="1066"/>
      <c r="P838" s="1066"/>
      <c r="Q838" s="1066"/>
    </row>
    <row r="839" spans="1:17" ht="20.100000000000001" customHeight="1">
      <c r="A839" s="1066"/>
      <c r="B839" s="1066"/>
      <c r="C839" s="1066"/>
      <c r="D839" s="1066"/>
      <c r="E839" s="1066"/>
      <c r="F839" s="1066"/>
      <c r="G839" s="1066"/>
      <c r="H839" s="1066"/>
      <c r="I839" s="1066"/>
      <c r="J839" s="1066"/>
      <c r="K839" s="1066"/>
      <c r="L839" s="1066"/>
      <c r="M839" s="1066"/>
      <c r="N839" s="1066"/>
      <c r="O839" s="1066"/>
      <c r="P839" s="1066"/>
      <c r="Q839" s="1066"/>
    </row>
    <row r="840" spans="1:17" ht="20.100000000000001" customHeight="1">
      <c r="A840" s="1066"/>
      <c r="B840" s="1066"/>
      <c r="C840" s="1066"/>
      <c r="D840" s="1066"/>
      <c r="E840" s="1066"/>
      <c r="F840" s="1066"/>
      <c r="G840" s="1066"/>
      <c r="H840" s="1066"/>
      <c r="I840" s="1066"/>
      <c r="J840" s="1066"/>
      <c r="K840" s="1066"/>
      <c r="L840" s="1066"/>
      <c r="M840" s="1066"/>
      <c r="N840" s="1066"/>
      <c r="O840" s="1066"/>
      <c r="P840" s="1066"/>
      <c r="Q840" s="1066"/>
    </row>
    <row r="841" spans="1:17" ht="20.100000000000001" customHeight="1">
      <c r="A841" s="1066"/>
      <c r="B841" s="1066"/>
      <c r="C841" s="1066"/>
      <c r="D841" s="1066"/>
      <c r="E841" s="1066"/>
      <c r="F841" s="1066"/>
      <c r="G841" s="1066"/>
      <c r="H841" s="1066"/>
      <c r="I841" s="1066"/>
      <c r="J841" s="1066"/>
      <c r="K841" s="1066"/>
      <c r="L841" s="1066"/>
      <c r="M841" s="1066"/>
      <c r="N841" s="1066"/>
      <c r="O841" s="1066"/>
      <c r="P841" s="1066"/>
      <c r="Q841" s="1066"/>
    </row>
    <row r="842" spans="1:17" ht="20.100000000000001" customHeight="1">
      <c r="A842" s="1066"/>
      <c r="B842" s="1066"/>
      <c r="C842" s="1066"/>
      <c r="D842" s="1066"/>
      <c r="E842" s="1066"/>
      <c r="F842" s="1066"/>
      <c r="G842" s="1066"/>
      <c r="H842" s="1066"/>
      <c r="I842" s="1066"/>
      <c r="J842" s="1066"/>
      <c r="K842" s="1066"/>
      <c r="L842" s="1066"/>
      <c r="M842" s="1066"/>
      <c r="N842" s="1066"/>
      <c r="O842" s="1066"/>
      <c r="P842" s="1066"/>
      <c r="Q842" s="1066"/>
    </row>
    <row r="843" spans="1:17" ht="20.100000000000001" customHeight="1">
      <c r="A843" s="1066"/>
      <c r="B843" s="1066"/>
      <c r="C843" s="1874" t="s">
        <v>1047</v>
      </c>
      <c r="D843" s="1874"/>
      <c r="E843" s="1874"/>
      <c r="F843" s="1874"/>
      <c r="G843" s="1874"/>
      <c r="H843" s="1874"/>
      <c r="I843" s="1874" t="s">
        <v>1048</v>
      </c>
      <c r="J843" s="1066"/>
      <c r="K843" s="1066"/>
      <c r="L843" s="1066"/>
      <c r="M843" s="1066"/>
      <c r="N843" s="1066"/>
      <c r="O843" s="1066"/>
      <c r="P843" s="1066"/>
      <c r="Q843" s="1066"/>
    </row>
    <row r="844" spans="1:17" ht="20.100000000000001" customHeight="1">
      <c r="A844" s="1066"/>
      <c r="B844" s="1066"/>
      <c r="C844" s="1066"/>
      <c r="D844" s="1066"/>
      <c r="E844" s="1066"/>
      <c r="F844" s="1066"/>
      <c r="G844" s="1066"/>
      <c r="H844" s="1066"/>
      <c r="I844" s="1066"/>
      <c r="J844" s="1066"/>
      <c r="K844" s="1066"/>
      <c r="L844" s="1066"/>
      <c r="M844" s="1066"/>
      <c r="N844" s="1066"/>
      <c r="O844" s="1066"/>
      <c r="P844" s="1066"/>
      <c r="Q844" s="1066"/>
    </row>
    <row r="845" spans="1:17" ht="20.100000000000001" customHeight="1">
      <c r="A845" s="1066"/>
      <c r="B845" s="1066"/>
      <c r="C845" s="1066"/>
      <c r="D845" s="1874" t="s">
        <v>1049</v>
      </c>
      <c r="E845" s="1066"/>
      <c r="F845" s="1066"/>
      <c r="G845" s="1066"/>
      <c r="H845" s="1066"/>
      <c r="I845" s="1874"/>
      <c r="J845" s="1066"/>
      <c r="K845" s="1066"/>
      <c r="L845" s="1066"/>
      <c r="M845" s="1066"/>
      <c r="N845" s="1066"/>
      <c r="O845" s="1066"/>
      <c r="P845" s="1066"/>
      <c r="Q845" s="1066"/>
    </row>
    <row r="846" spans="1:17" ht="20.100000000000001" customHeight="1">
      <c r="A846" s="1066"/>
      <c r="B846" s="1066"/>
      <c r="C846" s="1066"/>
      <c r="D846" s="1874" t="s">
        <v>34</v>
      </c>
      <c r="E846" s="1066"/>
      <c r="F846" s="1066"/>
      <c r="G846" s="1066"/>
      <c r="H846" s="1875" t="s">
        <v>0</v>
      </c>
      <c r="I846" s="1874"/>
      <c r="J846" s="1066"/>
      <c r="K846" s="1066"/>
      <c r="L846" s="1066"/>
      <c r="M846" s="1066"/>
      <c r="N846" s="1066"/>
      <c r="O846" s="1066"/>
      <c r="P846" s="1066"/>
      <c r="Q846" s="1066"/>
    </row>
    <row r="847" spans="1:17" ht="20.100000000000001" customHeight="1">
      <c r="A847" s="1066"/>
      <c r="B847" s="1066"/>
      <c r="C847" s="1066"/>
      <c r="D847" s="1874" t="s">
        <v>116</v>
      </c>
      <c r="E847" s="1066"/>
      <c r="F847" s="1066"/>
      <c r="G847" s="1066"/>
      <c r="H847" s="1876"/>
      <c r="I847" s="1876" t="s">
        <v>2452</v>
      </c>
      <c r="J847" s="1066"/>
      <c r="K847" s="1066"/>
      <c r="L847" s="1066"/>
      <c r="M847" s="1066"/>
      <c r="N847" s="1066"/>
      <c r="O847" s="1066"/>
      <c r="P847" s="1066"/>
      <c r="Q847" s="1066"/>
    </row>
    <row r="848" spans="1:17" ht="20.100000000000001" customHeight="1">
      <c r="A848" s="1066"/>
      <c r="B848" s="1066"/>
      <c r="C848" s="1066"/>
      <c r="D848" s="1874" t="s">
        <v>0</v>
      </c>
      <c r="E848" s="1066"/>
      <c r="F848" s="1066"/>
      <c r="G848" s="1066"/>
      <c r="H848" s="1876"/>
      <c r="I848" s="1876" t="s">
        <v>2453</v>
      </c>
      <c r="J848" s="1066"/>
      <c r="K848" s="1066"/>
      <c r="L848" s="1066"/>
      <c r="M848" s="1066"/>
      <c r="N848" s="1066"/>
      <c r="O848" s="1066"/>
      <c r="P848" s="1066"/>
      <c r="Q848" s="1066"/>
    </row>
    <row r="849" spans="1:17" ht="20.100000000000001" customHeight="1">
      <c r="A849" s="1066"/>
      <c r="B849" s="1066"/>
      <c r="C849" s="1066"/>
      <c r="D849" s="1874" t="s">
        <v>79</v>
      </c>
      <c r="E849" s="1066"/>
      <c r="F849" s="1066"/>
      <c r="G849" s="1066"/>
      <c r="H849" s="1875" t="s">
        <v>121</v>
      </c>
      <c r="I849" s="1066"/>
      <c r="J849" s="1066"/>
      <c r="K849" s="1066"/>
      <c r="L849" s="1066"/>
      <c r="M849" s="1066"/>
      <c r="N849" s="1066"/>
      <c r="O849" s="1066"/>
      <c r="P849" s="1066"/>
      <c r="Q849" s="1066"/>
    </row>
    <row r="850" spans="1:17" ht="20.100000000000001" customHeight="1">
      <c r="A850" s="1066"/>
      <c r="B850" s="1066"/>
      <c r="C850" s="1066"/>
      <c r="D850" s="1874" t="s">
        <v>1050</v>
      </c>
      <c r="E850" s="1066"/>
      <c r="F850" s="1066"/>
      <c r="G850" s="1066"/>
      <c r="H850" s="1876"/>
      <c r="I850" s="1876" t="s">
        <v>1051</v>
      </c>
      <c r="J850" s="1066"/>
      <c r="K850" s="1066"/>
      <c r="L850" s="1874"/>
      <c r="M850" s="1066"/>
      <c r="N850" s="1066"/>
      <c r="O850" s="1066"/>
      <c r="P850" s="1066"/>
      <c r="Q850" s="1066"/>
    </row>
    <row r="851" spans="1:17" ht="20.100000000000001" customHeight="1">
      <c r="A851" s="1066"/>
      <c r="B851" s="1066"/>
      <c r="C851" s="1066"/>
      <c r="D851" s="1066"/>
      <c r="E851" s="1066"/>
      <c r="F851" s="1066"/>
      <c r="G851" s="1066"/>
      <c r="H851" s="1875" t="s">
        <v>110</v>
      </c>
      <c r="I851" s="1874"/>
      <c r="J851" s="1874"/>
      <c r="K851" s="1066"/>
      <c r="L851" s="1874"/>
      <c r="M851" s="1066"/>
      <c r="N851" s="1066"/>
      <c r="O851" s="1066"/>
      <c r="P851" s="1066"/>
      <c r="Q851" s="1066"/>
    </row>
    <row r="852" spans="1:17" ht="20.100000000000001" customHeight="1">
      <c r="A852" s="1066"/>
      <c r="B852" s="1066"/>
      <c r="C852" s="1066"/>
      <c r="D852" s="1874" t="s">
        <v>1052</v>
      </c>
      <c r="E852" s="1066"/>
      <c r="F852" s="1066"/>
      <c r="G852" s="1066"/>
      <c r="H852" s="1876"/>
      <c r="I852" s="1876" t="s">
        <v>1053</v>
      </c>
      <c r="J852" s="1876"/>
      <c r="K852" s="1066"/>
      <c r="L852" s="1874"/>
      <c r="M852" s="1066"/>
      <c r="N852" s="1066"/>
      <c r="O852" s="1066"/>
      <c r="P852" s="1066"/>
      <c r="Q852" s="1066"/>
    </row>
    <row r="853" spans="1:17" ht="20.100000000000001" customHeight="1">
      <c r="A853" s="1066"/>
      <c r="B853" s="1066"/>
      <c r="C853" s="1066"/>
      <c r="D853" s="1874" t="s">
        <v>34</v>
      </c>
      <c r="E853" s="1066"/>
      <c r="F853" s="1066"/>
      <c r="G853" s="1066"/>
      <c r="H853" s="1875" t="s">
        <v>170</v>
      </c>
      <c r="I853" s="1874"/>
      <c r="J853" s="1066"/>
      <c r="K853" s="1066"/>
      <c r="L853" s="1874"/>
      <c r="M853" s="1066"/>
      <c r="N853" s="1066"/>
      <c r="O853" s="1066"/>
      <c r="P853" s="1066"/>
      <c r="Q853" s="1066"/>
    </row>
    <row r="854" spans="1:17" ht="20.100000000000001" customHeight="1">
      <c r="A854" s="1066"/>
      <c r="B854" s="1066"/>
      <c r="C854" s="1066"/>
      <c r="D854" s="1874" t="s">
        <v>116</v>
      </c>
      <c r="E854" s="1066"/>
      <c r="F854" s="1066"/>
      <c r="G854" s="1066"/>
      <c r="H854" s="1876"/>
      <c r="I854" s="1876" t="s">
        <v>1054</v>
      </c>
      <c r="J854" s="1066"/>
      <c r="K854" s="1066"/>
      <c r="L854" s="1874"/>
      <c r="M854" s="1066"/>
      <c r="N854" s="1066"/>
      <c r="O854" s="1066"/>
      <c r="P854" s="1066"/>
      <c r="Q854" s="1066"/>
    </row>
    <row r="855" spans="1:17" ht="20.100000000000001" customHeight="1">
      <c r="A855" s="1066"/>
      <c r="B855" s="1066"/>
      <c r="C855" s="1066"/>
      <c r="D855" s="1874" t="s">
        <v>0</v>
      </c>
      <c r="E855" s="1066"/>
      <c r="F855" s="1066"/>
      <c r="G855" s="1066"/>
      <c r="H855" s="1875" t="s">
        <v>1055</v>
      </c>
      <c r="I855" s="1874"/>
      <c r="J855" s="1066"/>
      <c r="K855" s="1066"/>
      <c r="L855" s="1874"/>
      <c r="M855" s="1066"/>
      <c r="N855" s="1066"/>
      <c r="O855" s="1066"/>
      <c r="P855" s="1066"/>
      <c r="Q855" s="1066"/>
    </row>
    <row r="856" spans="1:17" ht="20.100000000000001" customHeight="1">
      <c r="A856" s="1066"/>
      <c r="B856" s="1066"/>
      <c r="C856" s="1066"/>
      <c r="D856" s="1874" t="s">
        <v>79</v>
      </c>
      <c r="E856" s="1066"/>
      <c r="F856" s="1066"/>
      <c r="G856" s="1066"/>
      <c r="H856" s="1876"/>
      <c r="I856" s="1876" t="s">
        <v>1056</v>
      </c>
      <c r="J856" s="1066"/>
      <c r="K856" s="1066"/>
      <c r="L856" s="1874"/>
      <c r="M856" s="1066"/>
      <c r="N856" s="1066"/>
      <c r="O856" s="1066"/>
      <c r="P856" s="1066"/>
      <c r="Q856" s="1066"/>
    </row>
    <row r="857" spans="1:17" ht="20.100000000000001" customHeight="1">
      <c r="A857" s="1066"/>
      <c r="B857" s="1066"/>
      <c r="C857" s="1066"/>
      <c r="D857" s="1874" t="s">
        <v>1050</v>
      </c>
      <c r="E857" s="1066"/>
      <c r="F857" s="1066"/>
      <c r="G857" s="1066"/>
      <c r="H857" s="1875" t="s">
        <v>115</v>
      </c>
      <c r="I857" s="1874"/>
      <c r="J857" s="1066"/>
      <c r="K857" s="1066"/>
      <c r="L857" s="1066"/>
      <c r="M857" s="1066"/>
      <c r="N857" s="1066"/>
      <c r="O857" s="1066"/>
      <c r="P857" s="1066"/>
      <c r="Q857" s="1066"/>
    </row>
    <row r="858" spans="1:17" ht="20.100000000000001" customHeight="1">
      <c r="A858" s="1066"/>
      <c r="B858" s="1066"/>
      <c r="C858" s="1066"/>
      <c r="D858" s="1874"/>
      <c r="E858" s="1066"/>
      <c r="F858" s="1066"/>
      <c r="G858" s="1066"/>
      <c r="H858" s="1876"/>
      <c r="I858" s="1876" t="s">
        <v>1057</v>
      </c>
      <c r="J858" s="1066"/>
      <c r="K858" s="1066"/>
      <c r="L858" s="1874"/>
      <c r="M858" s="1066"/>
      <c r="N858" s="1066"/>
      <c r="O858" s="1066"/>
      <c r="P858" s="1066"/>
      <c r="Q858" s="1066"/>
    </row>
    <row r="859" spans="1:17" ht="20.100000000000001" customHeight="1">
      <c r="A859" s="1066"/>
      <c r="B859" s="1066"/>
      <c r="C859" s="1066"/>
      <c r="D859" s="1874" t="s">
        <v>1058</v>
      </c>
      <c r="E859" s="1066"/>
      <c r="F859" s="1066"/>
      <c r="G859" s="1066"/>
      <c r="H859" s="1876"/>
      <c r="I859" s="1876" t="s">
        <v>1059</v>
      </c>
      <c r="J859" s="1066"/>
      <c r="K859" s="1066"/>
      <c r="L859" s="1066"/>
      <c r="M859" s="1066"/>
      <c r="N859" s="1066"/>
      <c r="O859" s="1066"/>
      <c r="P859" s="1066"/>
      <c r="Q859" s="1066"/>
    </row>
    <row r="860" spans="1:17" ht="20.100000000000001" customHeight="1">
      <c r="A860" s="1066"/>
      <c r="B860" s="1066"/>
      <c r="C860" s="1066"/>
      <c r="D860" s="1874" t="s">
        <v>34</v>
      </c>
      <c r="E860" s="1066"/>
      <c r="F860" s="1066"/>
      <c r="G860" s="1066"/>
      <c r="H860" s="1876"/>
      <c r="I860" s="1876" t="s">
        <v>1060</v>
      </c>
      <c r="J860" s="1066"/>
      <c r="K860" s="1066"/>
      <c r="L860" s="1066"/>
      <c r="M860" s="1066"/>
      <c r="N860" s="1066"/>
      <c r="O860" s="1066"/>
      <c r="P860" s="1066"/>
      <c r="Q860" s="1066"/>
    </row>
    <row r="861" spans="1:17" ht="20.100000000000001" customHeight="1">
      <c r="A861" s="1066"/>
      <c r="B861" s="1066"/>
      <c r="C861" s="1066"/>
      <c r="D861" s="1874" t="s">
        <v>116</v>
      </c>
      <c r="E861" s="1066"/>
      <c r="F861" s="1066"/>
      <c r="G861" s="1066"/>
      <c r="H861" s="1876"/>
      <c r="I861" s="1876" t="s">
        <v>1061</v>
      </c>
      <c r="J861" s="1066"/>
      <c r="K861" s="1066"/>
      <c r="L861" s="1066"/>
      <c r="M861" s="1066"/>
      <c r="N861" s="1066"/>
      <c r="O861" s="1066"/>
      <c r="P861" s="1066"/>
      <c r="Q861" s="1066"/>
    </row>
    <row r="862" spans="1:17" ht="20.100000000000001" customHeight="1">
      <c r="A862" s="1066"/>
      <c r="B862" s="1066"/>
      <c r="C862" s="1066"/>
      <c r="D862" s="1874" t="s">
        <v>0</v>
      </c>
      <c r="E862" s="1066"/>
      <c r="F862" s="1066"/>
      <c r="G862" s="1066"/>
      <c r="H862" s="1066"/>
      <c r="I862" s="1066"/>
      <c r="J862" s="1066"/>
      <c r="K862" s="1066"/>
      <c r="L862" s="1066"/>
      <c r="M862" s="1066"/>
      <c r="N862" s="1066"/>
      <c r="O862" s="1066"/>
      <c r="P862" s="1066"/>
      <c r="Q862" s="1066"/>
    </row>
    <row r="863" spans="1:17" ht="20.100000000000001" customHeight="1">
      <c r="A863" s="1066"/>
      <c r="B863" s="1066"/>
      <c r="C863" s="1066"/>
      <c r="D863" s="1877" t="s">
        <v>2454</v>
      </c>
      <c r="E863" s="1877"/>
      <c r="F863" s="1066"/>
      <c r="G863" s="1066"/>
      <c r="H863" s="1066"/>
      <c r="I863" s="1066"/>
      <c r="J863" s="1066"/>
      <c r="K863" s="1066"/>
      <c r="L863" s="1066"/>
      <c r="M863" s="1066"/>
      <c r="N863" s="1066"/>
      <c r="O863" s="1066"/>
      <c r="P863" s="1066"/>
      <c r="Q863" s="1066"/>
    </row>
    <row r="864" spans="1:17" ht="20.100000000000001" customHeight="1">
      <c r="A864" s="1066"/>
      <c r="B864" s="1066"/>
      <c r="C864" s="1066"/>
      <c r="D864" s="1874" t="s">
        <v>79</v>
      </c>
      <c r="E864" s="1066"/>
      <c r="F864" s="1066"/>
      <c r="G864" s="1066"/>
      <c r="H864" s="1066"/>
      <c r="I864" s="1066"/>
      <c r="J864" s="1066"/>
      <c r="K864" s="1066"/>
      <c r="L864" s="1066"/>
      <c r="M864" s="1066"/>
      <c r="N864" s="1066"/>
      <c r="O864" s="1066"/>
      <c r="P864" s="1066"/>
      <c r="Q864" s="1066"/>
    </row>
    <row r="865" spans="1:18" ht="20.100000000000001" customHeight="1">
      <c r="A865" s="1066"/>
      <c r="B865" s="1066"/>
      <c r="C865" s="1066"/>
      <c r="D865" s="1874" t="s">
        <v>1050</v>
      </c>
      <c r="E865" s="1066"/>
      <c r="F865" s="1066"/>
      <c r="G865" s="1066"/>
      <c r="H865" s="1066"/>
      <c r="I865" s="1066"/>
      <c r="J865" s="1066"/>
      <c r="K865" s="1066"/>
      <c r="L865" s="1066"/>
      <c r="M865" s="1066"/>
      <c r="N865" s="1066"/>
      <c r="O865" s="1066"/>
      <c r="P865" s="1066"/>
      <c r="Q865" s="1066"/>
    </row>
    <row r="866" spans="1:18" ht="20.100000000000001" customHeight="1">
      <c r="A866" s="1066"/>
      <c r="B866" s="1066"/>
      <c r="C866" s="1066"/>
      <c r="D866" s="1874"/>
      <c r="E866" s="1066"/>
      <c r="F866" s="1066"/>
      <c r="G866" s="1066"/>
      <c r="H866" s="1066"/>
      <c r="I866" s="1066"/>
      <c r="J866" s="1066"/>
      <c r="K866" s="1066"/>
      <c r="L866" s="1066"/>
      <c r="M866" s="1066"/>
      <c r="N866" s="1066"/>
      <c r="O866" s="1066"/>
      <c r="P866" s="1066"/>
      <c r="Q866" s="1066"/>
    </row>
    <row r="867" spans="1:18" ht="20.100000000000001" customHeight="1">
      <c r="A867" s="1066"/>
      <c r="B867" s="1066"/>
      <c r="C867" s="1066"/>
      <c r="D867" s="1874" t="s">
        <v>1062</v>
      </c>
      <c r="E867" s="1066"/>
      <c r="F867" s="1066"/>
      <c r="G867" s="1066"/>
      <c r="H867" s="1066"/>
      <c r="I867" s="1066"/>
      <c r="J867" s="1066"/>
      <c r="K867" s="1066"/>
      <c r="L867" s="1066"/>
      <c r="M867" s="1066"/>
      <c r="N867" s="1066"/>
      <c r="O867" s="1066"/>
      <c r="P867" s="1066"/>
      <c r="Q867" s="1066"/>
    </row>
    <row r="868" spans="1:18" ht="20.100000000000001" customHeight="1">
      <c r="A868" s="1066"/>
      <c r="B868" s="1066"/>
      <c r="C868" s="1066"/>
      <c r="D868" s="1874" t="s">
        <v>34</v>
      </c>
      <c r="E868" s="1066"/>
      <c r="F868" s="1066"/>
      <c r="G868" s="1066"/>
      <c r="H868" s="1066"/>
      <c r="I868" s="1066"/>
      <c r="J868" s="1066"/>
      <c r="K868" s="1066"/>
      <c r="L868" s="1066"/>
      <c r="M868" s="1066"/>
      <c r="N868" s="1066"/>
      <c r="O868" s="1066"/>
      <c r="P868" s="1066"/>
      <c r="Q868" s="1066"/>
    </row>
    <row r="869" spans="1:18" ht="20.100000000000001" customHeight="1">
      <c r="A869" s="1066"/>
      <c r="B869" s="1066"/>
      <c r="C869" s="1066"/>
      <c r="D869" s="1874" t="s">
        <v>116</v>
      </c>
      <c r="E869" s="1066"/>
      <c r="F869" s="1066"/>
      <c r="G869" s="1066"/>
      <c r="H869" s="1066"/>
      <c r="I869" s="1066"/>
      <c r="J869" s="1066"/>
      <c r="K869" s="1066"/>
      <c r="L869" s="1066"/>
      <c r="M869" s="1066"/>
      <c r="N869" s="1066"/>
      <c r="O869" s="1066"/>
      <c r="P869" s="1066"/>
      <c r="Q869" s="1066"/>
    </row>
    <row r="870" spans="1:18" ht="20.100000000000001" customHeight="1">
      <c r="A870" s="1066"/>
      <c r="B870" s="1066"/>
      <c r="C870" s="1066"/>
      <c r="D870" s="1874" t="s">
        <v>0</v>
      </c>
      <c r="E870" s="1066"/>
      <c r="F870" s="1066"/>
      <c r="G870" s="1066"/>
      <c r="H870" s="1066"/>
      <c r="I870" s="1066"/>
      <c r="J870" s="1066"/>
      <c r="K870" s="1066"/>
      <c r="L870" s="1066"/>
      <c r="M870" s="1066"/>
      <c r="N870" s="1066"/>
      <c r="O870" s="1066"/>
      <c r="P870" s="1066"/>
      <c r="Q870" s="1066"/>
    </row>
    <row r="871" spans="1:18" ht="20.100000000000001" customHeight="1">
      <c r="A871" s="1066"/>
      <c r="B871" s="1066"/>
      <c r="C871" s="1066"/>
      <c r="D871" s="1874" t="s">
        <v>79</v>
      </c>
      <c r="E871" s="1066"/>
      <c r="F871" s="1066"/>
      <c r="G871" s="1066"/>
      <c r="H871" s="1066"/>
      <c r="I871" s="1066"/>
      <c r="J871" s="1066"/>
      <c r="K871" s="1066"/>
      <c r="L871" s="1066"/>
      <c r="M871" s="1066"/>
      <c r="N871" s="1066"/>
      <c r="O871" s="1066"/>
      <c r="P871" s="1066"/>
      <c r="Q871" s="1066"/>
    </row>
    <row r="872" spans="1:18" ht="20.100000000000001" customHeight="1">
      <c r="A872" s="1066"/>
      <c r="B872" s="1066"/>
      <c r="C872" s="1066"/>
      <c r="D872" s="1874" t="s">
        <v>1050</v>
      </c>
      <c r="E872" s="1066"/>
      <c r="F872" s="1066"/>
      <c r="G872" s="1066"/>
      <c r="H872" s="1066"/>
      <c r="I872" s="1066"/>
      <c r="J872" s="1066"/>
      <c r="K872" s="1066"/>
      <c r="L872" s="1066"/>
      <c r="M872" s="1066"/>
      <c r="N872" s="1066"/>
      <c r="O872" s="1066"/>
      <c r="P872" s="1066"/>
      <c r="Q872" s="1066"/>
    </row>
    <row r="873" spans="1:18" ht="20.100000000000001" customHeight="1">
      <c r="A873" s="1066"/>
      <c r="B873" s="1066"/>
      <c r="C873" s="1066"/>
      <c r="D873" s="1874"/>
      <c r="E873" s="1066"/>
      <c r="F873" s="1066"/>
      <c r="G873" s="1066"/>
      <c r="H873" s="1066"/>
      <c r="I873" s="1066"/>
      <c r="J873" s="1066"/>
      <c r="K873" s="1066"/>
      <c r="L873" s="1066"/>
      <c r="M873" s="1066"/>
      <c r="N873" s="1066"/>
      <c r="O873" s="1066"/>
      <c r="P873" s="1066"/>
      <c r="Q873" s="1066"/>
    </row>
    <row r="874" spans="1:18">
      <c r="A874" s="1849"/>
      <c r="B874" s="1878"/>
      <c r="C874" s="1878"/>
      <c r="D874" s="1878"/>
      <c r="E874" s="1878"/>
      <c r="F874" s="1878"/>
      <c r="G874" s="1878"/>
      <c r="H874" s="1878"/>
      <c r="I874" s="1878"/>
      <c r="J874" s="1878"/>
      <c r="K874" s="1878"/>
      <c r="L874" s="1878"/>
      <c r="M874" s="1878"/>
      <c r="N874" s="1878"/>
      <c r="O874" s="1878"/>
      <c r="P874" s="1878"/>
      <c r="Q874" s="1878"/>
    </row>
    <row r="875" spans="1:18" ht="18">
      <c r="A875" s="1066"/>
      <c r="B875" s="1064"/>
      <c r="C875" s="1879" t="s">
        <v>2455</v>
      </c>
      <c r="D875" s="1064"/>
      <c r="E875" s="1064"/>
      <c r="F875" s="1064"/>
      <c r="G875" s="1064"/>
      <c r="H875" s="1064"/>
      <c r="I875" s="1064"/>
      <c r="J875" s="1064"/>
      <c r="K875" s="1064"/>
      <c r="L875" s="1064"/>
      <c r="M875" s="1064"/>
      <c r="N875" s="1064"/>
      <c r="O875" s="1064"/>
      <c r="P875" s="1064"/>
      <c r="Q875" s="1064"/>
    </row>
    <row r="876" spans="1:18">
      <c r="A876" s="1066"/>
      <c r="B876" s="1064"/>
      <c r="C876" s="1064"/>
      <c r="D876" s="1064"/>
      <c r="E876" s="1064"/>
      <c r="F876" s="1064"/>
      <c r="G876" s="1064"/>
      <c r="H876" s="1064"/>
      <c r="I876" s="1064"/>
      <c r="J876" s="1064"/>
      <c r="K876" s="1064"/>
      <c r="L876" s="1064"/>
      <c r="M876" s="1066"/>
      <c r="N876" s="1066"/>
      <c r="O876" s="1066"/>
      <c r="P876" s="1066"/>
      <c r="Q876" s="1066"/>
    </row>
    <row r="877" spans="1:18" ht="18">
      <c r="A877" s="1066"/>
      <c r="B877" s="1066"/>
      <c r="C877" s="1879" t="s">
        <v>2456</v>
      </c>
      <c r="D877" s="1066"/>
      <c r="E877" s="1066"/>
      <c r="F877" s="1066"/>
      <c r="G877" s="1066"/>
      <c r="H877" s="1066"/>
      <c r="I877" s="1066"/>
      <c r="J877" s="1066"/>
      <c r="K877" s="1066"/>
      <c r="L877" s="1066"/>
      <c r="M877" s="1066"/>
      <c r="N877" s="1066"/>
      <c r="O877" s="1066"/>
      <c r="P877" s="1066"/>
      <c r="Q877" s="1066"/>
    </row>
    <row r="878" spans="1:18">
      <c r="A878" s="1066"/>
      <c r="B878" s="1066"/>
      <c r="C878" s="1066"/>
      <c r="D878" s="1066"/>
      <c r="E878" s="1066"/>
      <c r="F878" s="1066"/>
      <c r="G878" s="1066"/>
      <c r="H878" s="1066"/>
      <c r="I878" s="1066"/>
      <c r="J878" s="1066"/>
      <c r="K878" s="1066"/>
      <c r="L878" s="1066"/>
      <c r="M878" s="1066"/>
      <c r="N878" s="1066"/>
      <c r="O878" s="1066"/>
      <c r="P878" s="1066"/>
      <c r="Q878" s="1066"/>
    </row>
    <row r="879" spans="1:18">
      <c r="A879" s="1104"/>
      <c r="B879" s="1105"/>
      <c r="C879" s="1106"/>
      <c r="D879" s="1106"/>
      <c r="E879" s="1106"/>
      <c r="F879" s="1106"/>
      <c r="G879" s="1106"/>
      <c r="H879" s="1106"/>
      <c r="I879" s="1106"/>
      <c r="J879" s="1105"/>
      <c r="K879" s="1105"/>
      <c r="L879" s="1105"/>
      <c r="M879" s="1104"/>
      <c r="N879" s="1104"/>
      <c r="O879" s="1104"/>
      <c r="P879" s="1104"/>
      <c r="Q879" s="1104"/>
      <c r="R879" s="2698" t="s">
        <v>7066</v>
      </c>
    </row>
  </sheetData>
  <mergeCells count="589">
    <mergeCell ref="B2:Q2"/>
    <mergeCell ref="B3:Q3"/>
    <mergeCell ref="B4:Q4"/>
    <mergeCell ref="B5:Q5"/>
    <mergeCell ref="C6:Q6"/>
    <mergeCell ref="B8:Q10"/>
    <mergeCell ref="C66:F66"/>
    <mergeCell ref="C68:D68"/>
    <mergeCell ref="M68:P68"/>
    <mergeCell ref="M69:P72"/>
    <mergeCell ref="C70:E70"/>
    <mergeCell ref="C72:E72"/>
    <mergeCell ref="B12:Q12"/>
    <mergeCell ref="M44:P49"/>
    <mergeCell ref="M51:P54"/>
    <mergeCell ref="M59:P62"/>
    <mergeCell ref="C61:H61"/>
    <mergeCell ref="M63:P65"/>
    <mergeCell ref="C64:J64"/>
    <mergeCell ref="C107:K107"/>
    <mergeCell ref="C108:K108"/>
    <mergeCell ref="C109:K109"/>
    <mergeCell ref="C110:K110"/>
    <mergeCell ref="B111:B113"/>
    <mergeCell ref="C111:K113"/>
    <mergeCell ref="M73:P75"/>
    <mergeCell ref="C74:E74"/>
    <mergeCell ref="C76:F76"/>
    <mergeCell ref="M76:P78"/>
    <mergeCell ref="B86:L86"/>
    <mergeCell ref="E88:L92"/>
    <mergeCell ref="C129:F129"/>
    <mergeCell ref="C132:I132"/>
    <mergeCell ref="C134:D134"/>
    <mergeCell ref="C137:F137"/>
    <mergeCell ref="C140:F140"/>
    <mergeCell ref="C143:D143"/>
    <mergeCell ref="B114:B116"/>
    <mergeCell ref="C114:K116"/>
    <mergeCell ref="B117:B121"/>
    <mergeCell ref="C117:K121"/>
    <mergeCell ref="C125:H125"/>
    <mergeCell ref="C127:F127"/>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71:A289"/>
    <mergeCell ref="B271:G272"/>
    <mergeCell ref="I271:I272"/>
    <mergeCell ref="J271:J272"/>
    <mergeCell ref="K271:K272"/>
    <mergeCell ref="L271:L272"/>
    <mergeCell ref="I277:I278"/>
    <mergeCell ref="J277:J278"/>
    <mergeCell ref="K277:K278"/>
    <mergeCell ref="L277:L278"/>
    <mergeCell ref="M271:M272"/>
    <mergeCell ref="N271:N272"/>
    <mergeCell ref="B273:G275"/>
    <mergeCell ref="I273:N274"/>
    <mergeCell ref="I275:I276"/>
    <mergeCell ref="J275:J276"/>
    <mergeCell ref="K275:K276"/>
    <mergeCell ref="L275:L276"/>
    <mergeCell ref="M275:M276"/>
    <mergeCell ref="N275:N276"/>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21:K322"/>
    <mergeCell ref="B324:N326"/>
    <mergeCell ref="C327:M327"/>
    <mergeCell ref="C328:M328"/>
    <mergeCell ref="C329:M330"/>
    <mergeCell ref="D331:M331"/>
    <mergeCell ref="B319:C319"/>
    <mergeCell ref="E319:F319"/>
    <mergeCell ref="H319:I319"/>
    <mergeCell ref="B320:C320"/>
    <mergeCell ref="E320:F320"/>
    <mergeCell ref="H320:I320"/>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D341:M341"/>
    <mergeCell ref="C342:L342"/>
    <mergeCell ref="C343:C344"/>
    <mergeCell ref="D343:D344"/>
    <mergeCell ref="E343:E344"/>
    <mergeCell ref="F343:F344"/>
    <mergeCell ref="G343:G344"/>
    <mergeCell ref="H343:H344"/>
    <mergeCell ref="D355:M355"/>
    <mergeCell ref="C356:M358"/>
    <mergeCell ref="C364:M365"/>
    <mergeCell ref="C371:M372"/>
    <mergeCell ref="B374:J374"/>
    <mergeCell ref="B375:J375"/>
    <mergeCell ref="I343:I344"/>
    <mergeCell ref="L343:L344"/>
    <mergeCell ref="M343:M344"/>
    <mergeCell ref="D345:I345"/>
    <mergeCell ref="J350:K351"/>
    <mergeCell ref="L350:M351"/>
    <mergeCell ref="B376:J377"/>
    <mergeCell ref="B380:J381"/>
    <mergeCell ref="B382:J383"/>
    <mergeCell ref="B384:C385"/>
    <mergeCell ref="D384:D385"/>
    <mergeCell ref="E384:E385"/>
    <mergeCell ref="F384:F385"/>
    <mergeCell ref="G384:G385"/>
    <mergeCell ref="H384:H385"/>
    <mergeCell ref="I384:I385"/>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45:G446"/>
    <mergeCell ref="I445:J445"/>
    <mergeCell ref="I446:J446"/>
    <mergeCell ref="C447:G447"/>
    <mergeCell ref="I447:J447"/>
    <mergeCell ref="C448:G448"/>
    <mergeCell ref="I448:J448"/>
    <mergeCell ref="F430:I430"/>
    <mergeCell ref="F431:I431"/>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B469:E469"/>
    <mergeCell ref="B471:Q472"/>
    <mergeCell ref="B474:N474"/>
    <mergeCell ref="A475:A498"/>
    <mergeCell ref="B475:N476"/>
    <mergeCell ref="B477:N478"/>
    <mergeCell ref="C488:M488"/>
    <mergeCell ref="H489:M489"/>
    <mergeCell ref="D490:E490"/>
    <mergeCell ref="B497:N498"/>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G581:H581"/>
    <mergeCell ref="G582:H582"/>
    <mergeCell ref="G586:H586"/>
    <mergeCell ref="G587:H587"/>
    <mergeCell ref="B604:G604"/>
    <mergeCell ref="B610:E610"/>
    <mergeCell ref="M569:N569"/>
    <mergeCell ref="G570:H571"/>
    <mergeCell ref="M570:N570"/>
    <mergeCell ref="M572:N572"/>
    <mergeCell ref="M577:N577"/>
    <mergeCell ref="G579:H580"/>
    <mergeCell ref="C636:E636"/>
    <mergeCell ref="H636:I636"/>
    <mergeCell ref="K636:L636"/>
    <mergeCell ref="C637:E637"/>
    <mergeCell ref="H637:I637"/>
    <mergeCell ref="K637:L637"/>
    <mergeCell ref="B613:F613"/>
    <mergeCell ref="B617:G617"/>
    <mergeCell ref="B618:G618"/>
    <mergeCell ref="B624:F624"/>
    <mergeCell ref="B628:E628"/>
    <mergeCell ref="C635:L635"/>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44:E644"/>
    <mergeCell ref="C648:L648"/>
    <mergeCell ref="C649:L649"/>
    <mergeCell ref="C650:L650"/>
    <mergeCell ref="C651:L651"/>
    <mergeCell ref="C652:L652"/>
    <mergeCell ref="C642:E642"/>
    <mergeCell ref="H642:I642"/>
    <mergeCell ref="K642:L642"/>
    <mergeCell ref="C643:E643"/>
    <mergeCell ref="H643:I643"/>
    <mergeCell ref="K643:L643"/>
    <mergeCell ref="D667:F667"/>
    <mergeCell ref="D669:F669"/>
    <mergeCell ref="D671:F671"/>
    <mergeCell ref="C676:L676"/>
    <mergeCell ref="C678:L681"/>
    <mergeCell ref="C682:L685"/>
    <mergeCell ref="I689:I690"/>
    <mergeCell ref="J689:J690"/>
    <mergeCell ref="C654:C656"/>
    <mergeCell ref="D655:F655"/>
    <mergeCell ref="D656:F656"/>
    <mergeCell ref="C658:C663"/>
    <mergeCell ref="D659:F659"/>
    <mergeCell ref="D660:F660"/>
    <mergeCell ref="D661:F661"/>
    <mergeCell ref="D662:F662"/>
    <mergeCell ref="D663:F663"/>
    <mergeCell ref="C686:F687"/>
    <mergeCell ref="G686:H687"/>
    <mergeCell ref="I686:I687"/>
    <mergeCell ref="J686:K687"/>
    <mergeCell ref="L686:L687"/>
    <mergeCell ref="C689:D690"/>
    <mergeCell ref="E689:E690"/>
    <mergeCell ref="F689:F690"/>
    <mergeCell ref="G689:G690"/>
    <mergeCell ref="H689:H690"/>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692:C693"/>
    <mergeCell ref="D692:D693"/>
    <mergeCell ref="E692:F693"/>
    <mergeCell ref="G692:G693"/>
    <mergeCell ref="H692:H693"/>
    <mergeCell ref="I692:J693"/>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37:D737"/>
    <mergeCell ref="E737:F737"/>
    <mergeCell ref="C738:D738"/>
    <mergeCell ref="E738:F738"/>
    <mergeCell ref="C741:M743"/>
    <mergeCell ref="B747:N747"/>
    <mergeCell ref="C734:D734"/>
    <mergeCell ref="E734:F734"/>
    <mergeCell ref="C735:D735"/>
    <mergeCell ref="E735:F735"/>
    <mergeCell ref="C736:D736"/>
    <mergeCell ref="E736:F736"/>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A792:A793"/>
    <mergeCell ref="B792:M793"/>
    <mergeCell ref="N792:N793"/>
    <mergeCell ref="L772:M772"/>
    <mergeCell ref="C784:D784"/>
    <mergeCell ref="F784:G784"/>
    <mergeCell ref="I784:J784"/>
    <mergeCell ref="L784:M784"/>
    <mergeCell ref="B786:N787"/>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A415F1AC-9F75-47B6-81B4-662ACE5A9444}"/>
    <hyperlink ref="C438" r:id="rId2" xr:uid="{505B8F0F-2923-48B2-B71B-CD1D6CCD2C8A}"/>
    <hyperlink ref="C59" r:id="rId3" xr:uid="{A5903773-EC29-40F1-B6F9-EA221135BCEC}"/>
    <hyperlink ref="C61" r:id="rId4" xr:uid="{AFC5AAE1-5B25-49E6-88D0-E5664696569C}"/>
    <hyperlink ref="B604" r:id="rId5" xr:uid="{80AC2FCE-0F87-4538-9EEE-336921B2EAAC}"/>
    <hyperlink ref="B610" r:id="rId6" xr:uid="{10591848-6B11-4D48-B286-FE203F334E5F}"/>
    <hyperlink ref="B618" r:id="rId7" xr:uid="{5E639D36-081E-4421-BCE3-62F656CB8FCA}"/>
    <hyperlink ref="B617" r:id="rId8" xr:uid="{A4F98F41-E803-4FBC-827A-E5549C722FC9}"/>
    <hyperlink ref="B624" r:id="rId9" xr:uid="{9A5BDB27-0383-46D2-BA00-B69B1BEBD50C}"/>
    <hyperlink ref="B628" r:id="rId10" xr:uid="{85563C33-4A1F-4177-95E7-A11356F09211}"/>
    <hyperlink ref="B613" r:id="rId11" xr:uid="{048F14CA-9F1B-40AE-BEDB-0160FA6ABADD}"/>
    <hyperlink ref="J611" r:id="rId12" xr:uid="{949D532A-619E-4849-9D3A-8C22C72CF759}"/>
    <hyperlink ref="J612" r:id="rId13" xr:uid="{D6524E2F-166B-4EAA-BD7E-515D8BE6B8CF}"/>
    <hyperlink ref="J605" r:id="rId14" xr:uid="{B0CAE55C-6DB3-4873-879A-146B838CA8F5}"/>
    <hyperlink ref="J618" r:id="rId15" xr:uid="{5C42E0A8-48A5-4E69-A3F3-F6C837510ECF}"/>
    <hyperlink ref="J624" r:id="rId16" xr:uid="{FADE6E60-369A-4B98-ABD3-B715CF1C482E}"/>
    <hyperlink ref="J615" r:id="rId17" xr:uid="{F2D5D72C-B3DD-4237-B880-D2D9A770C7F9}"/>
    <hyperlink ref="J629" r:id="rId18" xr:uid="{3BA1EAF9-FEDD-4C82-A0DE-0B82C5241175}"/>
    <hyperlink ref="J625" r:id="rId19" xr:uid="{3C4A9C01-51BD-4246-A936-DCDF2553B4DB}"/>
    <hyperlink ref="J626" r:id="rId20" xr:uid="{A0425DD9-119F-410C-B4A4-2B369F982A4D}"/>
    <hyperlink ref="J621" r:id="rId21" xr:uid="{29BAD5D5-9489-4415-BD79-F5D187B7459C}"/>
    <hyperlink ref="J552" r:id="rId22" xr:uid="{DABEBDC5-798F-4104-8A80-7183F427066B}"/>
    <hyperlink ref="K554" r:id="rId23" xr:uid="{069C4356-4BD3-460A-AE61-FE461063D357}"/>
    <hyperlink ref="K556" r:id="rId24" xr:uid="{B61DEA69-BB54-4C5A-A8E3-A801ED082802}"/>
    <hyperlink ref="K557" r:id="rId25" xr:uid="{2CED79C3-E0AB-41F5-97A3-151D4E39C3CF}"/>
    <hyperlink ref="K553" r:id="rId26" xr:uid="{02C56467-BEDC-4F4E-8E9B-9D18C6361DBF}"/>
    <hyperlink ref="K558" r:id="rId27" xr:uid="{1992871E-195E-4A08-A55B-7BF607CDBAEE}"/>
    <hyperlink ref="K559" r:id="rId28" xr:uid="{2FBE1139-5EE4-415C-AC58-69D7324EFDD0}"/>
    <hyperlink ref="K555" r:id="rId29" xr:uid="{633E8DCE-E9B1-45E4-834B-94D73DF977CD}"/>
    <hyperlink ref="C152" r:id="rId30" xr:uid="{53B6082E-0E7D-4872-848C-0DCFF811250C}"/>
    <hyperlink ref="C154" r:id="rId31" xr:uid="{BDC1FDB3-1D75-4104-B731-79A7AB089257}"/>
    <hyperlink ref="C156" r:id="rId32" xr:uid="{B930023E-26D8-480D-8054-1AA515824920}"/>
    <hyperlink ref="B556" r:id="rId33" xr:uid="{1F921D4C-E78E-4A0E-BC87-238B34A7BAAA}"/>
    <hyperlink ref="B557" r:id="rId34" xr:uid="{C2D66464-28F2-4DD7-83F7-88B3FF92FC2A}"/>
    <hyperlink ref="B560" r:id="rId35" xr:uid="{D7605E06-75C9-4369-8F10-3F324FB1E92D}"/>
    <hyperlink ref="C179" r:id="rId36" display="http://www.mdf-xlpages.com/modules/publisher/item.php?itemid=167" xr:uid="{CA5593D7-98AF-4455-BE73-5A65D0263379}"/>
    <hyperlink ref="C180" r:id="rId37" display="http://www.mdf-xlpages.com/modules/publisher/item.php?itemid=149" xr:uid="{97483197-46A8-4B2F-A2FB-E2956520C2A1}"/>
    <hyperlink ref="C181" r:id="rId38" display="http://www.mdf-xlpages.com/modules/publisher/item.php?itemid=152" xr:uid="{35B0EB38-ECCD-4D74-8841-C046BA3EC064}"/>
    <hyperlink ref="C182" r:id="rId39" display="http://www.mdf-xlpages.com/modules/publisher/item.php?itemid=153" xr:uid="{C05E9BFB-6B6C-43DC-AC08-FEEB3AEDDACD}"/>
    <hyperlink ref="C184" r:id="rId40" display="http://www.mdf-xlpages.com/modules/publisher/item.php?itemid=134" xr:uid="{1399C451-BCBA-410A-9A27-7D7F8BF7804F}"/>
    <hyperlink ref="C185" r:id="rId41" display="http://www.mdf-xlpages.com/modules/publisher/item.php?itemid=105" xr:uid="{A71BD5BB-C8DC-4DDF-9AA5-293D33D85C6D}"/>
    <hyperlink ref="C186" r:id="rId42" display="http://www.mdf-xlpages.com/modules/publisher/item.php?itemid=91" xr:uid="{8F13AE58-00F1-416A-897B-423B24659AC7}"/>
    <hyperlink ref="C187" r:id="rId43" display="http://www.mdf-xlpages.com/modules/publisher/item.php?itemid=99" xr:uid="{826E56BD-3C60-4E13-B5D7-3FEF3255681D}"/>
    <hyperlink ref="C188" r:id="rId44" display="http://www.mdf-xlpages.com/modules/publisher/item.php?itemid=98" xr:uid="{FBDAD1C5-9F3A-4028-8CE8-8C178BCB78C9}"/>
    <hyperlink ref="C189" r:id="rId45" display="http://www.mdf-xlpages.com/modules/publisher/item.php?itemid=86" xr:uid="{451DDDA2-F2DF-4D2E-8A56-C9789EF85169}"/>
    <hyperlink ref="C190" r:id="rId46" display="http://www.mdf-xlpages.com/modules/publisher/item.php?itemid=97" xr:uid="{7F639D72-1FD6-4A93-A45F-D0C217549629}"/>
    <hyperlink ref="C191" r:id="rId47" display="http://www.mdf-xlpages.com/modules/publisher/item.php?itemid=93" xr:uid="{AB39A4C9-817E-4941-865D-0C007672EDF5}"/>
    <hyperlink ref="C192" r:id="rId48" display="http://www.mdf-xlpages.com/modules/publisher/item.php?itemid=84" xr:uid="{97DB3E9B-AC33-42D5-A745-8F1F3518D8BB}"/>
    <hyperlink ref="C193" r:id="rId49" display="http://www.mdf-xlpages.com/modules/publisher/item.php?itemid=94" xr:uid="{20892C4B-8945-4579-8851-9C2E24FBC568}"/>
    <hyperlink ref="C194" r:id="rId50" display="http://www.mdf-xlpages.com/modules/publisher/item.php?itemid=83" xr:uid="{B4750D2E-D867-44AE-9A14-9A411F6265AE}"/>
    <hyperlink ref="C195" r:id="rId51" display="http://www.mdf-xlpages.com/modules/publisher/item.php?itemid=87" xr:uid="{5FCE6E67-F90A-4EEB-9E92-63DF41C6F2A7}"/>
    <hyperlink ref="C196" r:id="rId52" display="http://www.mdf-xlpages.com/modules/publisher/item.php?itemid=85" xr:uid="{7C190CB8-C640-4C9F-810F-7B6FC10437B3}"/>
    <hyperlink ref="C197" r:id="rId53" display="http://www.mdf-xlpages.com/modules/publisher/item.php?itemid=81" xr:uid="{602C35BB-B54E-4CB5-8658-ABE2FDAD2C8C}"/>
    <hyperlink ref="C198" r:id="rId54" display="http://www.mdf-xlpages.com/modules/publisher/item.php?itemid=82" xr:uid="{9F3BFB10-991E-4F06-8F13-77AD9C8929C1}"/>
    <hyperlink ref="C199" r:id="rId55" display="http://www.mdf-xlpages.com/modules/publisher/item.php?itemid=90" xr:uid="{216E7186-1BC9-4DB5-B01D-B94691EFCBFB}"/>
    <hyperlink ref="C200" r:id="rId56" display="http://www.mdf-xlpages.com/modules/publisher/item.php?itemid=76" xr:uid="{B8B32CC1-8159-4464-B2BA-9B79C0A65156}"/>
    <hyperlink ref="C201" r:id="rId57" display="http://www.mdf-xlpages.com/modules/publisher/item.php?itemid=64" xr:uid="{EBBB8188-AC2F-4CF7-8A77-7E7AA50B41D5}"/>
    <hyperlink ref="C202" r:id="rId58" display="http://www.mdf-xlpages.com/modules/publisher/item.php?itemid=63" xr:uid="{1FF49875-FA9E-4A11-B719-68DD94ECAB6C}"/>
    <hyperlink ref="C203" r:id="rId59" display="http://www.mdf-xlpages.com/modules/publisher/item.php?itemid=62" xr:uid="{897CDC88-020E-47C9-9B36-FDCEF8ED530E}"/>
    <hyperlink ref="C204" r:id="rId60" display="http://www.mdf-xlpages.com/modules/publisher/item.php?itemid=25" xr:uid="{764BF5EC-F420-4077-A2D2-06B2E8123A78}"/>
    <hyperlink ref="D176" r:id="rId61" xr:uid="{5CDAD182-BF5C-4876-96B4-2778F25EB245}"/>
    <hyperlink ref="C158" r:id="rId62" xr:uid="{C4693012-F06C-4ADA-8A27-3915131E882D}"/>
    <hyperlink ref="C64" r:id="rId63" xr:uid="{1E1EF209-44E4-44DB-90E9-9DC9CB1DF273}"/>
    <hyperlink ref="C66" r:id="rId64" display="http://www.uprt.fr/mesimages/fichiers-uprt/ff-fiches-fabrication/ff-fiches-fabrication-maj-02-2015/ff-documents-divers-maj-02-2015/ff-fiches-apprentis-Patissiers-07-03-2016.xlsx" xr:uid="{88A47F86-C775-4D7C-86D0-9514D26EA249}"/>
    <hyperlink ref="C68" r:id="rId65" display="http://www.uprt.fr/mesimages/fichiers-uprt/ff-fiches-fabrication/ff-fiches-fabrication-maj-02-2015/ff-documents-divers-maj-02-2015/ff-Croquis.xlsx" xr:uid="{1BAE54AF-A403-4D4A-BB49-F4EA8082F612}"/>
    <hyperlink ref="C70" r:id="rId66" display="http://www.uprt.fr/mesimages/fichiers-uprt/ff-fiches-fabrication/ff-fiches-fabrication-maj-02-2015/ff-documents-divers-maj-02-2015/ff-qualiterecettes2007.xls" xr:uid="{5C58A6AA-D9F3-40EE-AE20-44B4B5CB755C}"/>
    <hyperlink ref="C72" r:id="rId67" display="http://www.uprt.fr/mesimages/fichiers-uprt/ff-fiches-fabrication/ff-fiches-fabrication-maj-02-2015/ff-documents-divers-maj-02-2015/ff-tableau-cuisson.pdf" xr:uid="{A65B8383-753F-4D79-9D11-D050C1DACA32}"/>
    <hyperlink ref="C76" r:id="rId68" xr:uid="{E09AD865-167D-42F5-8FAD-36926890CBF0}"/>
    <hyperlink ref="K431" r:id="rId69" xr:uid="{258C4D92-5FF5-4CC5-8059-8D58317A33DD}"/>
    <hyperlink ref="F431" r:id="rId70" xr:uid="{5C77DEE0-3AFD-4991-8555-D9CFFB8817E9}"/>
    <hyperlink ref="C132" r:id="rId71" xr:uid="{61350E6D-878B-43A9-8311-AC0CB9C625E8}"/>
    <hyperlink ref="C134" r:id="rId72" xr:uid="{E5D51734-BC72-498D-9D5C-B48B80182F33}"/>
    <hyperlink ref="C137" r:id="rId73" xr:uid="{AFC9C5E5-49FA-4C98-9124-EE7FDE57C92D}"/>
    <hyperlink ref="C140" r:id="rId74" tooltip="Télécharger" display="http://joseph.larmarange.net/IMG/pdf/memo_caracteres_speciaux_windows.pdf" xr:uid="{72D24E33-A9C6-41C6-81EB-0E48B6822669}"/>
    <hyperlink ref="C143" r:id="rId75" xr:uid="{EC070934-A77D-4253-8908-6D0B6A2E2B88}"/>
    <hyperlink ref="C148" r:id="rId76" xr:uid="{0262E03E-FD40-4249-B3E3-98FC2537BFF3}"/>
    <hyperlink ref="C6" r:id="rId77" xr:uid="{A52C6BCA-694A-4548-9ABE-0EE9AE4561F0}"/>
    <hyperlink ref="C127" r:id="rId78" xr:uid="{33F9446D-0DCF-4DC8-8294-B8A1D065CC84}"/>
    <hyperlink ref="C129:F129" r:id="rId79" display="visualiseur d'Emoji et de symboles" xr:uid="{860E9D56-460C-4725-9DDC-9DC188956B61}"/>
    <hyperlink ref="C145" r:id="rId80" xr:uid="{EE170029-143D-4DF8-BDAC-BC899F5CB258}"/>
    <hyperlink ref="C125:H125" r:id="rId81" display="caractères  Alphanumériques cerclés" xr:uid="{B42E7D8F-5703-40CE-9620-3A7D37A689B8}"/>
    <hyperlink ref="C74" r:id="rId82" display="http://www.uprt.fr/mesimages/fichiers-uprt/pt-procedures-techniques/PT-bonnes-pratiques.doc" xr:uid="{598566F9-99B7-4685-A73F-6B988038E3BD}"/>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B03EBEA0-AE78-4D7B-B3A5-89C165057F43}"/>
    <hyperlink ref="H491" r:id="rId84" xr:uid="{F7B21F1D-FAE5-40E7-B967-B962FB970D19}"/>
    <hyperlink ref="H492" r:id="rId85" xr:uid="{923380C7-9641-4E28-887A-79B5E20C2582}"/>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BF36D97B-DCA8-4CC1-B9D9-B3D870A5E4EC}"/>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25E5F453-9E4D-4630-8AAB-7AD807DCB697}"/>
    <hyperlink ref="B223" r:id="rId88" xr:uid="{472A007C-7AEB-4F0D-8B36-CF858C89DF1C}"/>
    <hyperlink ref="B228" r:id="rId89" location="6" display="http://matoumatheux.ac-rennes.fr/num/numeration/doigt.htm - 6" xr:uid="{B73DE8E4-A89B-4DC3-969A-8A2408EE84D8}"/>
    <hyperlink ref="B229" r:id="rId90" location="6" display="http://matoumatheux.ac-rennes.fr/num/probleme/classer.htm - 6" xr:uid="{BC048FAA-98D2-4BA3-A0F8-DC2B87E26118}"/>
    <hyperlink ref="B230" r:id="rId91" location="6" display="http://matoumatheux.ac-rennes.fr/num/probleme/seringue.htm - 6" xr:uid="{96C68A58-28C9-48DC-9BEF-F9EDF4F8143B}"/>
    <hyperlink ref="B231" r:id="rId92" location="6" display="http://matoumatheux.ac-rennes.fr/num/probleme/etiquettes.htm - 6" xr:uid="{A561947D-BB86-40D1-84D0-C9E8DEC10E7D}"/>
    <hyperlink ref="G223" r:id="rId93" location="6" display="http://matoumatheux.ac-rennes.fr/num/fractions/6/menthe1.htm - 6" xr:uid="{756AE0CC-1CB9-4101-A456-4B8CB926287F}"/>
    <hyperlink ref="G225" r:id="rId94" location="6" display="http://matoumatheux.ac-rennes.fr/num/fractions/6/cocktail2.htm - 6" xr:uid="{7BB5A11D-3B1A-45A5-AD6F-944E2D632808}"/>
    <hyperlink ref="G224" r:id="rId95" location="6" display="http://matoumatheux.ac-rennes.fr/num/fractions/6/cocktail1.htm - 6" xr:uid="{7D58FA60-96F2-41EF-8F1B-56F1CFA7B80F}"/>
    <hyperlink ref="G226" r:id="rId96" location="6" display="http://matoumatheux.ac-rennes.fr/num/fractions/6/cocktail3.htm - 6" xr:uid="{73980400-3B47-444E-A8FB-BD4930F1B2DD}"/>
    <hyperlink ref="G227" r:id="rId97" location="6" display="http://matoumatheux.ac-rennes.fr/num/fractions/6/cocktail4.htm - 6" xr:uid="{4807EBD1-0C11-4BEA-8766-95F96674EFBC}"/>
    <hyperlink ref="G229" r:id="rId98" location="6" display="http://matoumatheux.ac-rennes.fr/num/fractions/6/fractionsM.htm - 6" xr:uid="{9ED275A6-3A4C-4B51-8EB5-99DECCC38BF4}"/>
    <hyperlink ref="G230" r:id="rId99" location="6" display="http://matoumatheux.ac-rennes.fr/num/fractions/6/fractionsM2.htm - 6" xr:uid="{552D5F4E-E7E5-4F7D-9D52-CEAC07467E79}"/>
    <hyperlink ref="G228" r:id="rId100" location="6" display="http://matoumatheux.ac-rennes.fr/num/fractions/6/menthe.htm - 6" xr:uid="{63F88ADC-137C-4AA5-866F-0541C3F9C4F4}"/>
    <hyperlink ref="G231" r:id="rId101" location="6" display="http://matoumatheux.ac-rennes.fr/num/fractions/6/poisson.htm - 6" xr:uid="{CD2E5D9F-43AA-4483-895F-5BFDD617C335}"/>
    <hyperlink ref="G232" r:id="rId102" location="6" display="http://matoumatheux.ac-rennes.fr/num/proportionnalite/6/creme.htm - 6" xr:uid="{D904F1DD-DCB1-435A-AD74-7C27D8C2D683}"/>
    <hyperlink ref="K223" r:id="rId103" location="6" display="http://matoumatheux.ac-rennes.fr/num/proportionnalite/6/gateauriz.htm - 6" xr:uid="{D9E8CD16-BF84-4923-8C9D-50BC1A086B62}"/>
    <hyperlink ref="K224" r:id="rId104" location="6" display="http://matoumatheux.ac-rennes.fr/num/proportionnalite/6/far.htm - 6" xr:uid="{04CC3C95-761B-49D1-937C-BACCE855C835}"/>
    <hyperlink ref="K225" r:id="rId105" location="6" display="http://matoumatheux.ac-rennes.fr/num/proportionnalite/6/boulangerie.htm - 6" xr:uid="{4CD5C12C-BAC8-4B65-BAE6-092584E32D5D}"/>
    <hyperlink ref="B232" r:id="rId106" location="6" display="http://matoumatheux.ac-rennes.fr/geom/unite/mesureur.htm - 6" xr:uid="{B1995122-9C4E-48E9-B532-E8A228D3E09F}"/>
    <hyperlink ref="K228" r:id="rId107" location="6" display="http://matoumatheux.ac-rennes.fr/cours/mesures/convlong.htm - 6" xr:uid="{EF4793BD-AD3C-44F0-A5A6-3046E156AB6B}"/>
    <hyperlink ref="K229" r:id="rId108" location="6" display="http://matoumatheux.ac-rennes.fr/cours/mesures/convmasse.htm - 6" xr:uid="{B50C6A73-46EE-44E2-AF7B-D82F50D388D2}"/>
    <hyperlink ref="K230" r:id="rId109" location="6" display="http://matoumatheux.ac-rennes.fr/geom/cercle/Bebert11.htm - 6" xr:uid="{BDCE241E-DC6B-48F7-A445-83EE2326EB0D}"/>
    <hyperlink ref="K231" r:id="rId110" location="6" display="http://matoumatheux.ac-rennes.fr/geom/cercle/Bebert21.htm - 6" xr:uid="{40A2FD33-5455-4549-827F-1AD38AF6CB9B}"/>
    <hyperlink ref="K232" r:id="rId111" location="6" display="http://matoumatheux.ac-rennes.fr/geom/cercle/chien.htm - 6" xr:uid="{F762CBDE-5245-42E7-A6DF-352B09955655}"/>
    <hyperlink ref="O223" r:id="rId112" location="6" display="http://matoumatheux.ac-rennes.fr/geom/solides/6/ruban.htm - 6" xr:uid="{7BBBDF83-ABD9-43CD-8EC8-1A77922FAC76}"/>
    <hyperlink ref="O224" r:id="rId113" location="5" display="http://matoumatheux.ac-rennes.fr/geom/cercle/5/aire.htm - 5" xr:uid="{8F95EDB3-D9B3-4E65-8CDC-826B96CB1ECD}"/>
    <hyperlink ref="O225" r:id="rId114" location="5" display="http://matoumatheux.ac-rennes.fr/geom/cercle/5/rayon.htm - 5" xr:uid="{0ADEA0BF-21CB-4649-9B68-AA247A8B7773}"/>
    <hyperlink ref="O226" r:id="rId115" location="5" display="http://matoumatheux.ac-rennes.fr/geom/cercle/5/couronne.htm - 5" xr:uid="{16043A77-E5F5-4BB5-938B-64D5CF986C09}"/>
    <hyperlink ref="O227" r:id="rId116" location="5" display="http://matoumatheux.ac-rennes.fr/geom/solides/5/airecylindre.htm - 5" xr:uid="{7EDDB81C-12D5-4CAE-BDC8-62F2B35FC9D6}"/>
    <hyperlink ref="O228" r:id="rId117" location="5" display="http://matoumatheux.ac-rennes.fr/geom/solides/5/volcylindre.htm - 5" xr:uid="{4C9B5A03-D943-4E01-9A08-CBD43CD81795}"/>
    <hyperlink ref="O230" r:id="rId118" location="4" display="http://matoumatheux.ac-rennes.fr/num/puissances/gateau.htm - 4" xr:uid="{BC3B4FD4-2FA2-43B0-80BF-8CE0F70667DA}"/>
    <hyperlink ref="O229" r:id="rId119" location="4" display="http://matoumatheux.ac-rennes.fr/cours/volume/cylindre.htm - 4" xr:uid="{7A6B16EE-095A-4922-9ED5-2E8E1DDCD52C}"/>
    <hyperlink ref="O231" r:id="rId120" location="4" display="http://matoumatheux.ac-rennes.fr/cours/aire/airerect.htm - 4" xr:uid="{5B499BBF-54FA-4D61-BC29-914E1974408D}"/>
    <hyperlink ref="O232" r:id="rId121" location="3" display="http://matoumatheux.ac-rennes.fr/num/diviseur/probleme1.htm - 3" xr:uid="{AA6DFD93-8012-44FE-B1C1-96D2654B0B1C}"/>
    <hyperlink ref="O233" r:id="rId122" location="3" display="http://matoumatheux.ac-rennes.fr/num/courbe/casserole.htm - 3" xr:uid="{A295DA3B-A49B-453F-9CB6-19ABB656284C}"/>
    <hyperlink ref="B236" r:id="rId123" xr:uid="{41BA8B74-D4C1-4450-B23D-2C7847C6CD69}"/>
    <hyperlink ref="G236" r:id="rId124" xr:uid="{088AA9EA-5477-4D68-AC46-C498D5CBE192}"/>
    <hyperlink ref="K236" r:id="rId125" xr:uid="{7DADFF73-3599-47E7-9BC0-BC23ADE1F3EC}"/>
    <hyperlink ref="O236" r:id="rId126" location="q=RECETTES+PATISSERIE" xr:uid="{18BDD7CF-EB00-48F9-9D89-85F312FAC8A5}"/>
    <hyperlink ref="E239" r:id="rId127" xr:uid="{BDC1E405-AFFF-4EA1-A77F-2BE307BCC231}"/>
    <hyperlink ref="G239" r:id="rId128" xr:uid="{738F4244-A804-4E5F-80F7-005DC7DF981B}"/>
    <hyperlink ref="J239" r:id="rId129" xr:uid="{74B15025-0600-44FE-8B87-05C84E88AE0F}"/>
    <hyperlink ref="M239" r:id="rId130" xr:uid="{6ECA22A5-D800-494B-BEB8-B1012C286572}"/>
    <hyperlink ref="J280" r:id="rId131" xr:uid="{92B6208A-4FD7-4799-812F-F96A66EC5DE4}"/>
    <hyperlink ref="B404" r:id="rId132" xr:uid="{8F1267B4-88A7-4654-ADB8-885293ACF174}"/>
    <hyperlink ref="D369" r:id="rId133" xr:uid="{045DC6FC-5C56-4DBD-AE20-296184704CB1}"/>
  </hyperlinks>
  <pageMargins left="0.7" right="0.7" top="0.75" bottom="0.75" header="0.3" footer="0.3"/>
  <pageSetup paperSize="9" orientation="portrait" r:id="rId134"/>
  <drawing r:id="rId13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37377-F04C-4D25-BF54-BB2904123CEB}">
  <dimension ref="A1:AX132"/>
  <sheetViews>
    <sheetView showZeros="0" showWhiteSpace="0" zoomScaleNormal="100" zoomScalePageLayoutView="58" workbookViewId="0">
      <selection activeCell="BC25" sqref="BC25"/>
    </sheetView>
  </sheetViews>
  <sheetFormatPr baseColWidth="10" defaultRowHeight="15"/>
  <cols>
    <col min="1" max="1" width="3.7109375" style="87" customWidth="1"/>
    <col min="2" max="2" width="5.42578125" style="161" customWidth="1"/>
    <col min="3" max="3" width="29.85546875" style="161" customWidth="1"/>
    <col min="4" max="4" width="5.42578125" style="161" customWidth="1"/>
    <col min="5" max="5" width="35.5703125" style="161" customWidth="1"/>
    <col min="6" max="6" width="5.42578125" style="161" customWidth="1"/>
    <col min="7" max="7" width="33.28515625" style="161" customWidth="1"/>
    <col min="8" max="8" width="5.42578125" style="161" customWidth="1"/>
    <col min="9" max="9" width="32.28515625" style="161" customWidth="1"/>
    <col min="10" max="10" width="3.42578125" style="161" customWidth="1"/>
    <col min="11" max="11" width="4.140625" style="161" customWidth="1"/>
    <col min="12" max="12" width="5.42578125" style="161" customWidth="1"/>
    <col min="13" max="13" width="20.28515625" style="161" customWidth="1"/>
    <col min="14" max="14" width="5.42578125" style="161" customWidth="1"/>
    <col min="15" max="15" width="18.7109375" style="161" customWidth="1"/>
    <col min="16" max="16" width="5.42578125" style="161" customWidth="1"/>
    <col min="17" max="17" width="18.85546875" style="161" customWidth="1"/>
    <col min="18" max="18" width="5.42578125" style="161" customWidth="1"/>
    <col min="19" max="19" width="16.28515625" style="161" customWidth="1"/>
    <col min="20" max="20" width="2.85546875" style="161" customWidth="1"/>
    <col min="21" max="21" width="5.42578125" style="87" customWidth="1"/>
    <col min="22" max="22" width="4.7109375" style="87" customWidth="1"/>
    <col min="23" max="23" width="34.140625" style="87" customWidth="1"/>
    <col min="24" max="24" width="5.7109375" style="87" customWidth="1"/>
    <col min="25" max="25" width="25.7109375" style="87" customWidth="1"/>
    <col min="26" max="26" width="5.5703125" style="87" bestFit="1" customWidth="1"/>
    <col min="27" max="27" width="27.42578125" style="87" customWidth="1"/>
    <col min="28" max="28" width="5.5703125" style="87" bestFit="1" customWidth="1"/>
    <col min="29" max="29" width="36.7109375" style="87" customWidth="1"/>
    <col min="30" max="30" width="5.5703125" style="87" bestFit="1" customWidth="1"/>
    <col min="31" max="31" width="34" style="87" customWidth="1"/>
    <col min="32" max="32" width="5.5703125" style="87" bestFit="1" customWidth="1"/>
    <col min="33" max="33" width="25.7109375" style="87" customWidth="1"/>
    <col min="34" max="40" width="11.42578125" style="87"/>
    <col min="41" max="41" width="11.42578125" style="1063"/>
    <col min="42" max="42" width="168.42578125" style="1063" customWidth="1"/>
    <col min="43" max="43" width="11.42578125" style="87"/>
    <col min="44" max="44" width="4.7109375" style="1887" customWidth="1"/>
    <col min="45" max="45" width="40.7109375" style="1887" customWidth="1"/>
    <col min="46" max="46" width="12.7109375" style="1887" customWidth="1"/>
    <col min="47" max="47" width="4.85546875" style="1887" customWidth="1"/>
    <col min="48" max="48" width="4.7109375" style="1887" customWidth="1"/>
    <col min="49" max="49" width="40.7109375" style="1887" customWidth="1"/>
    <col min="50" max="50" width="12.7109375" style="1887" customWidth="1"/>
    <col min="51" max="254" width="11.42578125" style="87"/>
    <col min="255" max="255" width="5.42578125" style="87" customWidth="1"/>
    <col min="256" max="256" width="43.5703125" style="87" customWidth="1"/>
    <col min="257" max="257" width="5.42578125" style="87" customWidth="1"/>
    <col min="258" max="258" width="43.5703125" style="87" customWidth="1"/>
    <col min="259" max="259" width="5.42578125" style="87" customWidth="1"/>
    <col min="260" max="260" width="43.5703125" style="87" customWidth="1"/>
    <col min="261" max="261" width="5.42578125" style="87" customWidth="1"/>
    <col min="262" max="262" width="43.5703125" style="87" customWidth="1"/>
    <col min="263" max="263" width="3.42578125" style="87" customWidth="1"/>
    <col min="264" max="264" width="13.7109375" style="87" customWidth="1"/>
    <col min="265" max="265" width="5.42578125" style="87" customWidth="1"/>
    <col min="266" max="266" width="43.5703125" style="87" customWidth="1"/>
    <col min="267" max="267" width="5.42578125" style="87" customWidth="1"/>
    <col min="268" max="268" width="43.5703125" style="87" customWidth="1"/>
    <col min="269" max="269" width="5.42578125" style="87" customWidth="1"/>
    <col min="270" max="270" width="43.5703125" style="87" customWidth="1"/>
    <col min="271" max="271" width="5.42578125" style="87" customWidth="1"/>
    <col min="272" max="272" width="43.5703125" style="87" customWidth="1"/>
    <col min="273" max="273" width="2.85546875" style="87" customWidth="1"/>
    <col min="274" max="510" width="11.42578125" style="87"/>
    <col min="511" max="511" width="5.42578125" style="87" customWidth="1"/>
    <col min="512" max="512" width="43.5703125" style="87" customWidth="1"/>
    <col min="513" max="513" width="5.42578125" style="87" customWidth="1"/>
    <col min="514" max="514" width="43.5703125" style="87" customWidth="1"/>
    <col min="515" max="515" width="5.42578125" style="87" customWidth="1"/>
    <col min="516" max="516" width="43.5703125" style="87" customWidth="1"/>
    <col min="517" max="517" width="5.42578125" style="87" customWidth="1"/>
    <col min="518" max="518" width="43.5703125" style="87" customWidth="1"/>
    <col min="519" max="519" width="3.42578125" style="87" customWidth="1"/>
    <col min="520" max="520" width="13.7109375" style="87" customWidth="1"/>
    <col min="521" max="521" width="5.42578125" style="87" customWidth="1"/>
    <col min="522" max="522" width="43.5703125" style="87" customWidth="1"/>
    <col min="523" max="523" width="5.42578125" style="87" customWidth="1"/>
    <col min="524" max="524" width="43.5703125" style="87" customWidth="1"/>
    <col min="525" max="525" width="5.42578125" style="87" customWidth="1"/>
    <col min="526" max="526" width="43.5703125" style="87" customWidth="1"/>
    <col min="527" max="527" width="5.42578125" style="87" customWidth="1"/>
    <col min="528" max="528" width="43.5703125" style="87" customWidth="1"/>
    <col min="529" max="529" width="2.85546875" style="87" customWidth="1"/>
    <col min="530" max="766" width="11.42578125" style="87"/>
    <col min="767" max="767" width="5.42578125" style="87" customWidth="1"/>
    <col min="768" max="768" width="43.5703125" style="87" customWidth="1"/>
    <col min="769" max="769" width="5.42578125" style="87" customWidth="1"/>
    <col min="770" max="770" width="43.5703125" style="87" customWidth="1"/>
    <col min="771" max="771" width="5.42578125" style="87" customWidth="1"/>
    <col min="772" max="772" width="43.5703125" style="87" customWidth="1"/>
    <col min="773" max="773" width="5.42578125" style="87" customWidth="1"/>
    <col min="774" max="774" width="43.5703125" style="87" customWidth="1"/>
    <col min="775" max="775" width="3.42578125" style="87" customWidth="1"/>
    <col min="776" max="776" width="13.7109375" style="87" customWidth="1"/>
    <col min="777" max="777" width="5.42578125" style="87" customWidth="1"/>
    <col min="778" max="778" width="43.5703125" style="87" customWidth="1"/>
    <col min="779" max="779" width="5.42578125" style="87" customWidth="1"/>
    <col min="780" max="780" width="43.5703125" style="87" customWidth="1"/>
    <col min="781" max="781" width="5.42578125" style="87" customWidth="1"/>
    <col min="782" max="782" width="43.5703125" style="87" customWidth="1"/>
    <col min="783" max="783" width="5.42578125" style="87" customWidth="1"/>
    <col min="784" max="784" width="43.5703125" style="87" customWidth="1"/>
    <col min="785" max="785" width="2.85546875" style="87" customWidth="1"/>
    <col min="786" max="1022" width="11.42578125" style="87"/>
    <col min="1023" max="1023" width="5.42578125" style="87" customWidth="1"/>
    <col min="1024" max="1024" width="43.5703125" style="87" customWidth="1"/>
    <col min="1025" max="1025" width="5.42578125" style="87" customWidth="1"/>
    <col min="1026" max="1026" width="43.5703125" style="87" customWidth="1"/>
    <col min="1027" max="1027" width="5.42578125" style="87" customWidth="1"/>
    <col min="1028" max="1028" width="43.5703125" style="87" customWidth="1"/>
    <col min="1029" max="1029" width="5.42578125" style="87" customWidth="1"/>
    <col min="1030" max="1030" width="43.5703125" style="87" customWidth="1"/>
    <col min="1031" max="1031" width="3.42578125" style="87" customWidth="1"/>
    <col min="1032" max="1032" width="13.7109375" style="87" customWidth="1"/>
    <col min="1033" max="1033" width="5.42578125" style="87" customWidth="1"/>
    <col min="1034" max="1034" width="43.5703125" style="87" customWidth="1"/>
    <col min="1035" max="1035" width="5.42578125" style="87" customWidth="1"/>
    <col min="1036" max="1036" width="43.5703125" style="87" customWidth="1"/>
    <col min="1037" max="1037" width="5.42578125" style="87" customWidth="1"/>
    <col min="1038" max="1038" width="43.5703125" style="87" customWidth="1"/>
    <col min="1039" max="1039" width="5.42578125" style="87" customWidth="1"/>
    <col min="1040" max="1040" width="43.5703125" style="87" customWidth="1"/>
    <col min="1041" max="1041" width="2.85546875" style="87" customWidth="1"/>
    <col min="1042" max="1278" width="11.42578125" style="87"/>
    <col min="1279" max="1279" width="5.42578125" style="87" customWidth="1"/>
    <col min="1280" max="1280" width="43.5703125" style="87" customWidth="1"/>
    <col min="1281" max="1281" width="5.42578125" style="87" customWidth="1"/>
    <col min="1282" max="1282" width="43.5703125" style="87" customWidth="1"/>
    <col min="1283" max="1283" width="5.42578125" style="87" customWidth="1"/>
    <col min="1284" max="1284" width="43.5703125" style="87" customWidth="1"/>
    <col min="1285" max="1285" width="5.42578125" style="87" customWidth="1"/>
    <col min="1286" max="1286" width="43.5703125" style="87" customWidth="1"/>
    <col min="1287" max="1287" width="3.42578125" style="87" customWidth="1"/>
    <col min="1288" max="1288" width="13.7109375" style="87" customWidth="1"/>
    <col min="1289" max="1289" width="5.42578125" style="87" customWidth="1"/>
    <col min="1290" max="1290" width="43.5703125" style="87" customWidth="1"/>
    <col min="1291" max="1291" width="5.42578125" style="87" customWidth="1"/>
    <col min="1292" max="1292" width="43.5703125" style="87" customWidth="1"/>
    <col min="1293" max="1293" width="5.42578125" style="87" customWidth="1"/>
    <col min="1294" max="1294" width="43.5703125" style="87" customWidth="1"/>
    <col min="1295" max="1295" width="5.42578125" style="87" customWidth="1"/>
    <col min="1296" max="1296" width="43.5703125" style="87" customWidth="1"/>
    <col min="1297" max="1297" width="2.85546875" style="87" customWidth="1"/>
    <col min="1298" max="1534" width="11.42578125" style="87"/>
    <col min="1535" max="1535" width="5.42578125" style="87" customWidth="1"/>
    <col min="1536" max="1536" width="43.5703125" style="87" customWidth="1"/>
    <col min="1537" max="1537" width="5.42578125" style="87" customWidth="1"/>
    <col min="1538" max="1538" width="43.5703125" style="87" customWidth="1"/>
    <col min="1539" max="1539" width="5.42578125" style="87" customWidth="1"/>
    <col min="1540" max="1540" width="43.5703125" style="87" customWidth="1"/>
    <col min="1541" max="1541" width="5.42578125" style="87" customWidth="1"/>
    <col min="1542" max="1542" width="43.5703125" style="87" customWidth="1"/>
    <col min="1543" max="1543" width="3.42578125" style="87" customWidth="1"/>
    <col min="1544" max="1544" width="13.7109375" style="87" customWidth="1"/>
    <col min="1545" max="1545" width="5.42578125" style="87" customWidth="1"/>
    <col min="1546" max="1546" width="43.5703125" style="87" customWidth="1"/>
    <col min="1547" max="1547" width="5.42578125" style="87" customWidth="1"/>
    <col min="1548" max="1548" width="43.5703125" style="87" customWidth="1"/>
    <col min="1549" max="1549" width="5.42578125" style="87" customWidth="1"/>
    <col min="1550" max="1550" width="43.5703125" style="87" customWidth="1"/>
    <col min="1551" max="1551" width="5.42578125" style="87" customWidth="1"/>
    <col min="1552" max="1552" width="43.5703125" style="87" customWidth="1"/>
    <col min="1553" max="1553" width="2.85546875" style="87" customWidth="1"/>
    <col min="1554" max="1790" width="11.42578125" style="87"/>
    <col min="1791" max="1791" width="5.42578125" style="87" customWidth="1"/>
    <col min="1792" max="1792" width="43.5703125" style="87" customWidth="1"/>
    <col min="1793" max="1793" width="5.42578125" style="87" customWidth="1"/>
    <col min="1794" max="1794" width="43.5703125" style="87" customWidth="1"/>
    <col min="1795" max="1795" width="5.42578125" style="87" customWidth="1"/>
    <col min="1796" max="1796" width="43.5703125" style="87" customWidth="1"/>
    <col min="1797" max="1797" width="5.42578125" style="87" customWidth="1"/>
    <col min="1798" max="1798" width="43.5703125" style="87" customWidth="1"/>
    <col min="1799" max="1799" width="3.42578125" style="87" customWidth="1"/>
    <col min="1800" max="1800" width="13.7109375" style="87" customWidth="1"/>
    <col min="1801" max="1801" width="5.42578125" style="87" customWidth="1"/>
    <col min="1802" max="1802" width="43.5703125" style="87" customWidth="1"/>
    <col min="1803" max="1803" width="5.42578125" style="87" customWidth="1"/>
    <col min="1804" max="1804" width="43.5703125" style="87" customWidth="1"/>
    <col min="1805" max="1805" width="5.42578125" style="87" customWidth="1"/>
    <col min="1806" max="1806" width="43.5703125" style="87" customWidth="1"/>
    <col min="1807" max="1807" width="5.42578125" style="87" customWidth="1"/>
    <col min="1808" max="1808" width="43.5703125" style="87" customWidth="1"/>
    <col min="1809" max="1809" width="2.85546875" style="87" customWidth="1"/>
    <col min="1810" max="2046" width="11.42578125" style="87"/>
    <col min="2047" max="2047" width="5.42578125" style="87" customWidth="1"/>
    <col min="2048" max="2048" width="43.5703125" style="87" customWidth="1"/>
    <col min="2049" max="2049" width="5.42578125" style="87" customWidth="1"/>
    <col min="2050" max="2050" width="43.5703125" style="87" customWidth="1"/>
    <col min="2051" max="2051" width="5.42578125" style="87" customWidth="1"/>
    <col min="2052" max="2052" width="43.5703125" style="87" customWidth="1"/>
    <col min="2053" max="2053" width="5.42578125" style="87" customWidth="1"/>
    <col min="2054" max="2054" width="43.5703125" style="87" customWidth="1"/>
    <col min="2055" max="2055" width="3.42578125" style="87" customWidth="1"/>
    <col min="2056" max="2056" width="13.7109375" style="87" customWidth="1"/>
    <col min="2057" max="2057" width="5.42578125" style="87" customWidth="1"/>
    <col min="2058" max="2058" width="43.5703125" style="87" customWidth="1"/>
    <col min="2059" max="2059" width="5.42578125" style="87" customWidth="1"/>
    <col min="2060" max="2060" width="43.5703125" style="87" customWidth="1"/>
    <col min="2061" max="2061" width="5.42578125" style="87" customWidth="1"/>
    <col min="2062" max="2062" width="43.5703125" style="87" customWidth="1"/>
    <col min="2063" max="2063" width="5.42578125" style="87" customWidth="1"/>
    <col min="2064" max="2064" width="43.5703125" style="87" customWidth="1"/>
    <col min="2065" max="2065" width="2.85546875" style="87" customWidth="1"/>
    <col min="2066" max="2302" width="11.42578125" style="87"/>
    <col min="2303" max="2303" width="5.42578125" style="87" customWidth="1"/>
    <col min="2304" max="2304" width="43.5703125" style="87" customWidth="1"/>
    <col min="2305" max="2305" width="5.42578125" style="87" customWidth="1"/>
    <col min="2306" max="2306" width="43.5703125" style="87" customWidth="1"/>
    <col min="2307" max="2307" width="5.42578125" style="87" customWidth="1"/>
    <col min="2308" max="2308" width="43.5703125" style="87" customWidth="1"/>
    <col min="2309" max="2309" width="5.42578125" style="87" customWidth="1"/>
    <col min="2310" max="2310" width="43.5703125" style="87" customWidth="1"/>
    <col min="2311" max="2311" width="3.42578125" style="87" customWidth="1"/>
    <col min="2312" max="2312" width="13.7109375" style="87" customWidth="1"/>
    <col min="2313" max="2313" width="5.42578125" style="87" customWidth="1"/>
    <col min="2314" max="2314" width="43.5703125" style="87" customWidth="1"/>
    <col min="2315" max="2315" width="5.42578125" style="87" customWidth="1"/>
    <col min="2316" max="2316" width="43.5703125" style="87" customWidth="1"/>
    <col min="2317" max="2317" width="5.42578125" style="87" customWidth="1"/>
    <col min="2318" max="2318" width="43.5703125" style="87" customWidth="1"/>
    <col min="2319" max="2319" width="5.42578125" style="87" customWidth="1"/>
    <col min="2320" max="2320" width="43.5703125" style="87" customWidth="1"/>
    <col min="2321" max="2321" width="2.85546875" style="87" customWidth="1"/>
    <col min="2322" max="2558" width="11.42578125" style="87"/>
    <col min="2559" max="2559" width="5.42578125" style="87" customWidth="1"/>
    <col min="2560" max="2560" width="43.5703125" style="87" customWidth="1"/>
    <col min="2561" max="2561" width="5.42578125" style="87" customWidth="1"/>
    <col min="2562" max="2562" width="43.5703125" style="87" customWidth="1"/>
    <col min="2563" max="2563" width="5.42578125" style="87" customWidth="1"/>
    <col min="2564" max="2564" width="43.5703125" style="87" customWidth="1"/>
    <col min="2565" max="2565" width="5.42578125" style="87" customWidth="1"/>
    <col min="2566" max="2566" width="43.5703125" style="87" customWidth="1"/>
    <col min="2567" max="2567" width="3.42578125" style="87" customWidth="1"/>
    <col min="2568" max="2568" width="13.7109375" style="87" customWidth="1"/>
    <col min="2569" max="2569" width="5.42578125" style="87" customWidth="1"/>
    <col min="2570" max="2570" width="43.5703125" style="87" customWidth="1"/>
    <col min="2571" max="2571" width="5.42578125" style="87" customWidth="1"/>
    <col min="2572" max="2572" width="43.5703125" style="87" customWidth="1"/>
    <col min="2573" max="2573" width="5.42578125" style="87" customWidth="1"/>
    <col min="2574" max="2574" width="43.5703125" style="87" customWidth="1"/>
    <col min="2575" max="2575" width="5.42578125" style="87" customWidth="1"/>
    <col min="2576" max="2576" width="43.5703125" style="87" customWidth="1"/>
    <col min="2577" max="2577" width="2.85546875" style="87" customWidth="1"/>
    <col min="2578" max="2814" width="11.42578125" style="87"/>
    <col min="2815" max="2815" width="5.42578125" style="87" customWidth="1"/>
    <col min="2816" max="2816" width="43.5703125" style="87" customWidth="1"/>
    <col min="2817" max="2817" width="5.42578125" style="87" customWidth="1"/>
    <col min="2818" max="2818" width="43.5703125" style="87" customWidth="1"/>
    <col min="2819" max="2819" width="5.42578125" style="87" customWidth="1"/>
    <col min="2820" max="2820" width="43.5703125" style="87" customWidth="1"/>
    <col min="2821" max="2821" width="5.42578125" style="87" customWidth="1"/>
    <col min="2822" max="2822" width="43.5703125" style="87" customWidth="1"/>
    <col min="2823" max="2823" width="3.42578125" style="87" customWidth="1"/>
    <col min="2824" max="2824" width="13.7109375" style="87" customWidth="1"/>
    <col min="2825" max="2825" width="5.42578125" style="87" customWidth="1"/>
    <col min="2826" max="2826" width="43.5703125" style="87" customWidth="1"/>
    <col min="2827" max="2827" width="5.42578125" style="87" customWidth="1"/>
    <col min="2828" max="2828" width="43.5703125" style="87" customWidth="1"/>
    <col min="2829" max="2829" width="5.42578125" style="87" customWidth="1"/>
    <col min="2830" max="2830" width="43.5703125" style="87" customWidth="1"/>
    <col min="2831" max="2831" width="5.42578125" style="87" customWidth="1"/>
    <col min="2832" max="2832" width="43.5703125" style="87" customWidth="1"/>
    <col min="2833" max="2833" width="2.85546875" style="87" customWidth="1"/>
    <col min="2834" max="3070" width="11.42578125" style="87"/>
    <col min="3071" max="3071" width="5.42578125" style="87" customWidth="1"/>
    <col min="3072" max="3072" width="43.5703125" style="87" customWidth="1"/>
    <col min="3073" max="3073" width="5.42578125" style="87" customWidth="1"/>
    <col min="3074" max="3074" width="43.5703125" style="87" customWidth="1"/>
    <col min="3075" max="3075" width="5.42578125" style="87" customWidth="1"/>
    <col min="3076" max="3076" width="43.5703125" style="87" customWidth="1"/>
    <col min="3077" max="3077" width="5.42578125" style="87" customWidth="1"/>
    <col min="3078" max="3078" width="43.5703125" style="87" customWidth="1"/>
    <col min="3079" max="3079" width="3.42578125" style="87" customWidth="1"/>
    <col min="3080" max="3080" width="13.7109375" style="87" customWidth="1"/>
    <col min="3081" max="3081" width="5.42578125" style="87" customWidth="1"/>
    <col min="3082" max="3082" width="43.5703125" style="87" customWidth="1"/>
    <col min="3083" max="3083" width="5.42578125" style="87" customWidth="1"/>
    <col min="3084" max="3084" width="43.5703125" style="87" customWidth="1"/>
    <col min="3085" max="3085" width="5.42578125" style="87" customWidth="1"/>
    <col min="3086" max="3086" width="43.5703125" style="87" customWidth="1"/>
    <col min="3087" max="3087" width="5.42578125" style="87" customWidth="1"/>
    <col min="3088" max="3088" width="43.5703125" style="87" customWidth="1"/>
    <col min="3089" max="3089" width="2.85546875" style="87" customWidth="1"/>
    <col min="3090" max="3326" width="11.42578125" style="87"/>
    <col min="3327" max="3327" width="5.42578125" style="87" customWidth="1"/>
    <col min="3328" max="3328" width="43.5703125" style="87" customWidth="1"/>
    <col min="3329" max="3329" width="5.42578125" style="87" customWidth="1"/>
    <col min="3330" max="3330" width="43.5703125" style="87" customWidth="1"/>
    <col min="3331" max="3331" width="5.42578125" style="87" customWidth="1"/>
    <col min="3332" max="3332" width="43.5703125" style="87" customWidth="1"/>
    <col min="3333" max="3333" width="5.42578125" style="87" customWidth="1"/>
    <col min="3334" max="3334" width="43.5703125" style="87" customWidth="1"/>
    <col min="3335" max="3335" width="3.42578125" style="87" customWidth="1"/>
    <col min="3336" max="3336" width="13.7109375" style="87" customWidth="1"/>
    <col min="3337" max="3337" width="5.42578125" style="87" customWidth="1"/>
    <col min="3338" max="3338" width="43.5703125" style="87" customWidth="1"/>
    <col min="3339" max="3339" width="5.42578125" style="87" customWidth="1"/>
    <col min="3340" max="3340" width="43.5703125" style="87" customWidth="1"/>
    <col min="3341" max="3341" width="5.42578125" style="87" customWidth="1"/>
    <col min="3342" max="3342" width="43.5703125" style="87" customWidth="1"/>
    <col min="3343" max="3343" width="5.42578125" style="87" customWidth="1"/>
    <col min="3344" max="3344" width="43.5703125" style="87" customWidth="1"/>
    <col min="3345" max="3345" width="2.85546875" style="87" customWidth="1"/>
    <col min="3346" max="3582" width="11.42578125" style="87"/>
    <col min="3583" max="3583" width="5.42578125" style="87" customWidth="1"/>
    <col min="3584" max="3584" width="43.5703125" style="87" customWidth="1"/>
    <col min="3585" max="3585" width="5.42578125" style="87" customWidth="1"/>
    <col min="3586" max="3586" width="43.5703125" style="87" customWidth="1"/>
    <col min="3587" max="3587" width="5.42578125" style="87" customWidth="1"/>
    <col min="3588" max="3588" width="43.5703125" style="87" customWidth="1"/>
    <col min="3589" max="3589" width="5.42578125" style="87" customWidth="1"/>
    <col min="3590" max="3590" width="43.5703125" style="87" customWidth="1"/>
    <col min="3591" max="3591" width="3.42578125" style="87" customWidth="1"/>
    <col min="3592" max="3592" width="13.7109375" style="87" customWidth="1"/>
    <col min="3593" max="3593" width="5.42578125" style="87" customWidth="1"/>
    <col min="3594" max="3594" width="43.5703125" style="87" customWidth="1"/>
    <col min="3595" max="3595" width="5.42578125" style="87" customWidth="1"/>
    <col min="3596" max="3596" width="43.5703125" style="87" customWidth="1"/>
    <col min="3597" max="3597" width="5.42578125" style="87" customWidth="1"/>
    <col min="3598" max="3598" width="43.5703125" style="87" customWidth="1"/>
    <col min="3599" max="3599" width="5.42578125" style="87" customWidth="1"/>
    <col min="3600" max="3600" width="43.5703125" style="87" customWidth="1"/>
    <col min="3601" max="3601" width="2.85546875" style="87" customWidth="1"/>
    <col min="3602" max="3838" width="11.42578125" style="87"/>
    <col min="3839" max="3839" width="5.42578125" style="87" customWidth="1"/>
    <col min="3840" max="3840" width="43.5703125" style="87" customWidth="1"/>
    <col min="3841" max="3841" width="5.42578125" style="87" customWidth="1"/>
    <col min="3842" max="3842" width="43.5703125" style="87" customWidth="1"/>
    <col min="3843" max="3843" width="5.42578125" style="87" customWidth="1"/>
    <col min="3844" max="3844" width="43.5703125" style="87" customWidth="1"/>
    <col min="3845" max="3845" width="5.42578125" style="87" customWidth="1"/>
    <col min="3846" max="3846" width="43.5703125" style="87" customWidth="1"/>
    <col min="3847" max="3847" width="3.42578125" style="87" customWidth="1"/>
    <col min="3848" max="3848" width="13.7109375" style="87" customWidth="1"/>
    <col min="3849" max="3849" width="5.42578125" style="87" customWidth="1"/>
    <col min="3850" max="3850" width="43.5703125" style="87" customWidth="1"/>
    <col min="3851" max="3851" width="5.42578125" style="87" customWidth="1"/>
    <col min="3852" max="3852" width="43.5703125" style="87" customWidth="1"/>
    <col min="3853" max="3853" width="5.42578125" style="87" customWidth="1"/>
    <col min="3854" max="3854" width="43.5703125" style="87" customWidth="1"/>
    <col min="3855" max="3855" width="5.42578125" style="87" customWidth="1"/>
    <col min="3856" max="3856" width="43.5703125" style="87" customWidth="1"/>
    <col min="3857" max="3857" width="2.85546875" style="87" customWidth="1"/>
    <col min="3858" max="4094" width="11.42578125" style="87"/>
    <col min="4095" max="4095" width="5.42578125" style="87" customWidth="1"/>
    <col min="4096" max="4096" width="43.5703125" style="87" customWidth="1"/>
    <col min="4097" max="4097" width="5.42578125" style="87" customWidth="1"/>
    <col min="4098" max="4098" width="43.5703125" style="87" customWidth="1"/>
    <col min="4099" max="4099" width="5.42578125" style="87" customWidth="1"/>
    <col min="4100" max="4100" width="43.5703125" style="87" customWidth="1"/>
    <col min="4101" max="4101" width="5.42578125" style="87" customWidth="1"/>
    <col min="4102" max="4102" width="43.5703125" style="87" customWidth="1"/>
    <col min="4103" max="4103" width="3.42578125" style="87" customWidth="1"/>
    <col min="4104" max="4104" width="13.7109375" style="87" customWidth="1"/>
    <col min="4105" max="4105" width="5.42578125" style="87" customWidth="1"/>
    <col min="4106" max="4106" width="43.5703125" style="87" customWidth="1"/>
    <col min="4107" max="4107" width="5.42578125" style="87" customWidth="1"/>
    <col min="4108" max="4108" width="43.5703125" style="87" customWidth="1"/>
    <col min="4109" max="4109" width="5.42578125" style="87" customWidth="1"/>
    <col min="4110" max="4110" width="43.5703125" style="87" customWidth="1"/>
    <col min="4111" max="4111" width="5.42578125" style="87" customWidth="1"/>
    <col min="4112" max="4112" width="43.5703125" style="87" customWidth="1"/>
    <col min="4113" max="4113" width="2.85546875" style="87" customWidth="1"/>
    <col min="4114" max="4350" width="11.42578125" style="87"/>
    <col min="4351" max="4351" width="5.42578125" style="87" customWidth="1"/>
    <col min="4352" max="4352" width="43.5703125" style="87" customWidth="1"/>
    <col min="4353" max="4353" width="5.42578125" style="87" customWidth="1"/>
    <col min="4354" max="4354" width="43.5703125" style="87" customWidth="1"/>
    <col min="4355" max="4355" width="5.42578125" style="87" customWidth="1"/>
    <col min="4356" max="4356" width="43.5703125" style="87" customWidth="1"/>
    <col min="4357" max="4357" width="5.42578125" style="87" customWidth="1"/>
    <col min="4358" max="4358" width="43.5703125" style="87" customWidth="1"/>
    <col min="4359" max="4359" width="3.42578125" style="87" customWidth="1"/>
    <col min="4360" max="4360" width="13.7109375" style="87" customWidth="1"/>
    <col min="4361" max="4361" width="5.42578125" style="87" customWidth="1"/>
    <col min="4362" max="4362" width="43.5703125" style="87" customWidth="1"/>
    <col min="4363" max="4363" width="5.42578125" style="87" customWidth="1"/>
    <col min="4364" max="4364" width="43.5703125" style="87" customWidth="1"/>
    <col min="4365" max="4365" width="5.42578125" style="87" customWidth="1"/>
    <col min="4366" max="4366" width="43.5703125" style="87" customWidth="1"/>
    <col min="4367" max="4367" width="5.42578125" style="87" customWidth="1"/>
    <col min="4368" max="4368" width="43.5703125" style="87" customWidth="1"/>
    <col min="4369" max="4369" width="2.85546875" style="87" customWidth="1"/>
    <col min="4370" max="4606" width="11.42578125" style="87"/>
    <col min="4607" max="4607" width="5.42578125" style="87" customWidth="1"/>
    <col min="4608" max="4608" width="43.5703125" style="87" customWidth="1"/>
    <col min="4609" max="4609" width="5.42578125" style="87" customWidth="1"/>
    <col min="4610" max="4610" width="43.5703125" style="87" customWidth="1"/>
    <col min="4611" max="4611" width="5.42578125" style="87" customWidth="1"/>
    <col min="4612" max="4612" width="43.5703125" style="87" customWidth="1"/>
    <col min="4613" max="4613" width="5.42578125" style="87" customWidth="1"/>
    <col min="4614" max="4614" width="43.5703125" style="87" customWidth="1"/>
    <col min="4615" max="4615" width="3.42578125" style="87" customWidth="1"/>
    <col min="4616" max="4616" width="13.7109375" style="87" customWidth="1"/>
    <col min="4617" max="4617" width="5.42578125" style="87" customWidth="1"/>
    <col min="4618" max="4618" width="43.5703125" style="87" customWidth="1"/>
    <col min="4619" max="4619" width="5.42578125" style="87" customWidth="1"/>
    <col min="4620" max="4620" width="43.5703125" style="87" customWidth="1"/>
    <col min="4621" max="4621" width="5.42578125" style="87" customWidth="1"/>
    <col min="4622" max="4622" width="43.5703125" style="87" customWidth="1"/>
    <col min="4623" max="4623" width="5.42578125" style="87" customWidth="1"/>
    <col min="4624" max="4624" width="43.5703125" style="87" customWidth="1"/>
    <col min="4625" max="4625" width="2.85546875" style="87" customWidth="1"/>
    <col min="4626" max="4862" width="11.42578125" style="87"/>
    <col min="4863" max="4863" width="5.42578125" style="87" customWidth="1"/>
    <col min="4864" max="4864" width="43.5703125" style="87" customWidth="1"/>
    <col min="4865" max="4865" width="5.42578125" style="87" customWidth="1"/>
    <col min="4866" max="4866" width="43.5703125" style="87" customWidth="1"/>
    <col min="4867" max="4867" width="5.42578125" style="87" customWidth="1"/>
    <col min="4868" max="4868" width="43.5703125" style="87" customWidth="1"/>
    <col min="4869" max="4869" width="5.42578125" style="87" customWidth="1"/>
    <col min="4870" max="4870" width="43.5703125" style="87" customWidth="1"/>
    <col min="4871" max="4871" width="3.42578125" style="87" customWidth="1"/>
    <col min="4872" max="4872" width="13.7109375" style="87" customWidth="1"/>
    <col min="4873" max="4873" width="5.42578125" style="87" customWidth="1"/>
    <col min="4874" max="4874" width="43.5703125" style="87" customWidth="1"/>
    <col min="4875" max="4875" width="5.42578125" style="87" customWidth="1"/>
    <col min="4876" max="4876" width="43.5703125" style="87" customWidth="1"/>
    <col min="4877" max="4877" width="5.42578125" style="87" customWidth="1"/>
    <col min="4878" max="4878" width="43.5703125" style="87" customWidth="1"/>
    <col min="4879" max="4879" width="5.42578125" style="87" customWidth="1"/>
    <col min="4880" max="4880" width="43.5703125" style="87" customWidth="1"/>
    <col min="4881" max="4881" width="2.85546875" style="87" customWidth="1"/>
    <col min="4882" max="5118" width="11.42578125" style="87"/>
    <col min="5119" max="5119" width="5.42578125" style="87" customWidth="1"/>
    <col min="5120" max="5120" width="43.5703125" style="87" customWidth="1"/>
    <col min="5121" max="5121" width="5.42578125" style="87" customWidth="1"/>
    <col min="5122" max="5122" width="43.5703125" style="87" customWidth="1"/>
    <col min="5123" max="5123" width="5.42578125" style="87" customWidth="1"/>
    <col min="5124" max="5124" width="43.5703125" style="87" customWidth="1"/>
    <col min="5125" max="5125" width="5.42578125" style="87" customWidth="1"/>
    <col min="5126" max="5126" width="43.5703125" style="87" customWidth="1"/>
    <col min="5127" max="5127" width="3.42578125" style="87" customWidth="1"/>
    <col min="5128" max="5128" width="13.7109375" style="87" customWidth="1"/>
    <col min="5129" max="5129" width="5.42578125" style="87" customWidth="1"/>
    <col min="5130" max="5130" width="43.5703125" style="87" customWidth="1"/>
    <col min="5131" max="5131" width="5.42578125" style="87" customWidth="1"/>
    <col min="5132" max="5132" width="43.5703125" style="87" customWidth="1"/>
    <col min="5133" max="5133" width="5.42578125" style="87" customWidth="1"/>
    <col min="5134" max="5134" width="43.5703125" style="87" customWidth="1"/>
    <col min="5135" max="5135" width="5.42578125" style="87" customWidth="1"/>
    <col min="5136" max="5136" width="43.5703125" style="87" customWidth="1"/>
    <col min="5137" max="5137" width="2.85546875" style="87" customWidth="1"/>
    <col min="5138" max="5374" width="11.42578125" style="87"/>
    <col min="5375" max="5375" width="5.42578125" style="87" customWidth="1"/>
    <col min="5376" max="5376" width="43.5703125" style="87" customWidth="1"/>
    <col min="5377" max="5377" width="5.42578125" style="87" customWidth="1"/>
    <col min="5378" max="5378" width="43.5703125" style="87" customWidth="1"/>
    <col min="5379" max="5379" width="5.42578125" style="87" customWidth="1"/>
    <col min="5380" max="5380" width="43.5703125" style="87" customWidth="1"/>
    <col min="5381" max="5381" width="5.42578125" style="87" customWidth="1"/>
    <col min="5382" max="5382" width="43.5703125" style="87" customWidth="1"/>
    <col min="5383" max="5383" width="3.42578125" style="87" customWidth="1"/>
    <col min="5384" max="5384" width="13.7109375" style="87" customWidth="1"/>
    <col min="5385" max="5385" width="5.42578125" style="87" customWidth="1"/>
    <col min="5386" max="5386" width="43.5703125" style="87" customWidth="1"/>
    <col min="5387" max="5387" width="5.42578125" style="87" customWidth="1"/>
    <col min="5388" max="5388" width="43.5703125" style="87" customWidth="1"/>
    <col min="5389" max="5389" width="5.42578125" style="87" customWidth="1"/>
    <col min="5390" max="5390" width="43.5703125" style="87" customWidth="1"/>
    <col min="5391" max="5391" width="5.42578125" style="87" customWidth="1"/>
    <col min="5392" max="5392" width="43.5703125" style="87" customWidth="1"/>
    <col min="5393" max="5393" width="2.85546875" style="87" customWidth="1"/>
    <col min="5394" max="5630" width="11.42578125" style="87"/>
    <col min="5631" max="5631" width="5.42578125" style="87" customWidth="1"/>
    <col min="5632" max="5632" width="43.5703125" style="87" customWidth="1"/>
    <col min="5633" max="5633" width="5.42578125" style="87" customWidth="1"/>
    <col min="5634" max="5634" width="43.5703125" style="87" customWidth="1"/>
    <col min="5635" max="5635" width="5.42578125" style="87" customWidth="1"/>
    <col min="5636" max="5636" width="43.5703125" style="87" customWidth="1"/>
    <col min="5637" max="5637" width="5.42578125" style="87" customWidth="1"/>
    <col min="5638" max="5638" width="43.5703125" style="87" customWidth="1"/>
    <col min="5639" max="5639" width="3.42578125" style="87" customWidth="1"/>
    <col min="5640" max="5640" width="13.7109375" style="87" customWidth="1"/>
    <col min="5641" max="5641" width="5.42578125" style="87" customWidth="1"/>
    <col min="5642" max="5642" width="43.5703125" style="87" customWidth="1"/>
    <col min="5643" max="5643" width="5.42578125" style="87" customWidth="1"/>
    <col min="5644" max="5644" width="43.5703125" style="87" customWidth="1"/>
    <col min="5645" max="5645" width="5.42578125" style="87" customWidth="1"/>
    <col min="5646" max="5646" width="43.5703125" style="87" customWidth="1"/>
    <col min="5647" max="5647" width="5.42578125" style="87" customWidth="1"/>
    <col min="5648" max="5648" width="43.5703125" style="87" customWidth="1"/>
    <col min="5649" max="5649" width="2.85546875" style="87" customWidth="1"/>
    <col min="5650" max="5886" width="11.42578125" style="87"/>
    <col min="5887" max="5887" width="5.42578125" style="87" customWidth="1"/>
    <col min="5888" max="5888" width="43.5703125" style="87" customWidth="1"/>
    <col min="5889" max="5889" width="5.42578125" style="87" customWidth="1"/>
    <col min="5890" max="5890" width="43.5703125" style="87" customWidth="1"/>
    <col min="5891" max="5891" width="5.42578125" style="87" customWidth="1"/>
    <col min="5892" max="5892" width="43.5703125" style="87" customWidth="1"/>
    <col min="5893" max="5893" width="5.42578125" style="87" customWidth="1"/>
    <col min="5894" max="5894" width="43.5703125" style="87" customWidth="1"/>
    <col min="5895" max="5895" width="3.42578125" style="87" customWidth="1"/>
    <col min="5896" max="5896" width="13.7109375" style="87" customWidth="1"/>
    <col min="5897" max="5897" width="5.42578125" style="87" customWidth="1"/>
    <col min="5898" max="5898" width="43.5703125" style="87" customWidth="1"/>
    <col min="5899" max="5899" width="5.42578125" style="87" customWidth="1"/>
    <col min="5900" max="5900" width="43.5703125" style="87" customWidth="1"/>
    <col min="5901" max="5901" width="5.42578125" style="87" customWidth="1"/>
    <col min="5902" max="5902" width="43.5703125" style="87" customWidth="1"/>
    <col min="5903" max="5903" width="5.42578125" style="87" customWidth="1"/>
    <col min="5904" max="5904" width="43.5703125" style="87" customWidth="1"/>
    <col min="5905" max="5905" width="2.85546875" style="87" customWidth="1"/>
    <col min="5906" max="6142" width="11.42578125" style="87"/>
    <col min="6143" max="6143" width="5.42578125" style="87" customWidth="1"/>
    <col min="6144" max="6144" width="43.5703125" style="87" customWidth="1"/>
    <col min="6145" max="6145" width="5.42578125" style="87" customWidth="1"/>
    <col min="6146" max="6146" width="43.5703125" style="87" customWidth="1"/>
    <col min="6147" max="6147" width="5.42578125" style="87" customWidth="1"/>
    <col min="6148" max="6148" width="43.5703125" style="87" customWidth="1"/>
    <col min="6149" max="6149" width="5.42578125" style="87" customWidth="1"/>
    <col min="6150" max="6150" width="43.5703125" style="87" customWidth="1"/>
    <col min="6151" max="6151" width="3.42578125" style="87" customWidth="1"/>
    <col min="6152" max="6152" width="13.7109375" style="87" customWidth="1"/>
    <col min="6153" max="6153" width="5.42578125" style="87" customWidth="1"/>
    <col min="6154" max="6154" width="43.5703125" style="87" customWidth="1"/>
    <col min="6155" max="6155" width="5.42578125" style="87" customWidth="1"/>
    <col min="6156" max="6156" width="43.5703125" style="87" customWidth="1"/>
    <col min="6157" max="6157" width="5.42578125" style="87" customWidth="1"/>
    <col min="6158" max="6158" width="43.5703125" style="87" customWidth="1"/>
    <col min="6159" max="6159" width="5.42578125" style="87" customWidth="1"/>
    <col min="6160" max="6160" width="43.5703125" style="87" customWidth="1"/>
    <col min="6161" max="6161" width="2.85546875" style="87" customWidth="1"/>
    <col min="6162" max="6398" width="11.42578125" style="87"/>
    <col min="6399" max="6399" width="5.42578125" style="87" customWidth="1"/>
    <col min="6400" max="6400" width="43.5703125" style="87" customWidth="1"/>
    <col min="6401" max="6401" width="5.42578125" style="87" customWidth="1"/>
    <col min="6402" max="6402" width="43.5703125" style="87" customWidth="1"/>
    <col min="6403" max="6403" width="5.42578125" style="87" customWidth="1"/>
    <col min="6404" max="6404" width="43.5703125" style="87" customWidth="1"/>
    <col min="6405" max="6405" width="5.42578125" style="87" customWidth="1"/>
    <col min="6406" max="6406" width="43.5703125" style="87" customWidth="1"/>
    <col min="6407" max="6407" width="3.42578125" style="87" customWidth="1"/>
    <col min="6408" max="6408" width="13.7109375" style="87" customWidth="1"/>
    <col min="6409" max="6409" width="5.42578125" style="87" customWidth="1"/>
    <col min="6410" max="6410" width="43.5703125" style="87" customWidth="1"/>
    <col min="6411" max="6411" width="5.42578125" style="87" customWidth="1"/>
    <col min="6412" max="6412" width="43.5703125" style="87" customWidth="1"/>
    <col min="6413" max="6413" width="5.42578125" style="87" customWidth="1"/>
    <col min="6414" max="6414" width="43.5703125" style="87" customWidth="1"/>
    <col min="6415" max="6415" width="5.42578125" style="87" customWidth="1"/>
    <col min="6416" max="6416" width="43.5703125" style="87" customWidth="1"/>
    <col min="6417" max="6417" width="2.85546875" style="87" customWidth="1"/>
    <col min="6418" max="6654" width="11.42578125" style="87"/>
    <col min="6655" max="6655" width="5.42578125" style="87" customWidth="1"/>
    <col min="6656" max="6656" width="43.5703125" style="87" customWidth="1"/>
    <col min="6657" max="6657" width="5.42578125" style="87" customWidth="1"/>
    <col min="6658" max="6658" width="43.5703125" style="87" customWidth="1"/>
    <col min="6659" max="6659" width="5.42578125" style="87" customWidth="1"/>
    <col min="6660" max="6660" width="43.5703125" style="87" customWidth="1"/>
    <col min="6661" max="6661" width="5.42578125" style="87" customWidth="1"/>
    <col min="6662" max="6662" width="43.5703125" style="87" customWidth="1"/>
    <col min="6663" max="6663" width="3.42578125" style="87" customWidth="1"/>
    <col min="6664" max="6664" width="13.7109375" style="87" customWidth="1"/>
    <col min="6665" max="6665" width="5.42578125" style="87" customWidth="1"/>
    <col min="6666" max="6666" width="43.5703125" style="87" customWidth="1"/>
    <col min="6667" max="6667" width="5.42578125" style="87" customWidth="1"/>
    <col min="6668" max="6668" width="43.5703125" style="87" customWidth="1"/>
    <col min="6669" max="6669" width="5.42578125" style="87" customWidth="1"/>
    <col min="6670" max="6670" width="43.5703125" style="87" customWidth="1"/>
    <col min="6671" max="6671" width="5.42578125" style="87" customWidth="1"/>
    <col min="6672" max="6672" width="43.5703125" style="87" customWidth="1"/>
    <col min="6673" max="6673" width="2.85546875" style="87" customWidth="1"/>
    <col min="6674" max="6910" width="11.42578125" style="87"/>
    <col min="6911" max="6911" width="5.42578125" style="87" customWidth="1"/>
    <col min="6912" max="6912" width="43.5703125" style="87" customWidth="1"/>
    <col min="6913" max="6913" width="5.42578125" style="87" customWidth="1"/>
    <col min="6914" max="6914" width="43.5703125" style="87" customWidth="1"/>
    <col min="6915" max="6915" width="5.42578125" style="87" customWidth="1"/>
    <col min="6916" max="6916" width="43.5703125" style="87" customWidth="1"/>
    <col min="6917" max="6917" width="5.42578125" style="87" customWidth="1"/>
    <col min="6918" max="6918" width="43.5703125" style="87" customWidth="1"/>
    <col min="6919" max="6919" width="3.42578125" style="87" customWidth="1"/>
    <col min="6920" max="6920" width="13.7109375" style="87" customWidth="1"/>
    <col min="6921" max="6921" width="5.42578125" style="87" customWidth="1"/>
    <col min="6922" max="6922" width="43.5703125" style="87" customWidth="1"/>
    <col min="6923" max="6923" width="5.42578125" style="87" customWidth="1"/>
    <col min="6924" max="6924" width="43.5703125" style="87" customWidth="1"/>
    <col min="6925" max="6925" width="5.42578125" style="87" customWidth="1"/>
    <col min="6926" max="6926" width="43.5703125" style="87" customWidth="1"/>
    <col min="6927" max="6927" width="5.42578125" style="87" customWidth="1"/>
    <col min="6928" max="6928" width="43.5703125" style="87" customWidth="1"/>
    <col min="6929" max="6929" width="2.85546875" style="87" customWidth="1"/>
    <col min="6930" max="7166" width="11.42578125" style="87"/>
    <col min="7167" max="7167" width="5.42578125" style="87" customWidth="1"/>
    <col min="7168" max="7168" width="43.5703125" style="87" customWidth="1"/>
    <col min="7169" max="7169" width="5.42578125" style="87" customWidth="1"/>
    <col min="7170" max="7170" width="43.5703125" style="87" customWidth="1"/>
    <col min="7171" max="7171" width="5.42578125" style="87" customWidth="1"/>
    <col min="7172" max="7172" width="43.5703125" style="87" customWidth="1"/>
    <col min="7173" max="7173" width="5.42578125" style="87" customWidth="1"/>
    <col min="7174" max="7174" width="43.5703125" style="87" customWidth="1"/>
    <col min="7175" max="7175" width="3.42578125" style="87" customWidth="1"/>
    <col min="7176" max="7176" width="13.7109375" style="87" customWidth="1"/>
    <col min="7177" max="7177" width="5.42578125" style="87" customWidth="1"/>
    <col min="7178" max="7178" width="43.5703125" style="87" customWidth="1"/>
    <col min="7179" max="7179" width="5.42578125" style="87" customWidth="1"/>
    <col min="7180" max="7180" width="43.5703125" style="87" customWidth="1"/>
    <col min="7181" max="7181" width="5.42578125" style="87" customWidth="1"/>
    <col min="7182" max="7182" width="43.5703125" style="87" customWidth="1"/>
    <col min="7183" max="7183" width="5.42578125" style="87" customWidth="1"/>
    <col min="7184" max="7184" width="43.5703125" style="87" customWidth="1"/>
    <col min="7185" max="7185" width="2.85546875" style="87" customWidth="1"/>
    <col min="7186" max="7422" width="11.42578125" style="87"/>
    <col min="7423" max="7423" width="5.42578125" style="87" customWidth="1"/>
    <col min="7424" max="7424" width="43.5703125" style="87" customWidth="1"/>
    <col min="7425" max="7425" width="5.42578125" style="87" customWidth="1"/>
    <col min="7426" max="7426" width="43.5703125" style="87" customWidth="1"/>
    <col min="7427" max="7427" width="5.42578125" style="87" customWidth="1"/>
    <col min="7428" max="7428" width="43.5703125" style="87" customWidth="1"/>
    <col min="7429" max="7429" width="5.42578125" style="87" customWidth="1"/>
    <col min="7430" max="7430" width="43.5703125" style="87" customWidth="1"/>
    <col min="7431" max="7431" width="3.42578125" style="87" customWidth="1"/>
    <col min="7432" max="7432" width="13.7109375" style="87" customWidth="1"/>
    <col min="7433" max="7433" width="5.42578125" style="87" customWidth="1"/>
    <col min="7434" max="7434" width="43.5703125" style="87" customWidth="1"/>
    <col min="7435" max="7435" width="5.42578125" style="87" customWidth="1"/>
    <col min="7436" max="7436" width="43.5703125" style="87" customWidth="1"/>
    <col min="7437" max="7437" width="5.42578125" style="87" customWidth="1"/>
    <col min="7438" max="7438" width="43.5703125" style="87" customWidth="1"/>
    <col min="7439" max="7439" width="5.42578125" style="87" customWidth="1"/>
    <col min="7440" max="7440" width="43.5703125" style="87" customWidth="1"/>
    <col min="7441" max="7441" width="2.85546875" style="87" customWidth="1"/>
    <col min="7442" max="7678" width="11.42578125" style="87"/>
    <col min="7679" max="7679" width="5.42578125" style="87" customWidth="1"/>
    <col min="7680" max="7680" width="43.5703125" style="87" customWidth="1"/>
    <col min="7681" max="7681" width="5.42578125" style="87" customWidth="1"/>
    <col min="7682" max="7682" width="43.5703125" style="87" customWidth="1"/>
    <col min="7683" max="7683" width="5.42578125" style="87" customWidth="1"/>
    <col min="7684" max="7684" width="43.5703125" style="87" customWidth="1"/>
    <col min="7685" max="7685" width="5.42578125" style="87" customWidth="1"/>
    <col min="7686" max="7686" width="43.5703125" style="87" customWidth="1"/>
    <col min="7687" max="7687" width="3.42578125" style="87" customWidth="1"/>
    <col min="7688" max="7688" width="13.7109375" style="87" customWidth="1"/>
    <col min="7689" max="7689" width="5.42578125" style="87" customWidth="1"/>
    <col min="7690" max="7690" width="43.5703125" style="87" customWidth="1"/>
    <col min="7691" max="7691" width="5.42578125" style="87" customWidth="1"/>
    <col min="7692" max="7692" width="43.5703125" style="87" customWidth="1"/>
    <col min="7693" max="7693" width="5.42578125" style="87" customWidth="1"/>
    <col min="7694" max="7694" width="43.5703125" style="87" customWidth="1"/>
    <col min="7695" max="7695" width="5.42578125" style="87" customWidth="1"/>
    <col min="7696" max="7696" width="43.5703125" style="87" customWidth="1"/>
    <col min="7697" max="7697" width="2.85546875" style="87" customWidth="1"/>
    <col min="7698" max="7934" width="11.42578125" style="87"/>
    <col min="7935" max="7935" width="5.42578125" style="87" customWidth="1"/>
    <col min="7936" max="7936" width="43.5703125" style="87" customWidth="1"/>
    <col min="7937" max="7937" width="5.42578125" style="87" customWidth="1"/>
    <col min="7938" max="7938" width="43.5703125" style="87" customWidth="1"/>
    <col min="7939" max="7939" width="5.42578125" style="87" customWidth="1"/>
    <col min="7940" max="7940" width="43.5703125" style="87" customWidth="1"/>
    <col min="7941" max="7941" width="5.42578125" style="87" customWidth="1"/>
    <col min="7942" max="7942" width="43.5703125" style="87" customWidth="1"/>
    <col min="7943" max="7943" width="3.42578125" style="87" customWidth="1"/>
    <col min="7944" max="7944" width="13.7109375" style="87" customWidth="1"/>
    <col min="7945" max="7945" width="5.42578125" style="87" customWidth="1"/>
    <col min="7946" max="7946" width="43.5703125" style="87" customWidth="1"/>
    <col min="7947" max="7947" width="5.42578125" style="87" customWidth="1"/>
    <col min="7948" max="7948" width="43.5703125" style="87" customWidth="1"/>
    <col min="7949" max="7949" width="5.42578125" style="87" customWidth="1"/>
    <col min="7950" max="7950" width="43.5703125" style="87" customWidth="1"/>
    <col min="7951" max="7951" width="5.42578125" style="87" customWidth="1"/>
    <col min="7952" max="7952" width="43.5703125" style="87" customWidth="1"/>
    <col min="7953" max="7953" width="2.85546875" style="87" customWidth="1"/>
    <col min="7954" max="8190" width="11.42578125" style="87"/>
    <col min="8191" max="8191" width="5.42578125" style="87" customWidth="1"/>
    <col min="8192" max="8192" width="43.5703125" style="87" customWidth="1"/>
    <col min="8193" max="8193" width="5.42578125" style="87" customWidth="1"/>
    <col min="8194" max="8194" width="43.5703125" style="87" customWidth="1"/>
    <col min="8195" max="8195" width="5.42578125" style="87" customWidth="1"/>
    <col min="8196" max="8196" width="43.5703125" style="87" customWidth="1"/>
    <col min="8197" max="8197" width="5.42578125" style="87" customWidth="1"/>
    <col min="8198" max="8198" width="43.5703125" style="87" customWidth="1"/>
    <col min="8199" max="8199" width="3.42578125" style="87" customWidth="1"/>
    <col min="8200" max="8200" width="13.7109375" style="87" customWidth="1"/>
    <col min="8201" max="8201" width="5.42578125" style="87" customWidth="1"/>
    <col min="8202" max="8202" width="43.5703125" style="87" customWidth="1"/>
    <col min="8203" max="8203" width="5.42578125" style="87" customWidth="1"/>
    <col min="8204" max="8204" width="43.5703125" style="87" customWidth="1"/>
    <col min="8205" max="8205" width="5.42578125" style="87" customWidth="1"/>
    <col min="8206" max="8206" width="43.5703125" style="87" customWidth="1"/>
    <col min="8207" max="8207" width="5.42578125" style="87" customWidth="1"/>
    <col min="8208" max="8208" width="43.5703125" style="87" customWidth="1"/>
    <col min="8209" max="8209" width="2.85546875" style="87" customWidth="1"/>
    <col min="8210" max="8446" width="11.42578125" style="87"/>
    <col min="8447" max="8447" width="5.42578125" style="87" customWidth="1"/>
    <col min="8448" max="8448" width="43.5703125" style="87" customWidth="1"/>
    <col min="8449" max="8449" width="5.42578125" style="87" customWidth="1"/>
    <col min="8450" max="8450" width="43.5703125" style="87" customWidth="1"/>
    <col min="8451" max="8451" width="5.42578125" style="87" customWidth="1"/>
    <col min="8452" max="8452" width="43.5703125" style="87" customWidth="1"/>
    <col min="8453" max="8453" width="5.42578125" style="87" customWidth="1"/>
    <col min="8454" max="8454" width="43.5703125" style="87" customWidth="1"/>
    <col min="8455" max="8455" width="3.42578125" style="87" customWidth="1"/>
    <col min="8456" max="8456" width="13.7109375" style="87" customWidth="1"/>
    <col min="8457" max="8457" width="5.42578125" style="87" customWidth="1"/>
    <col min="8458" max="8458" width="43.5703125" style="87" customWidth="1"/>
    <col min="8459" max="8459" width="5.42578125" style="87" customWidth="1"/>
    <col min="8460" max="8460" width="43.5703125" style="87" customWidth="1"/>
    <col min="8461" max="8461" width="5.42578125" style="87" customWidth="1"/>
    <col min="8462" max="8462" width="43.5703125" style="87" customWidth="1"/>
    <col min="8463" max="8463" width="5.42578125" style="87" customWidth="1"/>
    <col min="8464" max="8464" width="43.5703125" style="87" customWidth="1"/>
    <col min="8465" max="8465" width="2.85546875" style="87" customWidth="1"/>
    <col min="8466" max="8702" width="11.42578125" style="87"/>
    <col min="8703" max="8703" width="5.42578125" style="87" customWidth="1"/>
    <col min="8704" max="8704" width="43.5703125" style="87" customWidth="1"/>
    <col min="8705" max="8705" width="5.42578125" style="87" customWidth="1"/>
    <col min="8706" max="8706" width="43.5703125" style="87" customWidth="1"/>
    <col min="8707" max="8707" width="5.42578125" style="87" customWidth="1"/>
    <col min="8708" max="8708" width="43.5703125" style="87" customWidth="1"/>
    <col min="8709" max="8709" width="5.42578125" style="87" customWidth="1"/>
    <col min="8710" max="8710" width="43.5703125" style="87" customWidth="1"/>
    <col min="8711" max="8711" width="3.42578125" style="87" customWidth="1"/>
    <col min="8712" max="8712" width="13.7109375" style="87" customWidth="1"/>
    <col min="8713" max="8713" width="5.42578125" style="87" customWidth="1"/>
    <col min="8714" max="8714" width="43.5703125" style="87" customWidth="1"/>
    <col min="8715" max="8715" width="5.42578125" style="87" customWidth="1"/>
    <col min="8716" max="8716" width="43.5703125" style="87" customWidth="1"/>
    <col min="8717" max="8717" width="5.42578125" style="87" customWidth="1"/>
    <col min="8718" max="8718" width="43.5703125" style="87" customWidth="1"/>
    <col min="8719" max="8719" width="5.42578125" style="87" customWidth="1"/>
    <col min="8720" max="8720" width="43.5703125" style="87" customWidth="1"/>
    <col min="8721" max="8721" width="2.85546875" style="87" customWidth="1"/>
    <col min="8722" max="8958" width="11.42578125" style="87"/>
    <col min="8959" max="8959" width="5.42578125" style="87" customWidth="1"/>
    <col min="8960" max="8960" width="43.5703125" style="87" customWidth="1"/>
    <col min="8961" max="8961" width="5.42578125" style="87" customWidth="1"/>
    <col min="8962" max="8962" width="43.5703125" style="87" customWidth="1"/>
    <col min="8963" max="8963" width="5.42578125" style="87" customWidth="1"/>
    <col min="8964" max="8964" width="43.5703125" style="87" customWidth="1"/>
    <col min="8965" max="8965" width="5.42578125" style="87" customWidth="1"/>
    <col min="8966" max="8966" width="43.5703125" style="87" customWidth="1"/>
    <col min="8967" max="8967" width="3.42578125" style="87" customWidth="1"/>
    <col min="8968" max="8968" width="13.7109375" style="87" customWidth="1"/>
    <col min="8969" max="8969" width="5.42578125" style="87" customWidth="1"/>
    <col min="8970" max="8970" width="43.5703125" style="87" customWidth="1"/>
    <col min="8971" max="8971" width="5.42578125" style="87" customWidth="1"/>
    <col min="8972" max="8972" width="43.5703125" style="87" customWidth="1"/>
    <col min="8973" max="8973" width="5.42578125" style="87" customWidth="1"/>
    <col min="8974" max="8974" width="43.5703125" style="87" customWidth="1"/>
    <col min="8975" max="8975" width="5.42578125" style="87" customWidth="1"/>
    <col min="8976" max="8976" width="43.5703125" style="87" customWidth="1"/>
    <col min="8977" max="8977" width="2.85546875" style="87" customWidth="1"/>
    <col min="8978" max="9214" width="11.42578125" style="87"/>
    <col min="9215" max="9215" width="5.42578125" style="87" customWidth="1"/>
    <col min="9216" max="9216" width="43.5703125" style="87" customWidth="1"/>
    <col min="9217" max="9217" width="5.42578125" style="87" customWidth="1"/>
    <col min="9218" max="9218" width="43.5703125" style="87" customWidth="1"/>
    <col min="9219" max="9219" width="5.42578125" style="87" customWidth="1"/>
    <col min="9220" max="9220" width="43.5703125" style="87" customWidth="1"/>
    <col min="9221" max="9221" width="5.42578125" style="87" customWidth="1"/>
    <col min="9222" max="9222" width="43.5703125" style="87" customWidth="1"/>
    <col min="9223" max="9223" width="3.42578125" style="87" customWidth="1"/>
    <col min="9224" max="9224" width="13.7109375" style="87" customWidth="1"/>
    <col min="9225" max="9225" width="5.42578125" style="87" customWidth="1"/>
    <col min="9226" max="9226" width="43.5703125" style="87" customWidth="1"/>
    <col min="9227" max="9227" width="5.42578125" style="87" customWidth="1"/>
    <col min="9228" max="9228" width="43.5703125" style="87" customWidth="1"/>
    <col min="9229" max="9229" width="5.42578125" style="87" customWidth="1"/>
    <col min="9230" max="9230" width="43.5703125" style="87" customWidth="1"/>
    <col min="9231" max="9231" width="5.42578125" style="87" customWidth="1"/>
    <col min="9232" max="9232" width="43.5703125" style="87" customWidth="1"/>
    <col min="9233" max="9233" width="2.85546875" style="87" customWidth="1"/>
    <col min="9234" max="9470" width="11.42578125" style="87"/>
    <col min="9471" max="9471" width="5.42578125" style="87" customWidth="1"/>
    <col min="9472" max="9472" width="43.5703125" style="87" customWidth="1"/>
    <col min="9473" max="9473" width="5.42578125" style="87" customWidth="1"/>
    <col min="9474" max="9474" width="43.5703125" style="87" customWidth="1"/>
    <col min="9475" max="9475" width="5.42578125" style="87" customWidth="1"/>
    <col min="9476" max="9476" width="43.5703125" style="87" customWidth="1"/>
    <col min="9477" max="9477" width="5.42578125" style="87" customWidth="1"/>
    <col min="9478" max="9478" width="43.5703125" style="87" customWidth="1"/>
    <col min="9479" max="9479" width="3.42578125" style="87" customWidth="1"/>
    <col min="9480" max="9480" width="13.7109375" style="87" customWidth="1"/>
    <col min="9481" max="9481" width="5.42578125" style="87" customWidth="1"/>
    <col min="9482" max="9482" width="43.5703125" style="87" customWidth="1"/>
    <col min="9483" max="9483" width="5.42578125" style="87" customWidth="1"/>
    <col min="9484" max="9484" width="43.5703125" style="87" customWidth="1"/>
    <col min="9485" max="9485" width="5.42578125" style="87" customWidth="1"/>
    <col min="9486" max="9486" width="43.5703125" style="87" customWidth="1"/>
    <col min="9487" max="9487" width="5.42578125" style="87" customWidth="1"/>
    <col min="9488" max="9488" width="43.5703125" style="87" customWidth="1"/>
    <col min="9489" max="9489" width="2.85546875" style="87" customWidth="1"/>
    <col min="9490" max="9726" width="11.42578125" style="87"/>
    <col min="9727" max="9727" width="5.42578125" style="87" customWidth="1"/>
    <col min="9728" max="9728" width="43.5703125" style="87" customWidth="1"/>
    <col min="9729" max="9729" width="5.42578125" style="87" customWidth="1"/>
    <col min="9730" max="9730" width="43.5703125" style="87" customWidth="1"/>
    <col min="9731" max="9731" width="5.42578125" style="87" customWidth="1"/>
    <col min="9732" max="9732" width="43.5703125" style="87" customWidth="1"/>
    <col min="9733" max="9733" width="5.42578125" style="87" customWidth="1"/>
    <col min="9734" max="9734" width="43.5703125" style="87" customWidth="1"/>
    <col min="9735" max="9735" width="3.42578125" style="87" customWidth="1"/>
    <col min="9736" max="9736" width="13.7109375" style="87" customWidth="1"/>
    <col min="9737" max="9737" width="5.42578125" style="87" customWidth="1"/>
    <col min="9738" max="9738" width="43.5703125" style="87" customWidth="1"/>
    <col min="9739" max="9739" width="5.42578125" style="87" customWidth="1"/>
    <col min="9740" max="9740" width="43.5703125" style="87" customWidth="1"/>
    <col min="9741" max="9741" width="5.42578125" style="87" customWidth="1"/>
    <col min="9742" max="9742" width="43.5703125" style="87" customWidth="1"/>
    <col min="9743" max="9743" width="5.42578125" style="87" customWidth="1"/>
    <col min="9744" max="9744" width="43.5703125" style="87" customWidth="1"/>
    <col min="9745" max="9745" width="2.85546875" style="87" customWidth="1"/>
    <col min="9746" max="9982" width="11.42578125" style="87"/>
    <col min="9983" max="9983" width="5.42578125" style="87" customWidth="1"/>
    <col min="9984" max="9984" width="43.5703125" style="87" customWidth="1"/>
    <col min="9985" max="9985" width="5.42578125" style="87" customWidth="1"/>
    <col min="9986" max="9986" width="43.5703125" style="87" customWidth="1"/>
    <col min="9987" max="9987" width="5.42578125" style="87" customWidth="1"/>
    <col min="9988" max="9988" width="43.5703125" style="87" customWidth="1"/>
    <col min="9989" max="9989" width="5.42578125" style="87" customWidth="1"/>
    <col min="9990" max="9990" width="43.5703125" style="87" customWidth="1"/>
    <col min="9991" max="9991" width="3.42578125" style="87" customWidth="1"/>
    <col min="9992" max="9992" width="13.7109375" style="87" customWidth="1"/>
    <col min="9993" max="9993" width="5.42578125" style="87" customWidth="1"/>
    <col min="9994" max="9994" width="43.5703125" style="87" customWidth="1"/>
    <col min="9995" max="9995" width="5.42578125" style="87" customWidth="1"/>
    <col min="9996" max="9996" width="43.5703125" style="87" customWidth="1"/>
    <col min="9997" max="9997" width="5.42578125" style="87" customWidth="1"/>
    <col min="9998" max="9998" width="43.5703125" style="87" customWidth="1"/>
    <col min="9999" max="9999" width="5.42578125" style="87" customWidth="1"/>
    <col min="10000" max="10000" width="43.5703125" style="87" customWidth="1"/>
    <col min="10001" max="10001" width="2.85546875" style="87" customWidth="1"/>
    <col min="10002" max="10238" width="11.42578125" style="87"/>
    <col min="10239" max="10239" width="5.42578125" style="87" customWidth="1"/>
    <col min="10240" max="10240" width="43.5703125" style="87" customWidth="1"/>
    <col min="10241" max="10241" width="5.42578125" style="87" customWidth="1"/>
    <col min="10242" max="10242" width="43.5703125" style="87" customWidth="1"/>
    <col min="10243" max="10243" width="5.42578125" style="87" customWidth="1"/>
    <col min="10244" max="10244" width="43.5703125" style="87" customWidth="1"/>
    <col min="10245" max="10245" width="5.42578125" style="87" customWidth="1"/>
    <col min="10246" max="10246" width="43.5703125" style="87" customWidth="1"/>
    <col min="10247" max="10247" width="3.42578125" style="87" customWidth="1"/>
    <col min="10248" max="10248" width="13.7109375" style="87" customWidth="1"/>
    <col min="10249" max="10249" width="5.42578125" style="87" customWidth="1"/>
    <col min="10250" max="10250" width="43.5703125" style="87" customWidth="1"/>
    <col min="10251" max="10251" width="5.42578125" style="87" customWidth="1"/>
    <col min="10252" max="10252" width="43.5703125" style="87" customWidth="1"/>
    <col min="10253" max="10253" width="5.42578125" style="87" customWidth="1"/>
    <col min="10254" max="10254" width="43.5703125" style="87" customWidth="1"/>
    <col min="10255" max="10255" width="5.42578125" style="87" customWidth="1"/>
    <col min="10256" max="10256" width="43.5703125" style="87" customWidth="1"/>
    <col min="10257" max="10257" width="2.85546875" style="87" customWidth="1"/>
    <col min="10258" max="10494" width="11.42578125" style="87"/>
    <col min="10495" max="10495" width="5.42578125" style="87" customWidth="1"/>
    <col min="10496" max="10496" width="43.5703125" style="87" customWidth="1"/>
    <col min="10497" max="10497" width="5.42578125" style="87" customWidth="1"/>
    <col min="10498" max="10498" width="43.5703125" style="87" customWidth="1"/>
    <col min="10499" max="10499" width="5.42578125" style="87" customWidth="1"/>
    <col min="10500" max="10500" width="43.5703125" style="87" customWidth="1"/>
    <col min="10501" max="10501" width="5.42578125" style="87" customWidth="1"/>
    <col min="10502" max="10502" width="43.5703125" style="87" customWidth="1"/>
    <col min="10503" max="10503" width="3.42578125" style="87" customWidth="1"/>
    <col min="10504" max="10504" width="13.7109375" style="87" customWidth="1"/>
    <col min="10505" max="10505" width="5.42578125" style="87" customWidth="1"/>
    <col min="10506" max="10506" width="43.5703125" style="87" customWidth="1"/>
    <col min="10507" max="10507" width="5.42578125" style="87" customWidth="1"/>
    <col min="10508" max="10508" width="43.5703125" style="87" customWidth="1"/>
    <col min="10509" max="10509" width="5.42578125" style="87" customWidth="1"/>
    <col min="10510" max="10510" width="43.5703125" style="87" customWidth="1"/>
    <col min="10511" max="10511" width="5.42578125" style="87" customWidth="1"/>
    <col min="10512" max="10512" width="43.5703125" style="87" customWidth="1"/>
    <col min="10513" max="10513" width="2.85546875" style="87" customWidth="1"/>
    <col min="10514" max="10750" width="11.42578125" style="87"/>
    <col min="10751" max="10751" width="5.42578125" style="87" customWidth="1"/>
    <col min="10752" max="10752" width="43.5703125" style="87" customWidth="1"/>
    <col min="10753" max="10753" width="5.42578125" style="87" customWidth="1"/>
    <col min="10754" max="10754" width="43.5703125" style="87" customWidth="1"/>
    <col min="10755" max="10755" width="5.42578125" style="87" customWidth="1"/>
    <col min="10756" max="10756" width="43.5703125" style="87" customWidth="1"/>
    <col min="10757" max="10757" width="5.42578125" style="87" customWidth="1"/>
    <col min="10758" max="10758" width="43.5703125" style="87" customWidth="1"/>
    <col min="10759" max="10759" width="3.42578125" style="87" customWidth="1"/>
    <col min="10760" max="10760" width="13.7109375" style="87" customWidth="1"/>
    <col min="10761" max="10761" width="5.42578125" style="87" customWidth="1"/>
    <col min="10762" max="10762" width="43.5703125" style="87" customWidth="1"/>
    <col min="10763" max="10763" width="5.42578125" style="87" customWidth="1"/>
    <col min="10764" max="10764" width="43.5703125" style="87" customWidth="1"/>
    <col min="10765" max="10765" width="5.42578125" style="87" customWidth="1"/>
    <col min="10766" max="10766" width="43.5703125" style="87" customWidth="1"/>
    <col min="10767" max="10767" width="5.42578125" style="87" customWidth="1"/>
    <col min="10768" max="10768" width="43.5703125" style="87" customWidth="1"/>
    <col min="10769" max="10769" width="2.85546875" style="87" customWidth="1"/>
    <col min="10770" max="11006" width="11.42578125" style="87"/>
    <col min="11007" max="11007" width="5.42578125" style="87" customWidth="1"/>
    <col min="11008" max="11008" width="43.5703125" style="87" customWidth="1"/>
    <col min="11009" max="11009" width="5.42578125" style="87" customWidth="1"/>
    <col min="11010" max="11010" width="43.5703125" style="87" customWidth="1"/>
    <col min="11011" max="11011" width="5.42578125" style="87" customWidth="1"/>
    <col min="11012" max="11012" width="43.5703125" style="87" customWidth="1"/>
    <col min="11013" max="11013" width="5.42578125" style="87" customWidth="1"/>
    <col min="11014" max="11014" width="43.5703125" style="87" customWidth="1"/>
    <col min="11015" max="11015" width="3.42578125" style="87" customWidth="1"/>
    <col min="11016" max="11016" width="13.7109375" style="87" customWidth="1"/>
    <col min="11017" max="11017" width="5.42578125" style="87" customWidth="1"/>
    <col min="11018" max="11018" width="43.5703125" style="87" customWidth="1"/>
    <col min="11019" max="11019" width="5.42578125" style="87" customWidth="1"/>
    <col min="11020" max="11020" width="43.5703125" style="87" customWidth="1"/>
    <col min="11021" max="11021" width="5.42578125" style="87" customWidth="1"/>
    <col min="11022" max="11022" width="43.5703125" style="87" customWidth="1"/>
    <col min="11023" max="11023" width="5.42578125" style="87" customWidth="1"/>
    <col min="11024" max="11024" width="43.5703125" style="87" customWidth="1"/>
    <col min="11025" max="11025" width="2.85546875" style="87" customWidth="1"/>
    <col min="11026" max="11262" width="11.42578125" style="87"/>
    <col min="11263" max="11263" width="5.42578125" style="87" customWidth="1"/>
    <col min="11264" max="11264" width="43.5703125" style="87" customWidth="1"/>
    <col min="11265" max="11265" width="5.42578125" style="87" customWidth="1"/>
    <col min="11266" max="11266" width="43.5703125" style="87" customWidth="1"/>
    <col min="11267" max="11267" width="5.42578125" style="87" customWidth="1"/>
    <col min="11268" max="11268" width="43.5703125" style="87" customWidth="1"/>
    <col min="11269" max="11269" width="5.42578125" style="87" customWidth="1"/>
    <col min="11270" max="11270" width="43.5703125" style="87" customWidth="1"/>
    <col min="11271" max="11271" width="3.42578125" style="87" customWidth="1"/>
    <col min="11272" max="11272" width="13.7109375" style="87" customWidth="1"/>
    <col min="11273" max="11273" width="5.42578125" style="87" customWidth="1"/>
    <col min="11274" max="11274" width="43.5703125" style="87" customWidth="1"/>
    <col min="11275" max="11275" width="5.42578125" style="87" customWidth="1"/>
    <col min="11276" max="11276" width="43.5703125" style="87" customWidth="1"/>
    <col min="11277" max="11277" width="5.42578125" style="87" customWidth="1"/>
    <col min="11278" max="11278" width="43.5703125" style="87" customWidth="1"/>
    <col min="11279" max="11279" width="5.42578125" style="87" customWidth="1"/>
    <col min="11280" max="11280" width="43.5703125" style="87" customWidth="1"/>
    <col min="11281" max="11281" width="2.85546875" style="87" customWidth="1"/>
    <col min="11282" max="11518" width="11.42578125" style="87"/>
    <col min="11519" max="11519" width="5.42578125" style="87" customWidth="1"/>
    <col min="11520" max="11520" width="43.5703125" style="87" customWidth="1"/>
    <col min="11521" max="11521" width="5.42578125" style="87" customWidth="1"/>
    <col min="11522" max="11522" width="43.5703125" style="87" customWidth="1"/>
    <col min="11523" max="11523" width="5.42578125" style="87" customWidth="1"/>
    <col min="11524" max="11524" width="43.5703125" style="87" customWidth="1"/>
    <col min="11525" max="11525" width="5.42578125" style="87" customWidth="1"/>
    <col min="11526" max="11526" width="43.5703125" style="87" customWidth="1"/>
    <col min="11527" max="11527" width="3.42578125" style="87" customWidth="1"/>
    <col min="11528" max="11528" width="13.7109375" style="87" customWidth="1"/>
    <col min="11529" max="11529" width="5.42578125" style="87" customWidth="1"/>
    <col min="11530" max="11530" width="43.5703125" style="87" customWidth="1"/>
    <col min="11531" max="11531" width="5.42578125" style="87" customWidth="1"/>
    <col min="11532" max="11532" width="43.5703125" style="87" customWidth="1"/>
    <col min="11533" max="11533" width="5.42578125" style="87" customWidth="1"/>
    <col min="11534" max="11534" width="43.5703125" style="87" customWidth="1"/>
    <col min="11535" max="11535" width="5.42578125" style="87" customWidth="1"/>
    <col min="11536" max="11536" width="43.5703125" style="87" customWidth="1"/>
    <col min="11537" max="11537" width="2.85546875" style="87" customWidth="1"/>
    <col min="11538" max="11774" width="11.42578125" style="87"/>
    <col min="11775" max="11775" width="5.42578125" style="87" customWidth="1"/>
    <col min="11776" max="11776" width="43.5703125" style="87" customWidth="1"/>
    <col min="11777" max="11777" width="5.42578125" style="87" customWidth="1"/>
    <col min="11778" max="11778" width="43.5703125" style="87" customWidth="1"/>
    <col min="11779" max="11779" width="5.42578125" style="87" customWidth="1"/>
    <col min="11780" max="11780" width="43.5703125" style="87" customWidth="1"/>
    <col min="11781" max="11781" width="5.42578125" style="87" customWidth="1"/>
    <col min="11782" max="11782" width="43.5703125" style="87" customWidth="1"/>
    <col min="11783" max="11783" width="3.42578125" style="87" customWidth="1"/>
    <col min="11784" max="11784" width="13.7109375" style="87" customWidth="1"/>
    <col min="11785" max="11785" width="5.42578125" style="87" customWidth="1"/>
    <col min="11786" max="11786" width="43.5703125" style="87" customWidth="1"/>
    <col min="11787" max="11787" width="5.42578125" style="87" customWidth="1"/>
    <col min="11788" max="11788" width="43.5703125" style="87" customWidth="1"/>
    <col min="11789" max="11789" width="5.42578125" style="87" customWidth="1"/>
    <col min="11790" max="11790" width="43.5703125" style="87" customWidth="1"/>
    <col min="11791" max="11791" width="5.42578125" style="87" customWidth="1"/>
    <col min="11792" max="11792" width="43.5703125" style="87" customWidth="1"/>
    <col min="11793" max="11793" width="2.85546875" style="87" customWidth="1"/>
    <col min="11794" max="12030" width="11.42578125" style="87"/>
    <col min="12031" max="12031" width="5.42578125" style="87" customWidth="1"/>
    <col min="12032" max="12032" width="43.5703125" style="87" customWidth="1"/>
    <col min="12033" max="12033" width="5.42578125" style="87" customWidth="1"/>
    <col min="12034" max="12034" width="43.5703125" style="87" customWidth="1"/>
    <col min="12035" max="12035" width="5.42578125" style="87" customWidth="1"/>
    <col min="12036" max="12036" width="43.5703125" style="87" customWidth="1"/>
    <col min="12037" max="12037" width="5.42578125" style="87" customWidth="1"/>
    <col min="12038" max="12038" width="43.5703125" style="87" customWidth="1"/>
    <col min="12039" max="12039" width="3.42578125" style="87" customWidth="1"/>
    <col min="12040" max="12040" width="13.7109375" style="87" customWidth="1"/>
    <col min="12041" max="12041" width="5.42578125" style="87" customWidth="1"/>
    <col min="12042" max="12042" width="43.5703125" style="87" customWidth="1"/>
    <col min="12043" max="12043" width="5.42578125" style="87" customWidth="1"/>
    <col min="12044" max="12044" width="43.5703125" style="87" customWidth="1"/>
    <col min="12045" max="12045" width="5.42578125" style="87" customWidth="1"/>
    <col min="12046" max="12046" width="43.5703125" style="87" customWidth="1"/>
    <col min="12047" max="12047" width="5.42578125" style="87" customWidth="1"/>
    <col min="12048" max="12048" width="43.5703125" style="87" customWidth="1"/>
    <col min="12049" max="12049" width="2.85546875" style="87" customWidth="1"/>
    <col min="12050" max="12286" width="11.42578125" style="87"/>
    <col min="12287" max="12287" width="5.42578125" style="87" customWidth="1"/>
    <col min="12288" max="12288" width="43.5703125" style="87" customWidth="1"/>
    <col min="12289" max="12289" width="5.42578125" style="87" customWidth="1"/>
    <col min="12290" max="12290" width="43.5703125" style="87" customWidth="1"/>
    <col min="12291" max="12291" width="5.42578125" style="87" customWidth="1"/>
    <col min="12292" max="12292" width="43.5703125" style="87" customWidth="1"/>
    <col min="12293" max="12293" width="5.42578125" style="87" customWidth="1"/>
    <col min="12294" max="12294" width="43.5703125" style="87" customWidth="1"/>
    <col min="12295" max="12295" width="3.42578125" style="87" customWidth="1"/>
    <col min="12296" max="12296" width="13.7109375" style="87" customWidth="1"/>
    <col min="12297" max="12297" width="5.42578125" style="87" customWidth="1"/>
    <col min="12298" max="12298" width="43.5703125" style="87" customWidth="1"/>
    <col min="12299" max="12299" width="5.42578125" style="87" customWidth="1"/>
    <col min="12300" max="12300" width="43.5703125" style="87" customWidth="1"/>
    <col min="12301" max="12301" width="5.42578125" style="87" customWidth="1"/>
    <col min="12302" max="12302" width="43.5703125" style="87" customWidth="1"/>
    <col min="12303" max="12303" width="5.42578125" style="87" customWidth="1"/>
    <col min="12304" max="12304" width="43.5703125" style="87" customWidth="1"/>
    <col min="12305" max="12305" width="2.85546875" style="87" customWidth="1"/>
    <col min="12306" max="12542" width="11.42578125" style="87"/>
    <col min="12543" max="12543" width="5.42578125" style="87" customWidth="1"/>
    <col min="12544" max="12544" width="43.5703125" style="87" customWidth="1"/>
    <col min="12545" max="12545" width="5.42578125" style="87" customWidth="1"/>
    <col min="12546" max="12546" width="43.5703125" style="87" customWidth="1"/>
    <col min="12547" max="12547" width="5.42578125" style="87" customWidth="1"/>
    <col min="12548" max="12548" width="43.5703125" style="87" customWidth="1"/>
    <col min="12549" max="12549" width="5.42578125" style="87" customWidth="1"/>
    <col min="12550" max="12550" width="43.5703125" style="87" customWidth="1"/>
    <col min="12551" max="12551" width="3.42578125" style="87" customWidth="1"/>
    <col min="12552" max="12552" width="13.7109375" style="87" customWidth="1"/>
    <col min="12553" max="12553" width="5.42578125" style="87" customWidth="1"/>
    <col min="12554" max="12554" width="43.5703125" style="87" customWidth="1"/>
    <col min="12555" max="12555" width="5.42578125" style="87" customWidth="1"/>
    <col min="12556" max="12556" width="43.5703125" style="87" customWidth="1"/>
    <col min="12557" max="12557" width="5.42578125" style="87" customWidth="1"/>
    <col min="12558" max="12558" width="43.5703125" style="87" customWidth="1"/>
    <col min="12559" max="12559" width="5.42578125" style="87" customWidth="1"/>
    <col min="12560" max="12560" width="43.5703125" style="87" customWidth="1"/>
    <col min="12561" max="12561" width="2.85546875" style="87" customWidth="1"/>
    <col min="12562" max="12798" width="11.42578125" style="87"/>
    <col min="12799" max="12799" width="5.42578125" style="87" customWidth="1"/>
    <col min="12800" max="12800" width="43.5703125" style="87" customWidth="1"/>
    <col min="12801" max="12801" width="5.42578125" style="87" customWidth="1"/>
    <col min="12802" max="12802" width="43.5703125" style="87" customWidth="1"/>
    <col min="12803" max="12803" width="5.42578125" style="87" customWidth="1"/>
    <col min="12804" max="12804" width="43.5703125" style="87" customWidth="1"/>
    <col min="12805" max="12805" width="5.42578125" style="87" customWidth="1"/>
    <col min="12806" max="12806" width="43.5703125" style="87" customWidth="1"/>
    <col min="12807" max="12807" width="3.42578125" style="87" customWidth="1"/>
    <col min="12808" max="12808" width="13.7109375" style="87" customWidth="1"/>
    <col min="12809" max="12809" width="5.42578125" style="87" customWidth="1"/>
    <col min="12810" max="12810" width="43.5703125" style="87" customWidth="1"/>
    <col min="12811" max="12811" width="5.42578125" style="87" customWidth="1"/>
    <col min="12812" max="12812" width="43.5703125" style="87" customWidth="1"/>
    <col min="12813" max="12813" width="5.42578125" style="87" customWidth="1"/>
    <col min="12814" max="12814" width="43.5703125" style="87" customWidth="1"/>
    <col min="12815" max="12815" width="5.42578125" style="87" customWidth="1"/>
    <col min="12816" max="12816" width="43.5703125" style="87" customWidth="1"/>
    <col min="12817" max="12817" width="2.85546875" style="87" customWidth="1"/>
    <col min="12818" max="13054" width="11.42578125" style="87"/>
    <col min="13055" max="13055" width="5.42578125" style="87" customWidth="1"/>
    <col min="13056" max="13056" width="43.5703125" style="87" customWidth="1"/>
    <col min="13057" max="13057" width="5.42578125" style="87" customWidth="1"/>
    <col min="13058" max="13058" width="43.5703125" style="87" customWidth="1"/>
    <col min="13059" max="13059" width="5.42578125" style="87" customWidth="1"/>
    <col min="13060" max="13060" width="43.5703125" style="87" customWidth="1"/>
    <col min="13061" max="13061" width="5.42578125" style="87" customWidth="1"/>
    <col min="13062" max="13062" width="43.5703125" style="87" customWidth="1"/>
    <col min="13063" max="13063" width="3.42578125" style="87" customWidth="1"/>
    <col min="13064" max="13064" width="13.7109375" style="87" customWidth="1"/>
    <col min="13065" max="13065" width="5.42578125" style="87" customWidth="1"/>
    <col min="13066" max="13066" width="43.5703125" style="87" customWidth="1"/>
    <col min="13067" max="13067" width="5.42578125" style="87" customWidth="1"/>
    <col min="13068" max="13068" width="43.5703125" style="87" customWidth="1"/>
    <col min="13069" max="13069" width="5.42578125" style="87" customWidth="1"/>
    <col min="13070" max="13070" width="43.5703125" style="87" customWidth="1"/>
    <col min="13071" max="13071" width="5.42578125" style="87" customWidth="1"/>
    <col min="13072" max="13072" width="43.5703125" style="87" customWidth="1"/>
    <col min="13073" max="13073" width="2.85546875" style="87" customWidth="1"/>
    <col min="13074" max="13310" width="11.42578125" style="87"/>
    <col min="13311" max="13311" width="5.42578125" style="87" customWidth="1"/>
    <col min="13312" max="13312" width="43.5703125" style="87" customWidth="1"/>
    <col min="13313" max="13313" width="5.42578125" style="87" customWidth="1"/>
    <col min="13314" max="13314" width="43.5703125" style="87" customWidth="1"/>
    <col min="13315" max="13315" width="5.42578125" style="87" customWidth="1"/>
    <col min="13316" max="13316" width="43.5703125" style="87" customWidth="1"/>
    <col min="13317" max="13317" width="5.42578125" style="87" customWidth="1"/>
    <col min="13318" max="13318" width="43.5703125" style="87" customWidth="1"/>
    <col min="13319" max="13319" width="3.42578125" style="87" customWidth="1"/>
    <col min="13320" max="13320" width="13.7109375" style="87" customWidth="1"/>
    <col min="13321" max="13321" width="5.42578125" style="87" customWidth="1"/>
    <col min="13322" max="13322" width="43.5703125" style="87" customWidth="1"/>
    <col min="13323" max="13323" width="5.42578125" style="87" customWidth="1"/>
    <col min="13324" max="13324" width="43.5703125" style="87" customWidth="1"/>
    <col min="13325" max="13325" width="5.42578125" style="87" customWidth="1"/>
    <col min="13326" max="13326" width="43.5703125" style="87" customWidth="1"/>
    <col min="13327" max="13327" width="5.42578125" style="87" customWidth="1"/>
    <col min="13328" max="13328" width="43.5703125" style="87" customWidth="1"/>
    <col min="13329" max="13329" width="2.85546875" style="87" customWidth="1"/>
    <col min="13330" max="13566" width="11.42578125" style="87"/>
    <col min="13567" max="13567" width="5.42578125" style="87" customWidth="1"/>
    <col min="13568" max="13568" width="43.5703125" style="87" customWidth="1"/>
    <col min="13569" max="13569" width="5.42578125" style="87" customWidth="1"/>
    <col min="13570" max="13570" width="43.5703125" style="87" customWidth="1"/>
    <col min="13571" max="13571" width="5.42578125" style="87" customWidth="1"/>
    <col min="13572" max="13572" width="43.5703125" style="87" customWidth="1"/>
    <col min="13573" max="13573" width="5.42578125" style="87" customWidth="1"/>
    <col min="13574" max="13574" width="43.5703125" style="87" customWidth="1"/>
    <col min="13575" max="13575" width="3.42578125" style="87" customWidth="1"/>
    <col min="13576" max="13576" width="13.7109375" style="87" customWidth="1"/>
    <col min="13577" max="13577" width="5.42578125" style="87" customWidth="1"/>
    <col min="13578" max="13578" width="43.5703125" style="87" customWidth="1"/>
    <col min="13579" max="13579" width="5.42578125" style="87" customWidth="1"/>
    <col min="13580" max="13580" width="43.5703125" style="87" customWidth="1"/>
    <col min="13581" max="13581" width="5.42578125" style="87" customWidth="1"/>
    <col min="13582" max="13582" width="43.5703125" style="87" customWidth="1"/>
    <col min="13583" max="13583" width="5.42578125" style="87" customWidth="1"/>
    <col min="13584" max="13584" width="43.5703125" style="87" customWidth="1"/>
    <col min="13585" max="13585" width="2.85546875" style="87" customWidth="1"/>
    <col min="13586" max="13822" width="11.42578125" style="87"/>
    <col min="13823" max="13823" width="5.42578125" style="87" customWidth="1"/>
    <col min="13824" max="13824" width="43.5703125" style="87" customWidth="1"/>
    <col min="13825" max="13825" width="5.42578125" style="87" customWidth="1"/>
    <col min="13826" max="13826" width="43.5703125" style="87" customWidth="1"/>
    <col min="13827" max="13827" width="5.42578125" style="87" customWidth="1"/>
    <col min="13828" max="13828" width="43.5703125" style="87" customWidth="1"/>
    <col min="13829" max="13829" width="5.42578125" style="87" customWidth="1"/>
    <col min="13830" max="13830" width="43.5703125" style="87" customWidth="1"/>
    <col min="13831" max="13831" width="3.42578125" style="87" customWidth="1"/>
    <col min="13832" max="13832" width="13.7109375" style="87" customWidth="1"/>
    <col min="13833" max="13833" width="5.42578125" style="87" customWidth="1"/>
    <col min="13834" max="13834" width="43.5703125" style="87" customWidth="1"/>
    <col min="13835" max="13835" width="5.42578125" style="87" customWidth="1"/>
    <col min="13836" max="13836" width="43.5703125" style="87" customWidth="1"/>
    <col min="13837" max="13837" width="5.42578125" style="87" customWidth="1"/>
    <col min="13838" max="13838" width="43.5703125" style="87" customWidth="1"/>
    <col min="13839" max="13839" width="5.42578125" style="87" customWidth="1"/>
    <col min="13840" max="13840" width="43.5703125" style="87" customWidth="1"/>
    <col min="13841" max="13841" width="2.85546875" style="87" customWidth="1"/>
    <col min="13842" max="14078" width="11.42578125" style="87"/>
    <col min="14079" max="14079" width="5.42578125" style="87" customWidth="1"/>
    <col min="14080" max="14080" width="43.5703125" style="87" customWidth="1"/>
    <col min="14081" max="14081" width="5.42578125" style="87" customWidth="1"/>
    <col min="14082" max="14082" width="43.5703125" style="87" customWidth="1"/>
    <col min="14083" max="14083" width="5.42578125" style="87" customWidth="1"/>
    <col min="14084" max="14084" width="43.5703125" style="87" customWidth="1"/>
    <col min="14085" max="14085" width="5.42578125" style="87" customWidth="1"/>
    <col min="14086" max="14086" width="43.5703125" style="87" customWidth="1"/>
    <col min="14087" max="14087" width="3.42578125" style="87" customWidth="1"/>
    <col min="14088" max="14088" width="13.7109375" style="87" customWidth="1"/>
    <col min="14089" max="14089" width="5.42578125" style="87" customWidth="1"/>
    <col min="14090" max="14090" width="43.5703125" style="87" customWidth="1"/>
    <col min="14091" max="14091" width="5.42578125" style="87" customWidth="1"/>
    <col min="14092" max="14092" width="43.5703125" style="87" customWidth="1"/>
    <col min="14093" max="14093" width="5.42578125" style="87" customWidth="1"/>
    <col min="14094" max="14094" width="43.5703125" style="87" customWidth="1"/>
    <col min="14095" max="14095" width="5.42578125" style="87" customWidth="1"/>
    <col min="14096" max="14096" width="43.5703125" style="87" customWidth="1"/>
    <col min="14097" max="14097" width="2.85546875" style="87" customWidth="1"/>
    <col min="14098" max="14334" width="11.42578125" style="87"/>
    <col min="14335" max="14335" width="5.42578125" style="87" customWidth="1"/>
    <col min="14336" max="14336" width="43.5703125" style="87" customWidth="1"/>
    <col min="14337" max="14337" width="5.42578125" style="87" customWidth="1"/>
    <col min="14338" max="14338" width="43.5703125" style="87" customWidth="1"/>
    <col min="14339" max="14339" width="5.42578125" style="87" customWidth="1"/>
    <col min="14340" max="14340" width="43.5703125" style="87" customWidth="1"/>
    <col min="14341" max="14341" width="5.42578125" style="87" customWidth="1"/>
    <col min="14342" max="14342" width="43.5703125" style="87" customWidth="1"/>
    <col min="14343" max="14343" width="3.42578125" style="87" customWidth="1"/>
    <col min="14344" max="14344" width="13.7109375" style="87" customWidth="1"/>
    <col min="14345" max="14345" width="5.42578125" style="87" customWidth="1"/>
    <col min="14346" max="14346" width="43.5703125" style="87" customWidth="1"/>
    <col min="14347" max="14347" width="5.42578125" style="87" customWidth="1"/>
    <col min="14348" max="14348" width="43.5703125" style="87" customWidth="1"/>
    <col min="14349" max="14349" width="5.42578125" style="87" customWidth="1"/>
    <col min="14350" max="14350" width="43.5703125" style="87" customWidth="1"/>
    <col min="14351" max="14351" width="5.42578125" style="87" customWidth="1"/>
    <col min="14352" max="14352" width="43.5703125" style="87" customWidth="1"/>
    <col min="14353" max="14353" width="2.85546875" style="87" customWidth="1"/>
    <col min="14354" max="14590" width="11.42578125" style="87"/>
    <col min="14591" max="14591" width="5.42578125" style="87" customWidth="1"/>
    <col min="14592" max="14592" width="43.5703125" style="87" customWidth="1"/>
    <col min="14593" max="14593" width="5.42578125" style="87" customWidth="1"/>
    <col min="14594" max="14594" width="43.5703125" style="87" customWidth="1"/>
    <col min="14595" max="14595" width="5.42578125" style="87" customWidth="1"/>
    <col min="14596" max="14596" width="43.5703125" style="87" customWidth="1"/>
    <col min="14597" max="14597" width="5.42578125" style="87" customWidth="1"/>
    <col min="14598" max="14598" width="43.5703125" style="87" customWidth="1"/>
    <col min="14599" max="14599" width="3.42578125" style="87" customWidth="1"/>
    <col min="14600" max="14600" width="13.7109375" style="87" customWidth="1"/>
    <col min="14601" max="14601" width="5.42578125" style="87" customWidth="1"/>
    <col min="14602" max="14602" width="43.5703125" style="87" customWidth="1"/>
    <col min="14603" max="14603" width="5.42578125" style="87" customWidth="1"/>
    <col min="14604" max="14604" width="43.5703125" style="87" customWidth="1"/>
    <col min="14605" max="14605" width="5.42578125" style="87" customWidth="1"/>
    <col min="14606" max="14606" width="43.5703125" style="87" customWidth="1"/>
    <col min="14607" max="14607" width="5.42578125" style="87" customWidth="1"/>
    <col min="14608" max="14608" width="43.5703125" style="87" customWidth="1"/>
    <col min="14609" max="14609" width="2.85546875" style="87" customWidth="1"/>
    <col min="14610" max="14846" width="11.42578125" style="87"/>
    <col min="14847" max="14847" width="5.42578125" style="87" customWidth="1"/>
    <col min="14848" max="14848" width="43.5703125" style="87" customWidth="1"/>
    <col min="14849" max="14849" width="5.42578125" style="87" customWidth="1"/>
    <col min="14850" max="14850" width="43.5703125" style="87" customWidth="1"/>
    <col min="14851" max="14851" width="5.42578125" style="87" customWidth="1"/>
    <col min="14852" max="14852" width="43.5703125" style="87" customWidth="1"/>
    <col min="14853" max="14853" width="5.42578125" style="87" customWidth="1"/>
    <col min="14854" max="14854" width="43.5703125" style="87" customWidth="1"/>
    <col min="14855" max="14855" width="3.42578125" style="87" customWidth="1"/>
    <col min="14856" max="14856" width="13.7109375" style="87" customWidth="1"/>
    <col min="14857" max="14857" width="5.42578125" style="87" customWidth="1"/>
    <col min="14858" max="14858" width="43.5703125" style="87" customWidth="1"/>
    <col min="14859" max="14859" width="5.42578125" style="87" customWidth="1"/>
    <col min="14860" max="14860" width="43.5703125" style="87" customWidth="1"/>
    <col min="14861" max="14861" width="5.42578125" style="87" customWidth="1"/>
    <col min="14862" max="14862" width="43.5703125" style="87" customWidth="1"/>
    <col min="14863" max="14863" width="5.42578125" style="87" customWidth="1"/>
    <col min="14864" max="14864" width="43.5703125" style="87" customWidth="1"/>
    <col min="14865" max="14865" width="2.85546875" style="87" customWidth="1"/>
    <col min="14866" max="15102" width="11.42578125" style="87"/>
    <col min="15103" max="15103" width="5.42578125" style="87" customWidth="1"/>
    <col min="15104" max="15104" width="43.5703125" style="87" customWidth="1"/>
    <col min="15105" max="15105" width="5.42578125" style="87" customWidth="1"/>
    <col min="15106" max="15106" width="43.5703125" style="87" customWidth="1"/>
    <col min="15107" max="15107" width="5.42578125" style="87" customWidth="1"/>
    <col min="15108" max="15108" width="43.5703125" style="87" customWidth="1"/>
    <col min="15109" max="15109" width="5.42578125" style="87" customWidth="1"/>
    <col min="15110" max="15110" width="43.5703125" style="87" customWidth="1"/>
    <col min="15111" max="15111" width="3.42578125" style="87" customWidth="1"/>
    <col min="15112" max="15112" width="13.7109375" style="87" customWidth="1"/>
    <col min="15113" max="15113" width="5.42578125" style="87" customWidth="1"/>
    <col min="15114" max="15114" width="43.5703125" style="87" customWidth="1"/>
    <col min="15115" max="15115" width="5.42578125" style="87" customWidth="1"/>
    <col min="15116" max="15116" width="43.5703125" style="87" customWidth="1"/>
    <col min="15117" max="15117" width="5.42578125" style="87" customWidth="1"/>
    <col min="15118" max="15118" width="43.5703125" style="87" customWidth="1"/>
    <col min="15119" max="15119" width="5.42578125" style="87" customWidth="1"/>
    <col min="15120" max="15120" width="43.5703125" style="87" customWidth="1"/>
    <col min="15121" max="15121" width="2.85546875" style="87" customWidth="1"/>
    <col min="15122" max="15358" width="11.42578125" style="87"/>
    <col min="15359" max="15359" width="5.42578125" style="87" customWidth="1"/>
    <col min="15360" max="15360" width="43.5703125" style="87" customWidth="1"/>
    <col min="15361" max="15361" width="5.42578125" style="87" customWidth="1"/>
    <col min="15362" max="15362" width="43.5703125" style="87" customWidth="1"/>
    <col min="15363" max="15363" width="5.42578125" style="87" customWidth="1"/>
    <col min="15364" max="15364" width="43.5703125" style="87" customWidth="1"/>
    <col min="15365" max="15365" width="5.42578125" style="87" customWidth="1"/>
    <col min="15366" max="15366" width="43.5703125" style="87" customWidth="1"/>
    <col min="15367" max="15367" width="3.42578125" style="87" customWidth="1"/>
    <col min="15368" max="15368" width="13.7109375" style="87" customWidth="1"/>
    <col min="15369" max="15369" width="5.42578125" style="87" customWidth="1"/>
    <col min="15370" max="15370" width="43.5703125" style="87" customWidth="1"/>
    <col min="15371" max="15371" width="5.42578125" style="87" customWidth="1"/>
    <col min="15372" max="15372" width="43.5703125" style="87" customWidth="1"/>
    <col min="15373" max="15373" width="5.42578125" style="87" customWidth="1"/>
    <col min="15374" max="15374" width="43.5703125" style="87" customWidth="1"/>
    <col min="15375" max="15375" width="5.42578125" style="87" customWidth="1"/>
    <col min="15376" max="15376" width="43.5703125" style="87" customWidth="1"/>
    <col min="15377" max="15377" width="2.85546875" style="87" customWidth="1"/>
    <col min="15378" max="15614" width="11.42578125" style="87"/>
    <col min="15615" max="15615" width="5.42578125" style="87" customWidth="1"/>
    <col min="15616" max="15616" width="43.5703125" style="87" customWidth="1"/>
    <col min="15617" max="15617" width="5.42578125" style="87" customWidth="1"/>
    <col min="15618" max="15618" width="43.5703125" style="87" customWidth="1"/>
    <col min="15619" max="15619" width="5.42578125" style="87" customWidth="1"/>
    <col min="15620" max="15620" width="43.5703125" style="87" customWidth="1"/>
    <col min="15621" max="15621" width="5.42578125" style="87" customWidth="1"/>
    <col min="15622" max="15622" width="43.5703125" style="87" customWidth="1"/>
    <col min="15623" max="15623" width="3.42578125" style="87" customWidth="1"/>
    <col min="15624" max="15624" width="13.7109375" style="87" customWidth="1"/>
    <col min="15625" max="15625" width="5.42578125" style="87" customWidth="1"/>
    <col min="15626" max="15626" width="43.5703125" style="87" customWidth="1"/>
    <col min="15627" max="15627" width="5.42578125" style="87" customWidth="1"/>
    <col min="15628" max="15628" width="43.5703125" style="87" customWidth="1"/>
    <col min="15629" max="15629" width="5.42578125" style="87" customWidth="1"/>
    <col min="15630" max="15630" width="43.5703125" style="87" customWidth="1"/>
    <col min="15631" max="15631" width="5.42578125" style="87" customWidth="1"/>
    <col min="15632" max="15632" width="43.5703125" style="87" customWidth="1"/>
    <col min="15633" max="15633" width="2.85546875" style="87" customWidth="1"/>
    <col min="15634" max="15870" width="11.42578125" style="87"/>
    <col min="15871" max="15871" width="5.42578125" style="87" customWidth="1"/>
    <col min="15872" max="15872" width="43.5703125" style="87" customWidth="1"/>
    <col min="15873" max="15873" width="5.42578125" style="87" customWidth="1"/>
    <col min="15874" max="15874" width="43.5703125" style="87" customWidth="1"/>
    <col min="15875" max="15875" width="5.42578125" style="87" customWidth="1"/>
    <col min="15876" max="15876" width="43.5703125" style="87" customWidth="1"/>
    <col min="15877" max="15877" width="5.42578125" style="87" customWidth="1"/>
    <col min="15878" max="15878" width="43.5703125" style="87" customWidth="1"/>
    <col min="15879" max="15879" width="3.42578125" style="87" customWidth="1"/>
    <col min="15880" max="15880" width="13.7109375" style="87" customWidth="1"/>
    <col min="15881" max="15881" width="5.42578125" style="87" customWidth="1"/>
    <col min="15882" max="15882" width="43.5703125" style="87" customWidth="1"/>
    <col min="15883" max="15883" width="5.42578125" style="87" customWidth="1"/>
    <col min="15884" max="15884" width="43.5703125" style="87" customWidth="1"/>
    <col min="15885" max="15885" width="5.42578125" style="87" customWidth="1"/>
    <col min="15886" max="15886" width="43.5703125" style="87" customWidth="1"/>
    <col min="15887" max="15887" width="5.42578125" style="87" customWidth="1"/>
    <col min="15888" max="15888" width="43.5703125" style="87" customWidth="1"/>
    <col min="15889" max="15889" width="2.85546875" style="87" customWidth="1"/>
    <col min="15890" max="16126" width="11.42578125" style="87"/>
    <col min="16127" max="16127" width="5.42578125" style="87" customWidth="1"/>
    <col min="16128" max="16128" width="43.5703125" style="87" customWidth="1"/>
    <col min="16129" max="16129" width="5.42578125" style="87" customWidth="1"/>
    <col min="16130" max="16130" width="43.5703125" style="87" customWidth="1"/>
    <col min="16131" max="16131" width="5.42578125" style="87" customWidth="1"/>
    <col min="16132" max="16132" width="43.5703125" style="87" customWidth="1"/>
    <col min="16133" max="16133" width="5.42578125" style="87" customWidth="1"/>
    <col min="16134" max="16134" width="43.5703125" style="87" customWidth="1"/>
    <col min="16135" max="16135" width="3.42578125" style="87" customWidth="1"/>
    <col min="16136" max="16136" width="13.7109375" style="87" customWidth="1"/>
    <col min="16137" max="16137" width="5.42578125" style="87" customWidth="1"/>
    <col min="16138" max="16138" width="43.5703125" style="87" customWidth="1"/>
    <col min="16139" max="16139" width="5.42578125" style="87" customWidth="1"/>
    <col min="16140" max="16140" width="43.5703125" style="87" customWidth="1"/>
    <col min="16141" max="16141" width="5.42578125" style="87" customWidth="1"/>
    <col min="16142" max="16142" width="43.5703125" style="87" customWidth="1"/>
    <col min="16143" max="16143" width="5.42578125" style="87" customWidth="1"/>
    <col min="16144" max="16144" width="43.5703125" style="87" customWidth="1"/>
    <col min="16145" max="16145" width="2.85546875" style="87" customWidth="1"/>
    <col min="16146" max="16384" width="11.42578125" style="87"/>
  </cols>
  <sheetData>
    <row r="1" spans="1:50" ht="26.25">
      <c r="B1" s="838" t="s">
        <v>1965</v>
      </c>
      <c r="C1" s="838"/>
      <c r="D1" s="838"/>
      <c r="E1" s="838"/>
      <c r="F1" s="838"/>
      <c r="G1" s="838"/>
      <c r="H1" s="838"/>
      <c r="I1" s="1880" t="str">
        <f ca="1">"Page "&amp;_xlfn.SHEET()&amp;" sur "&amp;_xlfn.SHEETS()</f>
        <v>Page 13 sur 17</v>
      </c>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c r="AR1" s="838"/>
      <c r="AS1" s="838"/>
      <c r="AT1" s="838"/>
      <c r="AU1" s="838"/>
      <c r="AV1" s="838"/>
      <c r="AW1" s="838"/>
      <c r="AX1" s="838"/>
    </row>
    <row r="2" spans="1:50" ht="19.5" customHeight="1" thickBot="1">
      <c r="B2" s="87"/>
      <c r="C2" s="87"/>
      <c r="D2" s="87"/>
      <c r="E2" s="87"/>
      <c r="F2" s="87"/>
      <c r="G2" s="87"/>
      <c r="H2" s="87"/>
      <c r="I2" s="87"/>
      <c r="J2" s="87"/>
      <c r="K2" s="87"/>
      <c r="L2" s="87"/>
      <c r="M2" s="87"/>
      <c r="N2" s="87"/>
      <c r="O2" s="87"/>
      <c r="P2" s="87"/>
      <c r="Q2" s="87"/>
      <c r="R2" s="87"/>
      <c r="S2" s="87"/>
      <c r="T2" s="87"/>
      <c r="W2" s="4131" t="s">
        <v>1260</v>
      </c>
      <c r="X2" s="4131"/>
      <c r="Y2" s="4131"/>
      <c r="Z2" s="4131"/>
      <c r="AA2" s="4131"/>
      <c r="AB2" s="4131"/>
      <c r="AC2" s="4131"/>
      <c r="AD2" s="4131"/>
      <c r="AE2" s="4131"/>
      <c r="AF2" s="4131"/>
      <c r="AG2" s="4131"/>
      <c r="AH2" s="4131"/>
      <c r="AI2" s="4131"/>
      <c r="AJ2" s="4131"/>
      <c r="AK2" s="4131"/>
      <c r="AL2" s="4131"/>
      <c r="AM2" s="4131"/>
      <c r="AN2" s="1881"/>
      <c r="AO2" s="1066"/>
      <c r="AP2" s="1882" t="s">
        <v>2457</v>
      </c>
      <c r="AQ2" s="1881"/>
      <c r="AR2" s="1883"/>
      <c r="AS2" s="1883"/>
      <c r="AT2" s="1883"/>
      <c r="AU2" s="1883"/>
      <c r="AV2" s="1883"/>
      <c r="AW2" s="1883"/>
      <c r="AX2" s="1883"/>
    </row>
    <row r="3" spans="1:50" ht="33.75" customHeight="1">
      <c r="B3" s="4132" t="s">
        <v>2458</v>
      </c>
      <c r="C3" s="4132"/>
      <c r="D3" s="4132"/>
      <c r="E3" s="4132"/>
      <c r="F3" s="4132"/>
      <c r="G3" s="4132"/>
      <c r="H3" s="4132"/>
      <c r="I3" s="4132"/>
      <c r="J3" s="4132"/>
      <c r="K3" s="87"/>
      <c r="L3" s="4133" t="s">
        <v>2459</v>
      </c>
      <c r="M3" s="4133"/>
      <c r="N3" s="4133"/>
      <c r="O3" s="4133"/>
      <c r="P3" s="4133"/>
      <c r="Q3" s="4133"/>
      <c r="R3" s="4133"/>
      <c r="S3" s="4133"/>
      <c r="T3" s="4133"/>
      <c r="V3" s="1881"/>
      <c r="W3" s="1884" t="s">
        <v>2460</v>
      </c>
      <c r="Y3" s="1881"/>
      <c r="Z3" s="1881"/>
      <c r="AA3" s="1881"/>
      <c r="AB3" s="1881"/>
      <c r="AC3" s="1881"/>
      <c r="AD3" s="1881"/>
      <c r="AE3" s="1881"/>
      <c r="AF3" s="1881"/>
      <c r="AG3" s="1881"/>
      <c r="AH3" s="1885" t="s">
        <v>2461</v>
      </c>
      <c r="AI3" s="1886"/>
      <c r="AJ3" s="1886"/>
      <c r="AK3" s="1886"/>
      <c r="AL3" s="1886"/>
      <c r="AM3" s="1886"/>
      <c r="AN3" s="1881"/>
      <c r="AO3" s="1066"/>
      <c r="AP3" s="1066"/>
      <c r="AQ3" s="1881"/>
      <c r="AR3" s="4134" t="s">
        <v>2462</v>
      </c>
      <c r="AS3" s="4135"/>
      <c r="AT3" s="4136"/>
      <c r="AU3" s="1883"/>
      <c r="AV3" s="4134" t="s">
        <v>2463</v>
      </c>
      <c r="AW3" s="4135"/>
      <c r="AX3" s="4136"/>
    </row>
    <row r="4" spans="1:50" ht="40.5" customHeight="1">
      <c r="B4" s="1888"/>
      <c r="C4" s="1889" t="s">
        <v>34</v>
      </c>
      <c r="D4" s="1888"/>
      <c r="E4" s="1889" t="s">
        <v>76</v>
      </c>
      <c r="F4" s="1888"/>
      <c r="G4" s="1889" t="s">
        <v>77</v>
      </c>
      <c r="H4" s="1888"/>
      <c r="I4" s="1890" t="s">
        <v>78</v>
      </c>
      <c r="J4" s="1891"/>
      <c r="K4" s="87"/>
      <c r="L4" s="1888"/>
      <c r="M4" s="1892" t="s">
        <v>34</v>
      </c>
      <c r="N4" s="1888"/>
      <c r="O4" s="1892" t="s">
        <v>79</v>
      </c>
      <c r="P4" s="1888"/>
      <c r="Q4" s="1892" t="s">
        <v>80</v>
      </c>
      <c r="R4" s="1888"/>
      <c r="S4" s="1893" t="s">
        <v>78</v>
      </c>
      <c r="T4" s="1891"/>
      <c r="V4" s="1894"/>
      <c r="W4" s="88" t="s">
        <v>34</v>
      </c>
      <c r="X4" s="1894"/>
      <c r="Y4" s="89" t="s">
        <v>79</v>
      </c>
      <c r="Z4" s="1894"/>
      <c r="AA4" s="89" t="s">
        <v>121</v>
      </c>
      <c r="AB4" s="1894"/>
      <c r="AC4" s="89" t="s">
        <v>159</v>
      </c>
      <c r="AD4" s="1894"/>
      <c r="AE4" s="88" t="s">
        <v>78</v>
      </c>
      <c r="AF4" s="1894"/>
      <c r="AG4" s="88" t="s">
        <v>142</v>
      </c>
      <c r="AH4" s="1895">
        <v>1</v>
      </c>
      <c r="AI4" s="1896" t="s">
        <v>2464</v>
      </c>
      <c r="AJ4" s="1897"/>
      <c r="AK4" s="1895">
        <f>AH59+1</f>
        <v>57</v>
      </c>
      <c r="AL4" s="1896" t="s">
        <v>2465</v>
      </c>
      <c r="AM4" s="1881"/>
      <c r="AN4" s="1881"/>
      <c r="AO4" s="1898" t="s">
        <v>1850</v>
      </c>
      <c r="AP4" s="1222" t="s">
        <v>2466</v>
      </c>
      <c r="AQ4" s="1881"/>
      <c r="AR4" s="4130" t="s">
        <v>2467</v>
      </c>
      <c r="AS4" s="4130"/>
      <c r="AT4" s="4130"/>
      <c r="AU4" s="1883"/>
      <c r="AV4" s="4130" t="s">
        <v>2467</v>
      </c>
      <c r="AW4" s="4130"/>
      <c r="AX4" s="4130"/>
    </row>
    <row r="5" spans="1:50" ht="33.75" customHeight="1">
      <c r="A5" s="1899"/>
      <c r="B5" s="1900">
        <v>1</v>
      </c>
      <c r="C5" s="1901" t="s">
        <v>81</v>
      </c>
      <c r="D5" s="1900">
        <f>B22+1</f>
        <v>16</v>
      </c>
      <c r="E5" s="1901" t="s">
        <v>82</v>
      </c>
      <c r="F5" s="1900">
        <f>D26+1</f>
        <v>32</v>
      </c>
      <c r="G5" s="1901" t="s">
        <v>83</v>
      </c>
      <c r="H5" s="1900">
        <f>F24+1</f>
        <v>51</v>
      </c>
      <c r="I5" s="1901" t="s">
        <v>84</v>
      </c>
      <c r="J5" s="1891"/>
      <c r="K5" s="87"/>
      <c r="L5" s="1900">
        <v>1</v>
      </c>
      <c r="M5" s="1901" t="s">
        <v>85</v>
      </c>
      <c r="N5" s="1900">
        <f>L52+1</f>
        <v>46</v>
      </c>
      <c r="O5" s="1901" t="s">
        <v>86</v>
      </c>
      <c r="P5" s="1900">
        <f>N52+1</f>
        <v>91</v>
      </c>
      <c r="Q5" s="1901" t="s">
        <v>87</v>
      </c>
      <c r="R5" s="1900">
        <f>P52+1</f>
        <v>130</v>
      </c>
      <c r="S5" s="1901" t="s">
        <v>88</v>
      </c>
      <c r="T5" s="1891"/>
      <c r="V5" s="1900">
        <v>1</v>
      </c>
      <c r="W5" s="1901" t="s">
        <v>85</v>
      </c>
      <c r="X5" s="1900">
        <f>V62+1</f>
        <v>56</v>
      </c>
      <c r="Y5" s="1901" t="s">
        <v>1261</v>
      </c>
      <c r="Z5" s="1900">
        <f>X63+1</f>
        <v>113</v>
      </c>
      <c r="AA5" s="1901" t="s">
        <v>1262</v>
      </c>
      <c r="AB5" s="1900">
        <f>Z62+1</f>
        <v>163</v>
      </c>
      <c r="AC5" s="1901" t="s">
        <v>167</v>
      </c>
      <c r="AD5" s="1900">
        <f>AB62+1</f>
        <v>217</v>
      </c>
      <c r="AE5" s="1901" t="s">
        <v>297</v>
      </c>
      <c r="AF5" s="1900">
        <f>AD57+1</f>
        <v>268</v>
      </c>
      <c r="AG5" s="1901" t="s">
        <v>1263</v>
      </c>
      <c r="AH5" s="1895">
        <f>LARGE(AH4:AH4,1)+1</f>
        <v>2</v>
      </c>
      <c r="AI5" s="1896" t="s">
        <v>2468</v>
      </c>
      <c r="AJ5" s="1897"/>
      <c r="AK5" s="1895">
        <f>LARGE(AK4:AK4,1)+1</f>
        <v>58</v>
      </c>
      <c r="AL5" s="1896" t="s">
        <v>2469</v>
      </c>
      <c r="AM5" s="1881"/>
      <c r="AN5" s="1881"/>
      <c r="AO5" s="1066"/>
      <c r="AP5" s="1902" t="s">
        <v>34</v>
      </c>
      <c r="AQ5" s="1881"/>
      <c r="AR5" s="2428"/>
      <c r="AS5" s="4137" t="s">
        <v>2470</v>
      </c>
      <c r="AT5" s="4137"/>
      <c r="AU5" s="1883"/>
      <c r="AV5" s="2428"/>
      <c r="AW5" s="4138" t="s">
        <v>2471</v>
      </c>
      <c r="AX5" s="4138"/>
    </row>
    <row r="6" spans="1:50" ht="30" customHeight="1">
      <c r="A6" s="1904"/>
      <c r="B6" s="1900">
        <f>LARGE(B5:B5,1)+1</f>
        <v>2</v>
      </c>
      <c r="C6" s="1901" t="s">
        <v>89</v>
      </c>
      <c r="D6" s="1900">
        <f>LARGE(D5:D5,1)+1</f>
        <v>17</v>
      </c>
      <c r="E6" s="1901" t="s">
        <v>90</v>
      </c>
      <c r="F6" s="1900">
        <f>LARGE(F5:F5,1)+1</f>
        <v>33</v>
      </c>
      <c r="G6" s="1901" t="s">
        <v>91</v>
      </c>
      <c r="H6" s="1900">
        <f>LARGE(H5:H5,1)+1</f>
        <v>52</v>
      </c>
      <c r="I6" s="1901" t="s">
        <v>92</v>
      </c>
      <c r="J6" s="1891"/>
      <c r="K6" s="87"/>
      <c r="L6" s="1900">
        <f>LARGE(L5:L5,1)+1</f>
        <v>2</v>
      </c>
      <c r="M6" s="1901" t="s">
        <v>93</v>
      </c>
      <c r="N6" s="1900">
        <f>LARGE(N5:N5,1)+1</f>
        <v>47</v>
      </c>
      <c r="O6" s="1901" t="s">
        <v>94</v>
      </c>
      <c r="P6" s="1900">
        <f>LARGE(P5:P5,1)+1</f>
        <v>92</v>
      </c>
      <c r="Q6" s="1901" t="s">
        <v>95</v>
      </c>
      <c r="R6" s="1900">
        <f>LARGE(R5:R5,1)+1</f>
        <v>131</v>
      </c>
      <c r="S6" s="1901" t="s">
        <v>96</v>
      </c>
      <c r="T6" s="1891"/>
      <c r="V6" s="1900">
        <f>LARGE(V5:V5,1)+1</f>
        <v>2</v>
      </c>
      <c r="W6" s="1901" t="s">
        <v>81</v>
      </c>
      <c r="X6" s="1900">
        <f>LARGE(X5:X5,1)+1</f>
        <v>57</v>
      </c>
      <c r="Y6" s="1901" t="s">
        <v>274</v>
      </c>
      <c r="Z6" s="1900">
        <f>LARGE(Z5:Z5,1)+1</f>
        <v>114</v>
      </c>
      <c r="AA6" s="1901" t="s">
        <v>128</v>
      </c>
      <c r="AB6" s="1900">
        <f>LARGE(AB5:AB5,1)+1</f>
        <v>164</v>
      </c>
      <c r="AC6" s="1901" t="s">
        <v>203</v>
      </c>
      <c r="AD6" s="1900">
        <f>LARGE(AD5:AD5,1)+1</f>
        <v>218</v>
      </c>
      <c r="AE6" s="1901" t="s">
        <v>1264</v>
      </c>
      <c r="AF6" s="1900">
        <f>LARGE(AF5:AF5,1)+1</f>
        <v>269</v>
      </c>
      <c r="AG6" s="1901" t="s">
        <v>201</v>
      </c>
      <c r="AH6" s="1895">
        <f>LARGE(AH4:AH5,1)+1</f>
        <v>3</v>
      </c>
      <c r="AI6" s="1896" t="s">
        <v>2472</v>
      </c>
      <c r="AJ6" s="1897"/>
      <c r="AK6" s="1895">
        <f>LARGE(AK4:AK5,1)+1</f>
        <v>59</v>
      </c>
      <c r="AL6" s="1896" t="s">
        <v>2473</v>
      </c>
      <c r="AM6" s="1881"/>
      <c r="AN6" s="1881"/>
      <c r="AO6" s="1066"/>
      <c r="AP6" s="1905" t="s">
        <v>2474</v>
      </c>
      <c r="AQ6" s="1881"/>
      <c r="AR6" s="2428">
        <v>1</v>
      </c>
      <c r="AS6" s="1906" t="s">
        <v>2475</v>
      </c>
      <c r="AT6" s="1906"/>
      <c r="AU6" s="1883"/>
      <c r="AV6" s="2428"/>
      <c r="AW6" s="4138"/>
      <c r="AX6" s="4138"/>
    </row>
    <row r="7" spans="1:50" ht="18.75">
      <c r="B7" s="1900">
        <f>LARGE(B5:B6,1)+1</f>
        <v>3</v>
      </c>
      <c r="C7" s="1901" t="s">
        <v>97</v>
      </c>
      <c r="D7" s="1900">
        <f>LARGE(D5:D6,1)+1</f>
        <v>18</v>
      </c>
      <c r="E7" s="1901" t="s">
        <v>98</v>
      </c>
      <c r="F7" s="1900">
        <f>LARGE(F5:F6,1)+1</f>
        <v>34</v>
      </c>
      <c r="G7" s="1901" t="s">
        <v>99</v>
      </c>
      <c r="H7" s="1900">
        <f>LARGE(H5:H6,1)+1</f>
        <v>53</v>
      </c>
      <c r="I7" s="1901" t="s">
        <v>100</v>
      </c>
      <c r="J7" s="1891"/>
      <c r="K7" s="87"/>
      <c r="L7" s="1900">
        <f>LARGE(L5:L6,1)+1</f>
        <v>3</v>
      </c>
      <c r="M7" s="1901" t="s">
        <v>101</v>
      </c>
      <c r="N7" s="1900">
        <f>LARGE(N5:N6,1)+1</f>
        <v>48</v>
      </c>
      <c r="O7" s="1901" t="s">
        <v>102</v>
      </c>
      <c r="P7" s="1900">
        <f>LARGE(P5:P6,1)+1</f>
        <v>93</v>
      </c>
      <c r="Q7" s="1901" t="s">
        <v>103</v>
      </c>
      <c r="R7" s="1900">
        <f>LARGE(R5:R6,1)+1</f>
        <v>132</v>
      </c>
      <c r="S7" s="1901" t="s">
        <v>104</v>
      </c>
      <c r="T7" s="1891"/>
      <c r="V7" s="1900">
        <f>LARGE(V5:V6,1)+1</f>
        <v>3</v>
      </c>
      <c r="W7" s="1901" t="s">
        <v>93</v>
      </c>
      <c r="X7" s="1900">
        <f>LARGE(X5:X6,1)+1</f>
        <v>58</v>
      </c>
      <c r="Y7" s="1901" t="s">
        <v>277</v>
      </c>
      <c r="Z7" s="1900">
        <f>LARGE(Z5:Z6,1)+1</f>
        <v>115</v>
      </c>
      <c r="AA7" s="1901" t="s">
        <v>251</v>
      </c>
      <c r="AB7" s="1900">
        <f>LARGE(AB5:AB6,1)+1</f>
        <v>165</v>
      </c>
      <c r="AC7" s="1901" t="s">
        <v>174</v>
      </c>
      <c r="AD7" s="1900">
        <f>LARGE(AD5:AD6,1)+1</f>
        <v>219</v>
      </c>
      <c r="AE7" s="1901" t="s">
        <v>300</v>
      </c>
      <c r="AF7" s="1900">
        <f>LARGE(AF5:AF6,1)+1</f>
        <v>270</v>
      </c>
      <c r="AG7" s="1901" t="s">
        <v>208</v>
      </c>
      <c r="AH7" s="1895">
        <f>LARGE(AH4:AH6,1)+1</f>
        <v>4</v>
      </c>
      <c r="AI7" s="1896" t="s">
        <v>2476</v>
      </c>
      <c r="AJ7" s="1897"/>
      <c r="AK7" s="1895">
        <f>LARGE(AK4:AK6,1)+1</f>
        <v>60</v>
      </c>
      <c r="AL7" s="1896" t="s">
        <v>2477</v>
      </c>
      <c r="AM7" s="1881"/>
      <c r="AN7" s="1881"/>
      <c r="AO7" s="1066"/>
      <c r="AP7" s="1905" t="s">
        <v>2478</v>
      </c>
      <c r="AQ7" s="1881"/>
      <c r="AR7" s="2428">
        <v>2</v>
      </c>
      <c r="AS7" s="1906" t="s">
        <v>2479</v>
      </c>
      <c r="AT7" s="1906"/>
      <c r="AU7" s="1883"/>
      <c r="AV7" s="2429" t="s">
        <v>6</v>
      </c>
      <c r="AW7" s="1908" t="s">
        <v>2480</v>
      </c>
      <c r="AX7" s="1906"/>
    </row>
    <row r="8" spans="1:50" ht="46.5" customHeight="1">
      <c r="B8" s="1900">
        <f>LARGE(B5:B7,1)+1</f>
        <v>4</v>
      </c>
      <c r="C8" s="1901" t="s">
        <v>105</v>
      </c>
      <c r="D8" s="1900">
        <f>LARGE(D5:D7,1)+1</f>
        <v>19</v>
      </c>
      <c r="E8" s="1901" t="s">
        <v>98</v>
      </c>
      <c r="F8" s="1900">
        <f>LARGE(F5:F7,1)+1</f>
        <v>35</v>
      </c>
      <c r="G8" s="1901" t="s">
        <v>106</v>
      </c>
      <c r="H8" s="1900">
        <f>LARGE(H5:H7,1)+1</f>
        <v>54</v>
      </c>
      <c r="I8" s="1901" t="s">
        <v>107</v>
      </c>
      <c r="J8" s="1891"/>
      <c r="K8" s="87"/>
      <c r="L8" s="1900">
        <f>LARGE(L5:L7,1)+1</f>
        <v>4</v>
      </c>
      <c r="M8" s="1901" t="s">
        <v>108</v>
      </c>
      <c r="N8" s="1900">
        <f>LARGE(N5:N7,1)+1</f>
        <v>49</v>
      </c>
      <c r="O8" s="1901" t="s">
        <v>109</v>
      </c>
      <c r="P8" s="1900"/>
      <c r="Q8" s="1892" t="s">
        <v>110</v>
      </c>
      <c r="R8" s="1900">
        <f>LARGE(R5:R7,1)+1</f>
        <v>133</v>
      </c>
      <c r="S8" s="1901" t="s">
        <v>111</v>
      </c>
      <c r="T8" s="1891"/>
      <c r="V8" s="1900">
        <f>LARGE(V5:V7,1)+1</f>
        <v>4</v>
      </c>
      <c r="W8" s="1901" t="s">
        <v>2481</v>
      </c>
      <c r="X8" s="1900">
        <f>LARGE(X5:X7,1)+1</f>
        <v>59</v>
      </c>
      <c r="Y8" s="1901" t="s">
        <v>183</v>
      </c>
      <c r="Z8" s="1900">
        <f>LARGE(Z5:Z7,1)+1</f>
        <v>116</v>
      </c>
      <c r="AA8" s="1901" t="s">
        <v>1265</v>
      </c>
      <c r="AB8" s="1900">
        <f>LARGE(AB5:AB7,1)+1</f>
        <v>166</v>
      </c>
      <c r="AC8" s="1901" t="s">
        <v>1266</v>
      </c>
      <c r="AD8" s="1900">
        <f>LARGE(AD5:AD7,1)+1</f>
        <v>220</v>
      </c>
      <c r="AE8" s="1901" t="s">
        <v>303</v>
      </c>
      <c r="AF8" s="1900">
        <f>LARGE(AF5:AF7,1)+1</f>
        <v>271</v>
      </c>
      <c r="AG8" s="1901" t="s">
        <v>214</v>
      </c>
      <c r="AH8" s="1895">
        <f>LARGE(AH4:AH7,1)+1</f>
        <v>5</v>
      </c>
      <c r="AI8" s="1896" t="s">
        <v>2482</v>
      </c>
      <c r="AJ8" s="1897"/>
      <c r="AK8" s="1895">
        <f>LARGE(AK4:AK7,1)+1</f>
        <v>61</v>
      </c>
      <c r="AL8" s="1896" t="s">
        <v>2483</v>
      </c>
      <c r="AM8" s="1881"/>
      <c r="AN8" s="1881"/>
      <c r="AO8" s="1066"/>
      <c r="AP8" s="1905" t="s">
        <v>2484</v>
      </c>
      <c r="AQ8" s="1881"/>
      <c r="AR8" s="2428">
        <v>3</v>
      </c>
      <c r="AS8" s="1906" t="s">
        <v>2485</v>
      </c>
      <c r="AT8" s="1906"/>
      <c r="AU8" s="1883"/>
      <c r="AV8" s="2428">
        <v>1</v>
      </c>
      <c r="AW8" s="1906" t="s">
        <v>2486</v>
      </c>
      <c r="AX8" s="1906"/>
    </row>
    <row r="9" spans="1:50" ht="27" customHeight="1">
      <c r="B9" s="1900">
        <f>LARGE(B5:B8,1)+1</f>
        <v>5</v>
      </c>
      <c r="C9" s="1901" t="s">
        <v>112</v>
      </c>
      <c r="D9" s="1900">
        <f>LARGE(D5:D8,1)+1</f>
        <v>20</v>
      </c>
      <c r="E9" s="1901" t="s">
        <v>113</v>
      </c>
      <c r="F9" s="1900">
        <f>LARGE(F5:F8,1)+1</f>
        <v>36</v>
      </c>
      <c r="G9" s="1901" t="s">
        <v>114</v>
      </c>
      <c r="H9" s="1900"/>
      <c r="I9" s="1890" t="s">
        <v>115</v>
      </c>
      <c r="J9" s="1891"/>
      <c r="K9" s="87"/>
      <c r="L9" s="1900"/>
      <c r="M9" s="1892" t="s">
        <v>116</v>
      </c>
      <c r="N9" s="1900">
        <f>LARGE(N5:N8,1)+1</f>
        <v>50</v>
      </c>
      <c r="O9" s="1901" t="s">
        <v>117</v>
      </c>
      <c r="P9" s="1900">
        <f>LARGE(P5:P8,1)+1</f>
        <v>94</v>
      </c>
      <c r="Q9" s="1901" t="s">
        <v>118</v>
      </c>
      <c r="R9" s="1900">
        <f>LARGE(R5:R8,1)+1</f>
        <v>134</v>
      </c>
      <c r="S9" s="1901" t="s">
        <v>119</v>
      </c>
      <c r="T9" s="1891"/>
      <c r="V9" s="1900">
        <f>LARGE(V5:V8,1)+1</f>
        <v>5</v>
      </c>
      <c r="W9" s="1901" t="s">
        <v>89</v>
      </c>
      <c r="X9" s="1900">
        <f>LARGE(X5:X8,1)+1</f>
        <v>60</v>
      </c>
      <c r="Y9" s="1901" t="s">
        <v>280</v>
      </c>
      <c r="Z9" s="1900">
        <f>LARGE(Z5:Z8,1)+1</f>
        <v>117</v>
      </c>
      <c r="AA9" s="1901" t="s">
        <v>1267</v>
      </c>
      <c r="AB9" s="1900">
        <f>LARGE(AB5:AB8,1)+1</f>
        <v>167</v>
      </c>
      <c r="AC9" s="1901" t="s">
        <v>209</v>
      </c>
      <c r="AD9" s="1900">
        <f>LARGE(AD5:AD8,1)+1</f>
        <v>221</v>
      </c>
      <c r="AE9" s="1901" t="s">
        <v>306</v>
      </c>
      <c r="AF9" s="1900">
        <f>LARGE(AF5:AF8,1)+1</f>
        <v>272</v>
      </c>
      <c r="AG9" s="1901" t="s">
        <v>219</v>
      </c>
      <c r="AH9" s="1895">
        <f>LARGE(AH4:AH8,1)+1</f>
        <v>6</v>
      </c>
      <c r="AI9" s="1896" t="s">
        <v>2487</v>
      </c>
      <c r="AJ9" s="1897"/>
      <c r="AK9" s="1895">
        <f>LARGE(AK4:AK8,1)+1</f>
        <v>62</v>
      </c>
      <c r="AL9" s="1896" t="s">
        <v>2488</v>
      </c>
      <c r="AM9" s="1881"/>
      <c r="AN9" s="1881"/>
      <c r="AO9" s="1066"/>
      <c r="AP9" s="1905" t="s">
        <v>2489</v>
      </c>
      <c r="AQ9" s="1881"/>
      <c r="AR9" s="2428">
        <v>4</v>
      </c>
      <c r="AS9" s="1906" t="s">
        <v>2490</v>
      </c>
      <c r="AT9" s="1906"/>
      <c r="AU9" s="1883"/>
      <c r="AV9" s="2428">
        <v>2</v>
      </c>
      <c r="AW9" s="1906" t="s">
        <v>2491</v>
      </c>
      <c r="AX9" s="1906"/>
    </row>
    <row r="10" spans="1:50" ht="27" customHeight="1">
      <c r="B10" s="1900">
        <f>LARGE(B5:B9,1)+1</f>
        <v>6</v>
      </c>
      <c r="C10" s="1901" t="s">
        <v>120</v>
      </c>
      <c r="D10" s="1909"/>
      <c r="E10" s="1889" t="s">
        <v>121</v>
      </c>
      <c r="F10" s="1900">
        <f>LARGE(F5:F9,1)+1</f>
        <v>37</v>
      </c>
      <c r="G10" s="1901" t="s">
        <v>122</v>
      </c>
      <c r="H10" s="1900">
        <f>LARGE(H5:H9,1)+1</f>
        <v>55</v>
      </c>
      <c r="I10" s="1901" t="s">
        <v>123</v>
      </c>
      <c r="J10" s="1891"/>
      <c r="K10" s="87"/>
      <c r="L10" s="1900">
        <f>LARGE(L5:L9,1)+1</f>
        <v>5</v>
      </c>
      <c r="M10" s="1901" t="s">
        <v>124</v>
      </c>
      <c r="N10" s="1900">
        <f>LARGE(N5:N9,1)+1</f>
        <v>51</v>
      </c>
      <c r="O10" s="1901" t="s">
        <v>125</v>
      </c>
      <c r="P10" s="1900"/>
      <c r="Q10" s="1892" t="s">
        <v>1</v>
      </c>
      <c r="R10" s="1900">
        <f>LARGE(R5:R9,1)+1</f>
        <v>135</v>
      </c>
      <c r="S10" s="1901" t="s">
        <v>126</v>
      </c>
      <c r="T10" s="1891"/>
      <c r="V10" s="1900">
        <f>LARGE(V5:V9,1)+1</f>
        <v>6</v>
      </c>
      <c r="W10" s="1901" t="s">
        <v>97</v>
      </c>
      <c r="X10" s="1900">
        <f>LARGE(X5:X9,1)+1</f>
        <v>61</v>
      </c>
      <c r="Y10" s="1901" t="s">
        <v>283</v>
      </c>
      <c r="Z10" s="1900">
        <f>LARGE(Z5:Z9,1)+1</f>
        <v>118</v>
      </c>
      <c r="AA10" s="1901" t="s">
        <v>254</v>
      </c>
      <c r="AB10" s="1900">
        <f>LARGE(AB5:AB9,1)+1</f>
        <v>168</v>
      </c>
      <c r="AC10" s="1901" t="s">
        <v>181</v>
      </c>
      <c r="AD10" s="1900">
        <f>LARGE(AD5:AD9,1)+1</f>
        <v>222</v>
      </c>
      <c r="AE10" s="1901" t="s">
        <v>309</v>
      </c>
      <c r="AF10" s="1900">
        <f>LARGE(AF5:AF9,1)+1</f>
        <v>273</v>
      </c>
      <c r="AG10" s="1901" t="s">
        <v>148</v>
      </c>
      <c r="AH10" s="1895">
        <f>LARGE(AH4:AH9,1)+1</f>
        <v>7</v>
      </c>
      <c r="AI10" s="1896" t="s">
        <v>2492</v>
      </c>
      <c r="AJ10" s="1897"/>
      <c r="AK10" s="1895">
        <f>LARGE(AK4:AK9,1)+1</f>
        <v>63</v>
      </c>
      <c r="AL10" s="1896" t="s">
        <v>2493</v>
      </c>
      <c r="AM10" s="1881"/>
      <c r="AN10" s="1881"/>
      <c r="AO10" s="1066"/>
      <c r="AP10" s="1905" t="s">
        <v>2494</v>
      </c>
      <c r="AQ10" s="1881"/>
      <c r="AR10" s="2428">
        <v>5</v>
      </c>
      <c r="AS10" s="1906" t="s">
        <v>2495</v>
      </c>
      <c r="AT10" s="1906"/>
      <c r="AU10" s="1883"/>
      <c r="AV10" s="2428">
        <v>3</v>
      </c>
      <c r="AW10" s="1906" t="s">
        <v>2496</v>
      </c>
      <c r="AX10" s="1906"/>
    </row>
    <row r="11" spans="1:50" ht="23.25" customHeight="1">
      <c r="B11" s="1900">
        <f>LARGE(B5:B10,1)+1</f>
        <v>7</v>
      </c>
      <c r="C11" s="1901" t="s">
        <v>127</v>
      </c>
      <c r="D11" s="1900">
        <f>LARGE(D5:D10,1)+1</f>
        <v>21</v>
      </c>
      <c r="E11" s="1901" t="s">
        <v>128</v>
      </c>
      <c r="F11" s="1900">
        <f>LARGE(F5:F10,1)+1</f>
        <v>38</v>
      </c>
      <c r="G11" s="1901" t="s">
        <v>129</v>
      </c>
      <c r="H11" s="1900">
        <f>LARGE(H5:H10,1)+1</f>
        <v>56</v>
      </c>
      <c r="I11" s="1901" t="s">
        <v>130</v>
      </c>
      <c r="J11" s="1891"/>
      <c r="K11" s="87"/>
      <c r="L11" s="1900">
        <f>LARGE(L5:L10,1)+1</f>
        <v>6</v>
      </c>
      <c r="M11" s="1901" t="s">
        <v>131</v>
      </c>
      <c r="N11" s="1900">
        <f>LARGE(N5:N10,1)+1</f>
        <v>52</v>
      </c>
      <c r="O11" s="1901" t="s">
        <v>132</v>
      </c>
      <c r="P11" s="1900">
        <f>LARGE(P5:P10,1)+1</f>
        <v>95</v>
      </c>
      <c r="Q11" s="1901" t="s">
        <v>133</v>
      </c>
      <c r="R11" s="1900">
        <f>LARGE(R5:R10,1)+1</f>
        <v>136</v>
      </c>
      <c r="S11" s="1901" t="s">
        <v>134</v>
      </c>
      <c r="T11" s="1891"/>
      <c r="V11" s="1900">
        <f>LARGE(V5:V10,1)+1</f>
        <v>7</v>
      </c>
      <c r="W11" s="1901" t="s">
        <v>105</v>
      </c>
      <c r="X11" s="1900">
        <f>LARGE(X5:X10,1)+1</f>
        <v>62</v>
      </c>
      <c r="Y11" s="1901" t="s">
        <v>286</v>
      </c>
      <c r="Z11" s="1900">
        <f>LARGE(Z5:Z10,1)+1</f>
        <v>119</v>
      </c>
      <c r="AA11" s="1901" t="s">
        <v>284</v>
      </c>
      <c r="AB11" s="1900">
        <f>LARGE(AB5:AB10,1)+1</f>
        <v>169</v>
      </c>
      <c r="AC11" s="1901" t="s">
        <v>188</v>
      </c>
      <c r="AD11" s="1900">
        <f>LARGE(AD5:AD10,1)+1</f>
        <v>223</v>
      </c>
      <c r="AE11" s="1901" t="s">
        <v>147</v>
      </c>
      <c r="AF11" s="1900">
        <f>LARGE(AF5:AF10,1)+1</f>
        <v>274</v>
      </c>
      <c r="AG11" s="1901" t="s">
        <v>1268</v>
      </c>
      <c r="AH11" s="1895">
        <f>LARGE(AH4:AH10,1)+1</f>
        <v>8</v>
      </c>
      <c r="AI11" s="1896" t="s">
        <v>2497</v>
      </c>
      <c r="AJ11" s="1897"/>
      <c r="AK11" s="1895">
        <f>LARGE(AK4:AK10,1)+1</f>
        <v>64</v>
      </c>
      <c r="AL11" s="1896" t="s">
        <v>2498</v>
      </c>
      <c r="AM11" s="1881"/>
      <c r="AN11" s="1881"/>
      <c r="AO11" s="1066"/>
      <c r="AP11" s="1905" t="s">
        <v>2499</v>
      </c>
      <c r="AQ11" s="1881"/>
      <c r="AR11" s="2428">
        <v>6</v>
      </c>
      <c r="AS11" s="1906" t="s">
        <v>2500</v>
      </c>
      <c r="AT11" s="1906"/>
      <c r="AU11" s="1883"/>
      <c r="AV11" s="2428">
        <v>4</v>
      </c>
      <c r="AW11" s="4126" t="s">
        <v>2501</v>
      </c>
      <c r="AX11" s="4126"/>
    </row>
    <row r="12" spans="1:50" ht="23.25" customHeight="1">
      <c r="B12" s="1909"/>
      <c r="C12" s="1889" t="s">
        <v>116</v>
      </c>
      <c r="D12" s="1900"/>
      <c r="E12" s="1889" t="s">
        <v>135</v>
      </c>
      <c r="F12" s="1900">
        <f>LARGE(F5:F11,1)+1</f>
        <v>39</v>
      </c>
      <c r="G12" s="1901" t="s">
        <v>136</v>
      </c>
      <c r="H12" s="1900">
        <f>LARGE(H5:H11,1)+1</f>
        <v>57</v>
      </c>
      <c r="I12" s="1901" t="s">
        <v>137</v>
      </c>
      <c r="J12" s="1891"/>
      <c r="K12" s="87"/>
      <c r="L12" s="1900">
        <f>LARGE(L5:L11,1)+1</f>
        <v>7</v>
      </c>
      <c r="M12" s="1901" t="s">
        <v>138</v>
      </c>
      <c r="N12" s="1900"/>
      <c r="O12" s="1892" t="s">
        <v>76</v>
      </c>
      <c r="P12" s="1900">
        <f>LARGE(P5:P11,1)+1</f>
        <v>96</v>
      </c>
      <c r="Q12" s="1901" t="s">
        <v>139</v>
      </c>
      <c r="R12" s="1900"/>
      <c r="S12" s="1893" t="s">
        <v>115</v>
      </c>
      <c r="T12" s="1891"/>
      <c r="V12" s="1900">
        <f>LARGE(V5:V11,1)+1</f>
        <v>8</v>
      </c>
      <c r="W12" s="1901" t="s">
        <v>112</v>
      </c>
      <c r="X12" s="1900">
        <f>LARGE(X5:X11,1)+1</f>
        <v>63</v>
      </c>
      <c r="Y12" s="1901" t="s">
        <v>289</v>
      </c>
      <c r="Z12" s="1900">
        <f>LARGE(Z5:Z11,1)+1</f>
        <v>120</v>
      </c>
      <c r="AA12" s="1901" t="s">
        <v>1269</v>
      </c>
      <c r="AB12" s="1900">
        <f>LARGE(AB5:AB11,1)+1</f>
        <v>170</v>
      </c>
      <c r="AC12" s="1901" t="s">
        <v>1270</v>
      </c>
      <c r="AD12" s="1900">
        <f>LARGE(AD5:AD11,1)+1</f>
        <v>224</v>
      </c>
      <c r="AE12" s="1901" t="s">
        <v>155</v>
      </c>
      <c r="AF12" s="1900">
        <f>LARGE(AF5:AF11,1)+1</f>
        <v>275</v>
      </c>
      <c r="AG12" s="1901" t="s">
        <v>1271</v>
      </c>
      <c r="AH12" s="1895">
        <f>LARGE(AH4:AH11,1)+1</f>
        <v>9</v>
      </c>
      <c r="AI12" s="1896" t="s">
        <v>2502</v>
      </c>
      <c r="AJ12" s="1897"/>
      <c r="AK12" s="1895">
        <f>LARGE(AK4:AK11,1)+1</f>
        <v>65</v>
      </c>
      <c r="AL12" s="1896" t="s">
        <v>2503</v>
      </c>
      <c r="AM12" s="1881"/>
      <c r="AN12" s="1881"/>
      <c r="AO12" s="1066"/>
      <c r="AP12" s="1905" t="s">
        <v>2504</v>
      </c>
      <c r="AQ12" s="1881"/>
      <c r="AR12" s="2428">
        <v>7</v>
      </c>
      <c r="AS12" s="1906" t="s">
        <v>2505</v>
      </c>
      <c r="AT12" s="1906"/>
      <c r="AU12" s="1883"/>
      <c r="AV12" s="2428"/>
      <c r="AW12" s="4126"/>
      <c r="AX12" s="4126"/>
    </row>
    <row r="13" spans="1:50" ht="26.25" customHeight="1">
      <c r="B13" s="1900">
        <f>LARGE(B5:B12,1)+1</f>
        <v>8</v>
      </c>
      <c r="C13" s="1901" t="s">
        <v>140</v>
      </c>
      <c r="D13" s="1900">
        <f>LARGE(D5:D12,1)+1</f>
        <v>22</v>
      </c>
      <c r="E13" s="1901" t="s">
        <v>141</v>
      </c>
      <c r="F13" s="1900"/>
      <c r="G13" s="1889" t="s">
        <v>78</v>
      </c>
      <c r="H13" s="1900"/>
      <c r="I13" s="1890" t="s">
        <v>142</v>
      </c>
      <c r="J13" s="1891"/>
      <c r="K13" s="87"/>
      <c r="L13" s="1900">
        <f>LARGE(L5:L12,1)+1</f>
        <v>8</v>
      </c>
      <c r="M13" s="1901" t="s">
        <v>143</v>
      </c>
      <c r="N13" s="1900">
        <f>LARGE(N5:N12,1)+1</f>
        <v>53</v>
      </c>
      <c r="O13" s="1901" t="s">
        <v>144</v>
      </c>
      <c r="P13" s="1900">
        <f>LARGE(P5:P12,1)+1</f>
        <v>97</v>
      </c>
      <c r="Q13" s="1901" t="s">
        <v>145</v>
      </c>
      <c r="R13" s="1900">
        <f>LARGE(R5:R12,1)+1</f>
        <v>137</v>
      </c>
      <c r="S13" s="1901" t="s">
        <v>146</v>
      </c>
      <c r="T13" s="1891"/>
      <c r="V13" s="1900">
        <f>LARGE(V5:V12,1)+1</f>
        <v>9</v>
      </c>
      <c r="W13" s="1901" t="s">
        <v>120</v>
      </c>
      <c r="X13" s="1900">
        <f>LARGE(X5:X12,1)+1</f>
        <v>64</v>
      </c>
      <c r="Y13" s="1901" t="s">
        <v>292</v>
      </c>
      <c r="Z13" s="1900">
        <f>LARGE(Z5:Z12,1)+1</f>
        <v>121</v>
      </c>
      <c r="AA13" s="1901" t="s">
        <v>257</v>
      </c>
      <c r="AB13" s="1900">
        <f>LARGE(AB5:AB12,1)+1</f>
        <v>171</v>
      </c>
      <c r="AC13" s="1901" t="s">
        <v>195</v>
      </c>
      <c r="AD13" s="1900">
        <f>LARGE(AD5:AD12,1)+1</f>
        <v>225</v>
      </c>
      <c r="AE13" s="1901" t="s">
        <v>163</v>
      </c>
      <c r="AF13" s="1900">
        <f>LARGE(AF5:AF12,1)+1</f>
        <v>276</v>
      </c>
      <c r="AG13" s="1901" t="s">
        <v>224</v>
      </c>
      <c r="AH13" s="1895">
        <f>LARGE(AH4:AH12,1)+1</f>
        <v>10</v>
      </c>
      <c r="AI13" s="1896" t="s">
        <v>2506</v>
      </c>
      <c r="AJ13" s="1897"/>
      <c r="AK13" s="1895">
        <f>LARGE(AK4:AK12,1)+1</f>
        <v>66</v>
      </c>
      <c r="AL13" s="1896" t="s">
        <v>2507</v>
      </c>
      <c r="AM13" s="1881"/>
      <c r="AN13" s="1881"/>
      <c r="AO13" s="1066"/>
      <c r="AP13" s="1902" t="s">
        <v>116</v>
      </c>
      <c r="AQ13" s="1881"/>
      <c r="AR13" s="2428">
        <v>8</v>
      </c>
      <c r="AS13" s="1906" t="s">
        <v>2508</v>
      </c>
      <c r="AT13" s="1906"/>
      <c r="AU13" s="1883"/>
      <c r="AV13" s="2428"/>
      <c r="AW13" s="2427"/>
      <c r="AX13" s="2427"/>
    </row>
    <row r="14" spans="1:50" ht="22.5" customHeight="1">
      <c r="B14" s="1909"/>
      <c r="C14" s="1889" t="s">
        <v>0</v>
      </c>
      <c r="D14" s="1900"/>
      <c r="E14" s="1889" t="s">
        <v>110</v>
      </c>
      <c r="F14" s="1900">
        <f>LARGE(F5:F13,1)+1</f>
        <v>40</v>
      </c>
      <c r="G14" s="1901" t="s">
        <v>147</v>
      </c>
      <c r="H14" s="1900">
        <f>LARGE(H5:H13,1)+1</f>
        <v>58</v>
      </c>
      <c r="I14" s="1901" t="s">
        <v>148</v>
      </c>
      <c r="J14" s="1891"/>
      <c r="K14" s="87"/>
      <c r="L14" s="1900">
        <f>LARGE(L5:L13,1)+1</f>
        <v>9</v>
      </c>
      <c r="M14" s="1901" t="s">
        <v>149</v>
      </c>
      <c r="N14" s="1900">
        <f>LARGE(N5:N13,1)+1</f>
        <v>54</v>
      </c>
      <c r="O14" s="1901" t="s">
        <v>150</v>
      </c>
      <c r="P14" s="1900">
        <f>LARGE(P5:P13,1)+1</f>
        <v>98</v>
      </c>
      <c r="Q14" s="1901" t="s">
        <v>151</v>
      </c>
      <c r="R14" s="1900">
        <f>LARGE(R5:R13,1)+1</f>
        <v>138</v>
      </c>
      <c r="S14" s="1901" t="s">
        <v>152</v>
      </c>
      <c r="T14" s="1891"/>
      <c r="V14" s="1900">
        <f>LARGE(V5:V13,1)+1</f>
        <v>10</v>
      </c>
      <c r="W14" s="1901" t="s">
        <v>127</v>
      </c>
      <c r="X14" s="1900">
        <f>LARGE(X5:X13,1)+1</f>
        <v>65</v>
      </c>
      <c r="Y14" s="1901" t="s">
        <v>294</v>
      </c>
      <c r="Z14" s="1900">
        <f>LARGE(Z5:Z13,1)+1</f>
        <v>122</v>
      </c>
      <c r="AA14" s="1901" t="s">
        <v>261</v>
      </c>
      <c r="AB14" s="1900">
        <f>LARGE(AB5:AB13,1)+1</f>
        <v>172</v>
      </c>
      <c r="AC14" s="1901" t="s">
        <v>200</v>
      </c>
      <c r="AD14" s="1900">
        <f>LARGE(AD5:AD13,1)+1</f>
        <v>226</v>
      </c>
      <c r="AE14" s="1901" t="s">
        <v>171</v>
      </c>
      <c r="AF14" s="1900">
        <f>LARGE(AF5:AF13,1)+1</f>
        <v>277</v>
      </c>
      <c r="AG14" s="1901" t="s">
        <v>229</v>
      </c>
      <c r="AH14" s="1895">
        <f>LARGE(AH4:AH13,1)+1</f>
        <v>11</v>
      </c>
      <c r="AI14" s="1896" t="s">
        <v>2509</v>
      </c>
      <c r="AJ14" s="1897"/>
      <c r="AK14" s="1895">
        <f>LARGE(AK4:AK13,1)+1</f>
        <v>67</v>
      </c>
      <c r="AL14" s="1896" t="s">
        <v>2510</v>
      </c>
      <c r="AM14" s="1881"/>
      <c r="AN14" s="1881"/>
      <c r="AO14" s="1066"/>
      <c r="AP14" s="1905" t="s">
        <v>2511</v>
      </c>
      <c r="AQ14" s="1881"/>
      <c r="AR14" s="2428"/>
      <c r="AS14" s="1910" t="s">
        <v>2512</v>
      </c>
      <c r="AT14" s="1906"/>
      <c r="AU14" s="1883"/>
      <c r="AV14" s="2429" t="s">
        <v>7</v>
      </c>
      <c r="AW14" s="1908" t="s">
        <v>2513</v>
      </c>
      <c r="AX14" s="1906"/>
    </row>
    <row r="15" spans="1:50" s="161" customFormat="1" ht="26.25" customHeight="1">
      <c r="B15" s="1900">
        <f>LARGE(B5:B14,1)+1</f>
        <v>9</v>
      </c>
      <c r="C15" s="1901" t="s">
        <v>153</v>
      </c>
      <c r="D15" s="1900">
        <f>LARGE(D5:D14,1)+1</f>
        <v>23</v>
      </c>
      <c r="E15" s="1901" t="s">
        <v>154</v>
      </c>
      <c r="F15" s="1900">
        <f>LARGE(F5:F14,1)+1</f>
        <v>41</v>
      </c>
      <c r="G15" s="1901" t="s">
        <v>155</v>
      </c>
      <c r="H15" s="1900"/>
      <c r="I15" s="1890" t="s">
        <v>156</v>
      </c>
      <c r="J15" s="1891"/>
      <c r="K15" s="87"/>
      <c r="L15" s="1900">
        <f>LARGE(L5:L14,1)+1</f>
        <v>10</v>
      </c>
      <c r="M15" s="1901" t="s">
        <v>157</v>
      </c>
      <c r="N15" s="1900">
        <f>LARGE(N5:N14,1)+1</f>
        <v>55</v>
      </c>
      <c r="O15" s="1901" t="s">
        <v>158</v>
      </c>
      <c r="P15" s="1900"/>
      <c r="Q15" s="1892" t="s">
        <v>159</v>
      </c>
      <c r="R15" s="1900">
        <f>LARGE(R5:R14,1)+1</f>
        <v>139</v>
      </c>
      <c r="S15" s="1901" t="s">
        <v>160</v>
      </c>
      <c r="T15" s="1891"/>
      <c r="V15" s="1900">
        <f>LARGE(V5:V14,1)+1</f>
        <v>11</v>
      </c>
      <c r="W15" s="1901" t="s">
        <v>1272</v>
      </c>
      <c r="X15" s="1900">
        <f>LARGE(X5:X14,1)+1</f>
        <v>66</v>
      </c>
      <c r="Y15" s="1901" t="s">
        <v>295</v>
      </c>
      <c r="Z15" s="1900">
        <f>LARGE(Z5:Z14,1)+1</f>
        <v>123</v>
      </c>
      <c r="AA15" s="1901" t="s">
        <v>265</v>
      </c>
      <c r="AB15" s="1900">
        <f>LARGE(AB5:AB14,1)+1</f>
        <v>173</v>
      </c>
      <c r="AC15" s="1901" t="s">
        <v>215</v>
      </c>
      <c r="AD15" s="1900">
        <f>LARGE(AD5:AD14,1)+1</f>
        <v>227</v>
      </c>
      <c r="AE15" s="1901" t="s">
        <v>88</v>
      </c>
      <c r="AF15" s="1900">
        <f>LARGE(AF5:AF14,1)+1</f>
        <v>278</v>
      </c>
      <c r="AG15" s="1901" t="s">
        <v>233</v>
      </c>
      <c r="AH15" s="1895">
        <f>LARGE(AH4:AH14,1)+1</f>
        <v>12</v>
      </c>
      <c r="AI15" s="1896" t="s">
        <v>2514</v>
      </c>
      <c r="AJ15" s="1911"/>
      <c r="AK15" s="1895">
        <f>LARGE(AK4:AK14,1)+1</f>
        <v>68</v>
      </c>
      <c r="AL15" s="1896" t="s">
        <v>2515</v>
      </c>
      <c r="AM15" s="176"/>
      <c r="AN15" s="176"/>
      <c r="AO15" s="1066"/>
      <c r="AP15" s="1912" t="s">
        <v>2516</v>
      </c>
      <c r="AQ15" s="176"/>
      <c r="AR15" s="2428">
        <v>9</v>
      </c>
      <c r="AS15" s="1906" t="s">
        <v>2517</v>
      </c>
      <c r="AT15" s="1906"/>
      <c r="AU15" s="1883"/>
      <c r="AV15" s="2428">
        <v>1</v>
      </c>
      <c r="AW15" s="4126" t="s">
        <v>2518</v>
      </c>
      <c r="AX15" s="4126"/>
    </row>
    <row r="16" spans="1:50" s="161" customFormat="1" ht="23.25" customHeight="1">
      <c r="B16" s="1900">
        <f>LARGE(B5:B15,1)+1</f>
        <v>10</v>
      </c>
      <c r="C16" s="1901" t="s">
        <v>161</v>
      </c>
      <c r="D16" s="1900">
        <f>LARGE(D5:D15,1)+1</f>
        <v>24</v>
      </c>
      <c r="E16" s="1901" t="s">
        <v>162</v>
      </c>
      <c r="F16" s="1900">
        <f>LARGE(F5:F15,1)+1</f>
        <v>42</v>
      </c>
      <c r="G16" s="1901" t="s">
        <v>163</v>
      </c>
      <c r="H16" s="1900">
        <f>LARGE(H5:H15,1)+1</f>
        <v>59</v>
      </c>
      <c r="I16" s="1901" t="s">
        <v>164</v>
      </c>
      <c r="J16" s="1891"/>
      <c r="K16" s="87"/>
      <c r="L16" s="1900">
        <f>LARGE(L5:L15,1)+1</f>
        <v>11</v>
      </c>
      <c r="M16" s="1901" t="s">
        <v>165</v>
      </c>
      <c r="N16" s="1900">
        <f>LARGE(N5:N15,1)+1</f>
        <v>56</v>
      </c>
      <c r="O16" s="1901" t="s">
        <v>166</v>
      </c>
      <c r="P16" s="1900">
        <f>LARGE(P5:P15,1)+1</f>
        <v>99</v>
      </c>
      <c r="Q16" s="1901" t="s">
        <v>167</v>
      </c>
      <c r="R16" s="1900">
        <f>LARGE(R5:R15,1)+1</f>
        <v>140</v>
      </c>
      <c r="S16" s="1901" t="s">
        <v>168</v>
      </c>
      <c r="T16" s="1891"/>
      <c r="V16" s="1900">
        <f>LARGE(V5:V15,1)+1</f>
        <v>12</v>
      </c>
      <c r="W16" s="1901" t="s">
        <v>101</v>
      </c>
      <c r="X16" s="1900">
        <f>LARGE(X5:X15,1)+1</f>
        <v>67</v>
      </c>
      <c r="Y16" s="1901" t="s">
        <v>298</v>
      </c>
      <c r="Z16" s="1900">
        <f>LARGE(Z5:Z15,1)+1</f>
        <v>124</v>
      </c>
      <c r="AA16" s="1901" t="s">
        <v>268</v>
      </c>
      <c r="AB16" s="1900">
        <f>LARGE(AB5:AB15,1)+1</f>
        <v>174</v>
      </c>
      <c r="AC16" s="1901" t="s">
        <v>207</v>
      </c>
      <c r="AD16" s="1900">
        <f>LARGE(AD5:AD15,1)+1</f>
        <v>228</v>
      </c>
      <c r="AE16" s="1901" t="s">
        <v>177</v>
      </c>
      <c r="AF16" s="1900">
        <f>LARGE(AF5:AF15,1)+1</f>
        <v>279</v>
      </c>
      <c r="AG16" s="1901" t="s">
        <v>237</v>
      </c>
      <c r="AH16" s="1895">
        <f>LARGE(AH4:AH15,1)+1</f>
        <v>13</v>
      </c>
      <c r="AI16" s="1896" t="s">
        <v>2519</v>
      </c>
      <c r="AJ16" s="1911"/>
      <c r="AK16" s="1895">
        <f>LARGE(AK4:AK15,1)+1</f>
        <v>69</v>
      </c>
      <c r="AL16" s="1896" t="s">
        <v>2520</v>
      </c>
      <c r="AM16" s="176"/>
      <c r="AN16" s="176"/>
      <c r="AO16" s="1066"/>
      <c r="AP16" s="1912" t="s">
        <v>2521</v>
      </c>
      <c r="AQ16" s="176"/>
      <c r="AR16" s="2428">
        <v>10</v>
      </c>
      <c r="AS16" s="1906" t="s">
        <v>2522</v>
      </c>
      <c r="AT16" s="1906"/>
      <c r="AU16" s="1883"/>
      <c r="AV16" s="2428"/>
      <c r="AW16" s="4126"/>
      <c r="AX16" s="4126"/>
    </row>
    <row r="17" spans="1:50" s="161" customFormat="1" ht="23.25">
      <c r="B17" s="1900">
        <f>LARGE(B5:B16,1)+1</f>
        <v>11</v>
      </c>
      <c r="C17" s="1901" t="s">
        <v>169</v>
      </c>
      <c r="D17" s="1900"/>
      <c r="E17" s="1889" t="s">
        <v>170</v>
      </c>
      <c r="F17" s="1900">
        <f>LARGE(F5:F16,1)+1</f>
        <v>43</v>
      </c>
      <c r="G17" s="1901" t="s">
        <v>171</v>
      </c>
      <c r="H17" s="1900"/>
      <c r="I17" s="1890" t="s">
        <v>172</v>
      </c>
      <c r="J17" s="1891"/>
      <c r="K17" s="87"/>
      <c r="L17" s="1900"/>
      <c r="M17" s="1892" t="s">
        <v>0</v>
      </c>
      <c r="N17" s="1900">
        <f>LARGE(N5:N16,1)+1</f>
        <v>57</v>
      </c>
      <c r="O17" s="1901" t="s">
        <v>173</v>
      </c>
      <c r="P17" s="1900">
        <f>LARGE(P5:P16,1)+1</f>
        <v>100</v>
      </c>
      <c r="Q17" s="1901" t="s">
        <v>174</v>
      </c>
      <c r="R17" s="1900">
        <f>LARGE(R5:R16,1)+1</f>
        <v>141</v>
      </c>
      <c r="S17" s="1901" t="s">
        <v>175</v>
      </c>
      <c r="T17" s="1891"/>
      <c r="V17" s="1900">
        <f>LARGE(V5:V16,1)+1</f>
        <v>13</v>
      </c>
      <c r="W17" s="1901" t="s">
        <v>108</v>
      </c>
      <c r="X17" s="1900">
        <f>LARGE(X5:X16,1)+1</f>
        <v>68</v>
      </c>
      <c r="Y17" s="1901" t="s">
        <v>190</v>
      </c>
      <c r="Z17" s="1900">
        <f>LARGE(Z5:Z16,1)+1</f>
        <v>125</v>
      </c>
      <c r="AA17" s="1901" t="s">
        <v>271</v>
      </c>
      <c r="AB17" s="1900">
        <f>LARGE(AB5:AB16,1)+1</f>
        <v>175</v>
      </c>
      <c r="AC17" s="1901" t="s">
        <v>1273</v>
      </c>
      <c r="AD17" s="1900">
        <f>LARGE(AD5:AD16,1)+1</f>
        <v>229</v>
      </c>
      <c r="AE17" s="1901" t="s">
        <v>1274</v>
      </c>
      <c r="AF17" s="1900">
        <f>LARGE(AF5:AF16,1)+1</f>
        <v>280</v>
      </c>
      <c r="AG17" s="1901" t="s">
        <v>241</v>
      </c>
      <c r="AH17" s="1895">
        <f>LARGE(AH4:AH16,1)+1</f>
        <v>14</v>
      </c>
      <c r="AI17" s="1896" t="s">
        <v>2523</v>
      </c>
      <c r="AJ17" s="1911"/>
      <c r="AK17" s="1895">
        <f>LARGE(AK4:AK16,1)+1</f>
        <v>70</v>
      </c>
      <c r="AL17" s="1896" t="s">
        <v>2524</v>
      </c>
      <c r="AM17" s="176"/>
      <c r="AN17" s="176"/>
      <c r="AO17" s="1066"/>
      <c r="AP17" s="1912" t="s">
        <v>2525</v>
      </c>
      <c r="AQ17" s="176"/>
      <c r="AR17" s="2428">
        <v>11</v>
      </c>
      <c r="AS17" s="1906" t="s">
        <v>2526</v>
      </c>
      <c r="AT17" s="1906"/>
      <c r="AU17" s="1883"/>
      <c r="AV17" s="2428">
        <v>2</v>
      </c>
      <c r="AW17" s="4126" t="s">
        <v>2527</v>
      </c>
      <c r="AX17" s="4126"/>
    </row>
    <row r="18" spans="1:50" s="161" customFormat="1" ht="23.25" customHeight="1">
      <c r="B18" s="1909"/>
      <c r="C18" s="1889" t="s">
        <v>79</v>
      </c>
      <c r="D18" s="1900">
        <f>LARGE(D5:D17,1)+1</f>
        <v>25</v>
      </c>
      <c r="E18" s="1901" t="s">
        <v>176</v>
      </c>
      <c r="F18" s="1900">
        <f>LARGE(F5:F17,1)+1</f>
        <v>44</v>
      </c>
      <c r="G18" s="1901" t="s">
        <v>177</v>
      </c>
      <c r="H18" s="1900">
        <f>LARGE(H5:H17,1)+1</f>
        <v>60</v>
      </c>
      <c r="I18" s="1901" t="s">
        <v>178</v>
      </c>
      <c r="J18" s="1891"/>
      <c r="K18" s="87"/>
      <c r="L18" s="1900">
        <f>LARGE(L5:L17,1)+1</f>
        <v>12</v>
      </c>
      <c r="M18" s="1901" t="s">
        <v>179</v>
      </c>
      <c r="N18" s="1900">
        <f>LARGE(N5:N17,1)+1</f>
        <v>58</v>
      </c>
      <c r="O18" s="1901" t="s">
        <v>180</v>
      </c>
      <c r="P18" s="1900">
        <f>LARGE(P5:P17,1)+1</f>
        <v>101</v>
      </c>
      <c r="Q18" s="1901" t="s">
        <v>181</v>
      </c>
      <c r="R18" s="1900">
        <f>LARGE(R5:R17,1)+1</f>
        <v>142</v>
      </c>
      <c r="S18" s="1901" t="s">
        <v>182</v>
      </c>
      <c r="T18" s="1891"/>
      <c r="V18" s="1900"/>
      <c r="W18" s="89" t="s">
        <v>116</v>
      </c>
      <c r="X18" s="1900">
        <f>LARGE(X5:X17,1)+1</f>
        <v>69</v>
      </c>
      <c r="Y18" s="1901" t="s">
        <v>1275</v>
      </c>
      <c r="Z18" s="1900">
        <f>LARGE(Z5:Z17,1)+1</f>
        <v>126</v>
      </c>
      <c r="AA18" s="1901" t="s">
        <v>275</v>
      </c>
      <c r="AB18" s="1900">
        <f>LARGE(AB5:AB17,1)+1</f>
        <v>176</v>
      </c>
      <c r="AC18" s="1901" t="s">
        <v>220</v>
      </c>
      <c r="AD18" s="1900">
        <f>LARGE(AD5:AD17,1)+1</f>
        <v>230</v>
      </c>
      <c r="AE18" s="1901" t="s">
        <v>184</v>
      </c>
      <c r="AF18" s="1900">
        <f>LARGE(AF5:AF17,1)+1</f>
        <v>281</v>
      </c>
      <c r="AG18" s="1901" t="s">
        <v>245</v>
      </c>
      <c r="AH18" s="1895">
        <f>LARGE(AH4:AH17,1)+1</f>
        <v>15</v>
      </c>
      <c r="AI18" s="1896" t="s">
        <v>2528</v>
      </c>
      <c r="AJ18" s="1911"/>
      <c r="AK18" s="1895">
        <f>LARGE(AK4:AK17,1)+1</f>
        <v>71</v>
      </c>
      <c r="AL18" s="1896" t="s">
        <v>2529</v>
      </c>
      <c r="AM18" s="176"/>
      <c r="AN18" s="176"/>
      <c r="AO18" s="1066"/>
      <c r="AP18" s="1905" t="s">
        <v>2530</v>
      </c>
      <c r="AQ18" s="176"/>
      <c r="AR18" s="2428">
        <v>12</v>
      </c>
      <c r="AS18" s="1906" t="s">
        <v>2531</v>
      </c>
      <c r="AT18" s="1906"/>
      <c r="AU18" s="1883"/>
      <c r="AV18" s="2428"/>
      <c r="AW18" s="4126"/>
      <c r="AX18" s="4126"/>
    </row>
    <row r="19" spans="1:50" s="161" customFormat="1" ht="23.25" customHeight="1">
      <c r="B19" s="1900">
        <f>LARGE(B5:B18,1)+1</f>
        <v>12</v>
      </c>
      <c r="C19" s="1901" t="s">
        <v>183</v>
      </c>
      <c r="D19" s="1900"/>
      <c r="E19" s="1889" t="s">
        <v>1</v>
      </c>
      <c r="F19" s="1900">
        <f>LARGE(F5:F18,1)+1</f>
        <v>45</v>
      </c>
      <c r="G19" s="1901" t="s">
        <v>184</v>
      </c>
      <c r="H19" s="1900">
        <f>LARGE(H5:H18,1)+1</f>
        <v>61</v>
      </c>
      <c r="I19" s="1901" t="s">
        <v>185</v>
      </c>
      <c r="J19" s="1891"/>
      <c r="K19" s="87"/>
      <c r="L19" s="1900">
        <f>LARGE(L5:L18,1)+1</f>
        <v>13</v>
      </c>
      <c r="M19" s="1901" t="s">
        <v>186</v>
      </c>
      <c r="N19" s="1900">
        <f>LARGE(N5:N18,1)+1</f>
        <v>59</v>
      </c>
      <c r="O19" s="1901" t="s">
        <v>187</v>
      </c>
      <c r="P19" s="1900">
        <f>LARGE(P5:P18,1)+1</f>
        <v>102</v>
      </c>
      <c r="Q19" s="1901" t="s">
        <v>188</v>
      </c>
      <c r="R19" s="1900">
        <f>LARGE(R5:R18,1)+1</f>
        <v>143</v>
      </c>
      <c r="S19" s="1901" t="s">
        <v>189</v>
      </c>
      <c r="T19" s="1891"/>
      <c r="V19" s="1900">
        <f>LARGE(V5:V18,1)+1</f>
        <v>14</v>
      </c>
      <c r="W19" s="1901" t="s">
        <v>124</v>
      </c>
      <c r="X19" s="1900">
        <f>LARGE(X5:X18,1)+1</f>
        <v>70</v>
      </c>
      <c r="Y19" s="1901" t="s">
        <v>301</v>
      </c>
      <c r="Z19" s="1900">
        <f>LARGE(Z5:Z18,1)+1</f>
        <v>127</v>
      </c>
      <c r="AA19" s="1901" t="s">
        <v>1276</v>
      </c>
      <c r="AB19" s="1900">
        <f>LARGE(AB5:AB18,1)+1</f>
        <v>177</v>
      </c>
      <c r="AC19" s="1901" t="s">
        <v>213</v>
      </c>
      <c r="AD19" s="1900">
        <f>LARGE(AD5:AD18,1)+1</f>
        <v>231</v>
      </c>
      <c r="AE19" s="1901" t="s">
        <v>1277</v>
      </c>
      <c r="AF19" s="1900">
        <f>LARGE(AF5:AF18,1)+1</f>
        <v>282</v>
      </c>
      <c r="AG19" s="1901" t="s">
        <v>248</v>
      </c>
      <c r="AH19" s="1895">
        <f>LARGE(AH4:AH18,1)+1</f>
        <v>16</v>
      </c>
      <c r="AI19" s="1896" t="s">
        <v>2532</v>
      </c>
      <c r="AJ19" s="1911"/>
      <c r="AK19" s="1895">
        <f>LARGE(AK4:AK18,1)+1</f>
        <v>72</v>
      </c>
      <c r="AL19" s="1896" t="s">
        <v>2533</v>
      </c>
      <c r="AM19" s="176"/>
      <c r="AN19" s="176"/>
      <c r="AO19" s="1066"/>
      <c r="AP19" s="1905" t="s">
        <v>2534</v>
      </c>
      <c r="AQ19" s="176"/>
      <c r="AR19" s="2428">
        <v>13</v>
      </c>
      <c r="AS19" s="1906" t="s">
        <v>2535</v>
      </c>
      <c r="AT19" s="1906"/>
      <c r="AU19" s="1883"/>
      <c r="AV19" s="2428">
        <v>3</v>
      </c>
      <c r="AW19" s="4126" t="s">
        <v>2536</v>
      </c>
      <c r="AX19" s="4126"/>
    </row>
    <row r="20" spans="1:50" s="161" customFormat="1" ht="27" customHeight="1">
      <c r="B20" s="1900">
        <f>LARGE(B5:B19,1)+1</f>
        <v>13</v>
      </c>
      <c r="C20" s="1901" t="s">
        <v>190</v>
      </c>
      <c r="D20" s="1900">
        <f>LARGE(D5:D19,1)+1</f>
        <v>26</v>
      </c>
      <c r="E20" s="1901" t="s">
        <v>191</v>
      </c>
      <c r="F20" s="1900">
        <f>LARGE(F5:F19,1)+1</f>
        <v>46</v>
      </c>
      <c r="G20" s="1901" t="s">
        <v>192</v>
      </c>
      <c r="H20" s="1900"/>
      <c r="I20" s="90"/>
      <c r="J20" s="1891"/>
      <c r="K20" s="87"/>
      <c r="L20" s="1900">
        <f>LARGE(L5:L19,1)+1</f>
        <v>14</v>
      </c>
      <c r="M20" s="1901" t="s">
        <v>193</v>
      </c>
      <c r="N20" s="1900">
        <f>LARGE(N5:N19,1)+1</f>
        <v>60</v>
      </c>
      <c r="O20" s="1901" t="s">
        <v>194</v>
      </c>
      <c r="P20" s="1900">
        <f>LARGE(P5:P19,1)+1</f>
        <v>103</v>
      </c>
      <c r="Q20" s="1901" t="s">
        <v>195</v>
      </c>
      <c r="R20" s="1900"/>
      <c r="S20" s="1893" t="s">
        <v>142</v>
      </c>
      <c r="T20" s="1891"/>
      <c r="V20" s="1900">
        <f>LARGE(V5:V19,1)+1</f>
        <v>15</v>
      </c>
      <c r="W20" s="1901" t="s">
        <v>140</v>
      </c>
      <c r="X20" s="1900">
        <f>LARGE(X5:X19,1)+1</f>
        <v>71</v>
      </c>
      <c r="Y20" s="1901" t="s">
        <v>304</v>
      </c>
      <c r="Z20" s="1900">
        <f>LARGE(Z5:Z19,1)+1</f>
        <v>128</v>
      </c>
      <c r="AA20" s="1901" t="s">
        <v>278</v>
      </c>
      <c r="AB20" s="1900">
        <f>LARGE(AB5:AB19,1)+1</f>
        <v>178</v>
      </c>
      <c r="AC20" s="1901" t="s">
        <v>225</v>
      </c>
      <c r="AD20" s="1900">
        <f>LARGE(AD5:AD19,1)+1</f>
        <v>232</v>
      </c>
      <c r="AE20" s="1901" t="s">
        <v>96</v>
      </c>
      <c r="AF20" s="1913"/>
      <c r="AG20" s="91"/>
      <c r="AH20" s="1895">
        <f>LARGE(AH4:AH19,1)+1</f>
        <v>17</v>
      </c>
      <c r="AI20" s="1896" t="s">
        <v>2537</v>
      </c>
      <c r="AJ20" s="1911"/>
      <c r="AK20" s="1895">
        <f>LARGE(AK4:AK19,1)+1</f>
        <v>73</v>
      </c>
      <c r="AL20" s="1896" t="s">
        <v>2538</v>
      </c>
      <c r="AM20" s="176"/>
      <c r="AN20" s="176"/>
      <c r="AO20" s="1066"/>
      <c r="AP20" s="1905" t="s">
        <v>2539</v>
      </c>
      <c r="AQ20" s="176"/>
      <c r="AR20" s="2428">
        <v>14</v>
      </c>
      <c r="AS20" s="1906" t="s">
        <v>2540</v>
      </c>
      <c r="AT20" s="1906"/>
      <c r="AU20" s="1883"/>
      <c r="AV20" s="2428"/>
      <c r="AW20" s="4126"/>
      <c r="AX20" s="4126"/>
    </row>
    <row r="21" spans="1:50" s="161" customFormat="1" ht="20.25" customHeight="1">
      <c r="B21" s="1900">
        <f>LARGE(B5:B20,1)+1</f>
        <v>14</v>
      </c>
      <c r="C21" s="1901" t="s">
        <v>196</v>
      </c>
      <c r="D21" s="1900"/>
      <c r="E21" s="1889" t="s">
        <v>159</v>
      </c>
      <c r="F21" s="1900">
        <f>LARGE(F5:F20,1)+1</f>
        <v>47</v>
      </c>
      <c r="G21" s="1901" t="s">
        <v>197</v>
      </c>
      <c r="H21" s="1900"/>
      <c r="I21" s="90"/>
      <c r="J21" s="1891"/>
      <c r="K21" s="87"/>
      <c r="L21" s="1900">
        <f>LARGE(L5:L20,1)+1</f>
        <v>15</v>
      </c>
      <c r="M21" s="1901" t="s">
        <v>198</v>
      </c>
      <c r="N21" s="1900">
        <f>LARGE(N5:N20,1)+1</f>
        <v>61</v>
      </c>
      <c r="O21" s="1901" t="s">
        <v>199</v>
      </c>
      <c r="P21" s="1900">
        <f>LARGE(P5:P20,1)+1</f>
        <v>104</v>
      </c>
      <c r="Q21" s="1901" t="s">
        <v>200</v>
      </c>
      <c r="R21" s="1900">
        <f>LARGE(R5:R20,1)+1</f>
        <v>144</v>
      </c>
      <c r="S21" s="1901" t="s">
        <v>201</v>
      </c>
      <c r="T21" s="1891"/>
      <c r="V21" s="1900">
        <f>LARGE(V5:V20,1)+1</f>
        <v>16</v>
      </c>
      <c r="W21" s="1901" t="s">
        <v>131</v>
      </c>
      <c r="X21" s="1900">
        <f>LARGE(X5:X20,1)+1</f>
        <v>72</v>
      </c>
      <c r="Y21" s="1901" t="s">
        <v>307</v>
      </c>
      <c r="Z21" s="1900">
        <f>LARGE(Z5:Z20,1)+1</f>
        <v>129</v>
      </c>
      <c r="AA21" s="1901" t="s">
        <v>1278</v>
      </c>
      <c r="AB21" s="1900">
        <f>LARGE(AB5:AB20,1)+1</f>
        <v>179</v>
      </c>
      <c r="AC21" s="1901" t="s">
        <v>1279</v>
      </c>
      <c r="AD21" s="1900">
        <f>LARGE(AD5:AD20,1)+1</f>
        <v>233</v>
      </c>
      <c r="AE21" s="1901" t="s">
        <v>192</v>
      </c>
      <c r="AF21" s="1913"/>
      <c r="AG21" s="89" t="s">
        <v>156</v>
      </c>
      <c r="AH21" s="1895">
        <f>LARGE(AH4:AH20,1)+1</f>
        <v>18</v>
      </c>
      <c r="AI21" s="1896" t="s">
        <v>2541</v>
      </c>
      <c r="AJ21" s="1911"/>
      <c r="AK21" s="1895">
        <f>LARGE(AK4:AK20,1)+1</f>
        <v>74</v>
      </c>
      <c r="AL21" s="1896" t="s">
        <v>2542</v>
      </c>
      <c r="AM21" s="176"/>
      <c r="AN21" s="176"/>
      <c r="AO21" s="1066"/>
      <c r="AP21" s="1905" t="s">
        <v>2543</v>
      </c>
      <c r="AQ21" s="176"/>
      <c r="AR21" s="2428">
        <v>15</v>
      </c>
      <c r="AS21" s="1906" t="s">
        <v>2544</v>
      </c>
      <c r="AT21" s="1906"/>
      <c r="AU21" s="2700"/>
      <c r="AV21" s="2428">
        <v>4</v>
      </c>
      <c r="AW21" s="1906" t="s">
        <v>2545</v>
      </c>
      <c r="AX21" s="1906"/>
    </row>
    <row r="22" spans="1:50" s="161" customFormat="1" ht="23.25" customHeight="1">
      <c r="B22" s="1900">
        <f>LARGE(B5:B21,1)+1</f>
        <v>15</v>
      </c>
      <c r="C22" s="1901" t="s">
        <v>202</v>
      </c>
      <c r="D22" s="1900">
        <f>LARGE(D5:D21,1)+1</f>
        <v>27</v>
      </c>
      <c r="E22" s="1901" t="s">
        <v>203</v>
      </c>
      <c r="F22" s="1900">
        <f>LARGE(F5:F21,1)+1</f>
        <v>48</v>
      </c>
      <c r="G22" s="1901" t="s">
        <v>204</v>
      </c>
      <c r="H22" s="1900"/>
      <c r="I22" s="1914"/>
      <c r="J22" s="1891"/>
      <c r="K22" s="87"/>
      <c r="L22" s="1900">
        <f>LARGE(L5:L21,1)+1</f>
        <v>16</v>
      </c>
      <c r="M22" s="1901" t="s">
        <v>205</v>
      </c>
      <c r="N22" s="1900">
        <f>LARGE(N5:N21,1)+1</f>
        <v>62</v>
      </c>
      <c r="O22" s="1901" t="s">
        <v>206</v>
      </c>
      <c r="P22" s="1900">
        <f>LARGE(P5:P21,1)+1</f>
        <v>105</v>
      </c>
      <c r="Q22" s="1901" t="s">
        <v>207</v>
      </c>
      <c r="R22" s="1900">
        <f>LARGE(R5:R21,1)+1</f>
        <v>145</v>
      </c>
      <c r="S22" s="1901" t="s">
        <v>208</v>
      </c>
      <c r="T22" s="1891"/>
      <c r="V22" s="1900">
        <f>LARGE(V5:V21,1)+1</f>
        <v>17</v>
      </c>
      <c r="W22" s="1901" t="s">
        <v>138</v>
      </c>
      <c r="X22" s="1900">
        <f>LARGE(X5:X21,1)+1</f>
        <v>73</v>
      </c>
      <c r="Y22" s="1901" t="s">
        <v>86</v>
      </c>
      <c r="Z22" s="1900">
        <f>LARGE(Z5:Z21,1)+1</f>
        <v>130</v>
      </c>
      <c r="AA22" s="1901" t="s">
        <v>281</v>
      </c>
      <c r="AB22" s="1900">
        <f>LARGE(AB5:AB21,1)+1</f>
        <v>180</v>
      </c>
      <c r="AC22" s="1901" t="s">
        <v>1280</v>
      </c>
      <c r="AD22" s="1900">
        <f>LARGE(AD5:AD21,1)+1</f>
        <v>234</v>
      </c>
      <c r="AE22" s="1901" t="s">
        <v>197</v>
      </c>
      <c r="AF22" s="1913">
        <f>LARGE(AF5:AF21,1)+1</f>
        <v>283</v>
      </c>
      <c r="AG22" s="1901" t="s">
        <v>1281</v>
      </c>
      <c r="AH22" s="1895">
        <f>LARGE(AH4:AH21,1)+1</f>
        <v>19</v>
      </c>
      <c r="AI22" s="1896" t="s">
        <v>2546</v>
      </c>
      <c r="AJ22" s="1911"/>
      <c r="AK22" s="1895">
        <f>LARGE(AK4:AK21,1)+1</f>
        <v>75</v>
      </c>
      <c r="AL22" s="1896" t="s">
        <v>2547</v>
      </c>
      <c r="AM22" s="176"/>
      <c r="AN22" s="176"/>
      <c r="AO22" s="1066"/>
      <c r="AP22" s="1905" t="s">
        <v>2548</v>
      </c>
      <c r="AQ22" s="176"/>
      <c r="AR22" s="2428"/>
      <c r="AS22" s="1906"/>
      <c r="AT22" s="1906"/>
      <c r="AU22" s="2700"/>
      <c r="AV22" s="2428">
        <v>5</v>
      </c>
      <c r="AW22" s="1906" t="s">
        <v>2549</v>
      </c>
      <c r="AX22" s="1906"/>
    </row>
    <row r="23" spans="1:50" s="161" customFormat="1" ht="23.25" customHeight="1">
      <c r="B23" s="1915"/>
      <c r="C23" s="90"/>
      <c r="D23" s="1900">
        <f>LARGE(D5:D22,1)+1</f>
        <v>28</v>
      </c>
      <c r="E23" s="1901" t="s">
        <v>209</v>
      </c>
      <c r="F23" s="1900">
        <f>LARGE(F5:F22,1)+1</f>
        <v>49</v>
      </c>
      <c r="G23" s="1901" t="s">
        <v>210</v>
      </c>
      <c r="H23" s="1900"/>
      <c r="I23" s="1914"/>
      <c r="J23" s="1891"/>
      <c r="K23" s="87"/>
      <c r="L23" s="1900">
        <f>LARGE(L5:L22,1)+1</f>
        <v>17</v>
      </c>
      <c r="M23" s="1901" t="s">
        <v>211</v>
      </c>
      <c r="N23" s="1900">
        <f>LARGE(N5:N22,1)+1</f>
        <v>63</v>
      </c>
      <c r="O23" s="1901" t="s">
        <v>212</v>
      </c>
      <c r="P23" s="1900">
        <f>LARGE(P5:P22,1)+1</f>
        <v>106</v>
      </c>
      <c r="Q23" s="1901" t="s">
        <v>213</v>
      </c>
      <c r="R23" s="1900">
        <f>LARGE(R5:R22,1)+1</f>
        <v>146</v>
      </c>
      <c r="S23" s="1901" t="s">
        <v>214</v>
      </c>
      <c r="T23" s="1891"/>
      <c r="V23" s="1900">
        <f>LARGE(V5:V22,1)+1</f>
        <v>18</v>
      </c>
      <c r="W23" s="1901" t="s">
        <v>143</v>
      </c>
      <c r="X23" s="1900">
        <f>LARGE(X5:X22,1)+1</f>
        <v>74</v>
      </c>
      <c r="Y23" s="1901" t="s">
        <v>94</v>
      </c>
      <c r="Z23" s="1900">
        <f>LARGE(Z5:Z22,1)+1</f>
        <v>131</v>
      </c>
      <c r="AA23" s="1901" t="s">
        <v>287</v>
      </c>
      <c r="AB23" s="1900">
        <f>LARGE(AB5:AB22,1)+1</f>
        <v>181</v>
      </c>
      <c r="AC23" s="1901" t="s">
        <v>218</v>
      </c>
      <c r="AD23" s="1900">
        <f>LARGE(AD5:AD22,1)+1</f>
        <v>235</v>
      </c>
      <c r="AE23" s="1901" t="s">
        <v>204</v>
      </c>
      <c r="AF23" s="1913">
        <f>LARGE(AF5:AF22,1)+1</f>
        <v>284</v>
      </c>
      <c r="AG23" s="1901" t="s">
        <v>164</v>
      </c>
      <c r="AH23" s="1895">
        <f>LARGE(AH4:AH22,1)+1</f>
        <v>20</v>
      </c>
      <c r="AI23" s="1896" t="s">
        <v>2550</v>
      </c>
      <c r="AJ23" s="1911"/>
      <c r="AK23" s="1895">
        <f>LARGE(AK4:AK22,1)+1</f>
        <v>76</v>
      </c>
      <c r="AL23" s="1896" t="s">
        <v>2551</v>
      </c>
      <c r="AM23" s="176"/>
      <c r="AN23" s="176"/>
      <c r="AO23" s="1066"/>
      <c r="AP23" s="1905" t="s">
        <v>2552</v>
      </c>
      <c r="AQ23" s="176"/>
      <c r="AR23" s="2428"/>
      <c r="AS23" s="4013" t="s">
        <v>2553</v>
      </c>
      <c r="AT23" s="4013"/>
      <c r="AU23" s="2700"/>
      <c r="AV23" s="2428">
        <v>6</v>
      </c>
      <c r="AW23" s="1906" t="s">
        <v>2554</v>
      </c>
      <c r="AX23" s="1906"/>
    </row>
    <row r="24" spans="1:50" s="161" customFormat="1" ht="23.25">
      <c r="B24" s="1915"/>
      <c r="C24" s="90"/>
      <c r="D24" s="1900">
        <f>LARGE(D5:D23,1)+1</f>
        <v>29</v>
      </c>
      <c r="E24" s="1901" t="s">
        <v>215</v>
      </c>
      <c r="F24" s="1900">
        <f>LARGE(F5:F23,1)+1</f>
        <v>50</v>
      </c>
      <c r="G24" s="1901" t="s">
        <v>216</v>
      </c>
      <c r="H24" s="1900"/>
      <c r="I24" s="1914"/>
      <c r="J24" s="1891"/>
      <c r="K24" s="87"/>
      <c r="L24" s="1900">
        <f>LARGE(L5:L23,1)+1</f>
        <v>18</v>
      </c>
      <c r="M24" s="1901" t="s">
        <v>217</v>
      </c>
      <c r="N24" s="1900">
        <f>LARGE(N5:N23,1)+1</f>
        <v>64</v>
      </c>
      <c r="O24" s="1901" t="s">
        <v>82</v>
      </c>
      <c r="P24" s="1900">
        <f>LARGE(P5:P23,1)+1</f>
        <v>107</v>
      </c>
      <c r="Q24" s="1901" t="s">
        <v>218</v>
      </c>
      <c r="R24" s="1900">
        <f>LARGE(R5:R23,1)+1</f>
        <v>147</v>
      </c>
      <c r="S24" s="1901" t="s">
        <v>219</v>
      </c>
      <c r="T24" s="1891"/>
      <c r="V24" s="1900">
        <f>LARGE(V5:V23,1)+1</f>
        <v>19</v>
      </c>
      <c r="W24" s="1901" t="s">
        <v>149</v>
      </c>
      <c r="X24" s="1900">
        <f>LARGE(X5:X23,1)+1</f>
        <v>75</v>
      </c>
      <c r="Y24" s="1901" t="s">
        <v>102</v>
      </c>
      <c r="Z24" s="1900">
        <f>LARGE(Z5:Z23,1)+1</f>
        <v>132</v>
      </c>
      <c r="AA24" s="1901" t="s">
        <v>1282</v>
      </c>
      <c r="AB24" s="1900">
        <f>LARGE(AB5:AB23,1)+1</f>
        <v>182</v>
      </c>
      <c r="AC24" s="1901" t="s">
        <v>223</v>
      </c>
      <c r="AD24" s="1900">
        <f>LARGE(AD5:AD23,1)+1</f>
        <v>236</v>
      </c>
      <c r="AE24" s="1901" t="s">
        <v>210</v>
      </c>
      <c r="AF24" s="1913"/>
      <c r="AG24" s="91"/>
      <c r="AH24" s="1895">
        <f>LARGE(AH4:AH23,1)+1</f>
        <v>21</v>
      </c>
      <c r="AI24" s="1896" t="s">
        <v>2555</v>
      </c>
      <c r="AJ24" s="1911"/>
      <c r="AK24" s="1895">
        <f>LARGE(AK4:AK23,1)+1</f>
        <v>77</v>
      </c>
      <c r="AL24" s="1896" t="s">
        <v>2556</v>
      </c>
      <c r="AM24" s="176"/>
      <c r="AN24" s="176"/>
      <c r="AO24" s="1066"/>
      <c r="AP24" s="1905" t="s">
        <v>2557</v>
      </c>
      <c r="AQ24" s="176"/>
      <c r="AR24" s="2428"/>
      <c r="AS24" s="4013"/>
      <c r="AT24" s="4013"/>
      <c r="AU24" s="2700"/>
      <c r="AV24" s="2428">
        <v>7</v>
      </c>
      <c r="AW24" s="1906" t="s">
        <v>2558</v>
      </c>
      <c r="AX24" s="1906"/>
    </row>
    <row r="25" spans="1:50" s="161" customFormat="1" ht="25.5">
      <c r="B25" s="1915"/>
      <c r="C25" s="90"/>
      <c r="D25" s="1900">
        <f>LARGE(D5:D24,1)+1</f>
        <v>30</v>
      </c>
      <c r="E25" s="1901" t="s">
        <v>220</v>
      </c>
      <c r="F25" s="1900"/>
      <c r="G25" s="1916"/>
      <c r="H25" s="1900"/>
      <c r="I25" s="1914"/>
      <c r="J25" s="1891"/>
      <c r="K25" s="87"/>
      <c r="L25" s="1900">
        <f>LARGE(L5:L24,1)+1</f>
        <v>19</v>
      </c>
      <c r="M25" s="1901" t="s">
        <v>221</v>
      </c>
      <c r="N25" s="1900">
        <f>LARGE(N5:N24,1)+1</f>
        <v>65</v>
      </c>
      <c r="O25" s="1901" t="s">
        <v>222</v>
      </c>
      <c r="P25" s="1900">
        <f>LARGE(P5:P24,1)+1</f>
        <v>108</v>
      </c>
      <c r="Q25" s="1901" t="s">
        <v>223</v>
      </c>
      <c r="R25" s="1900">
        <f>LARGE(R5:R24,1)+1</f>
        <v>148</v>
      </c>
      <c r="S25" s="1901" t="s">
        <v>224</v>
      </c>
      <c r="T25" s="1891"/>
      <c r="V25" s="1900">
        <f>LARGE(V5:V24,1)+1</f>
        <v>20</v>
      </c>
      <c r="W25" s="1901" t="s">
        <v>157</v>
      </c>
      <c r="X25" s="1900">
        <f>LARGE(X5:X24,1)+1</f>
        <v>76</v>
      </c>
      <c r="Y25" s="1901" t="s">
        <v>109</v>
      </c>
      <c r="Z25" s="1900">
        <f>LARGE(Z5:Z24,1)+1</f>
        <v>133</v>
      </c>
      <c r="AA25" s="1901" t="s">
        <v>290</v>
      </c>
      <c r="AB25" s="1900">
        <f>LARGE(AB5:AB24,1)+1</f>
        <v>183</v>
      </c>
      <c r="AC25" s="1901" t="s">
        <v>228</v>
      </c>
      <c r="AD25" s="1900">
        <f>LARGE(AD5:AD24,1)+1</f>
        <v>237</v>
      </c>
      <c r="AE25" s="1901" t="s">
        <v>216</v>
      </c>
      <c r="AF25" s="1913"/>
      <c r="AG25" s="89" t="s">
        <v>172</v>
      </c>
      <c r="AH25" s="1895">
        <f>LARGE(AH4:AH24,1)+1</f>
        <v>22</v>
      </c>
      <c r="AI25" s="1896" t="s">
        <v>2559</v>
      </c>
      <c r="AJ25" s="1911"/>
      <c r="AK25" s="1895">
        <f>LARGE(AK4:AK24,1)+1</f>
        <v>78</v>
      </c>
      <c r="AL25" s="1896" t="s">
        <v>2560</v>
      </c>
      <c r="AM25" s="176"/>
      <c r="AN25" s="176"/>
      <c r="AO25" s="1066"/>
      <c r="AP25" s="1905" t="s">
        <v>2561</v>
      </c>
      <c r="AQ25" s="176"/>
      <c r="AR25" s="2428"/>
      <c r="AS25" s="4129" t="s">
        <v>2562</v>
      </c>
      <c r="AT25" s="4129"/>
      <c r="AU25" s="2700"/>
      <c r="AV25" s="2428">
        <v>8</v>
      </c>
      <c r="AW25" s="1906" t="s">
        <v>2563</v>
      </c>
      <c r="AX25" s="1917"/>
    </row>
    <row r="26" spans="1:50" s="161" customFormat="1" ht="30">
      <c r="B26" s="1915"/>
      <c r="C26" s="90"/>
      <c r="D26" s="1900">
        <f>LARGE(D5:D25,1)+1</f>
        <v>31</v>
      </c>
      <c r="E26" s="1901" t="s">
        <v>225</v>
      </c>
      <c r="F26" s="1900"/>
      <c r="G26" s="1916"/>
      <c r="H26" s="1900"/>
      <c r="I26" s="1914"/>
      <c r="J26" s="1891"/>
      <c r="K26" s="87"/>
      <c r="L26" s="1900">
        <f>LARGE(L5:L25,1)+1</f>
        <v>20</v>
      </c>
      <c r="M26" s="1901" t="s">
        <v>226</v>
      </c>
      <c r="N26" s="1900">
        <f>LARGE(N5:N25,1)+1</f>
        <v>66</v>
      </c>
      <c r="O26" s="1901" t="s">
        <v>227</v>
      </c>
      <c r="P26" s="1900">
        <f>LARGE(P5:P25,1)+1</f>
        <v>109</v>
      </c>
      <c r="Q26" s="1901" t="s">
        <v>228</v>
      </c>
      <c r="R26" s="1900">
        <f>LARGE(R5:R25,1)+1</f>
        <v>149</v>
      </c>
      <c r="S26" s="1901" t="s">
        <v>229</v>
      </c>
      <c r="T26" s="1891"/>
      <c r="V26" s="1900">
        <f>LARGE(V5:V25,1)+1</f>
        <v>21</v>
      </c>
      <c r="W26" s="1901" t="s">
        <v>165</v>
      </c>
      <c r="X26" s="1900">
        <f>LARGE(X5:X25,1)+1</f>
        <v>77</v>
      </c>
      <c r="Y26" s="1901" t="s">
        <v>1283</v>
      </c>
      <c r="Z26" s="1900">
        <f>LARGE(Z5:Z25,1)+1</f>
        <v>134</v>
      </c>
      <c r="AA26" s="1901" t="s">
        <v>293</v>
      </c>
      <c r="AB26" s="1900">
        <f>LARGE(AB5:AB25,1)+1</f>
        <v>184</v>
      </c>
      <c r="AC26" s="1901" t="s">
        <v>232</v>
      </c>
      <c r="AD26" s="1900">
        <f>LARGE(AD5:AD25,1)+1</f>
        <v>238</v>
      </c>
      <c r="AE26" s="1901" t="s">
        <v>1284</v>
      </c>
      <c r="AF26" s="1913">
        <f>LARGE(AF5:AF25,1)+1</f>
        <v>285</v>
      </c>
      <c r="AG26" s="1901" t="s">
        <v>256</v>
      </c>
      <c r="AH26" s="1895">
        <f>LARGE(AH4:AH25,1)+1</f>
        <v>23</v>
      </c>
      <c r="AI26" s="1896" t="s">
        <v>2564</v>
      </c>
      <c r="AJ26" s="1911"/>
      <c r="AK26" s="1895">
        <f>LARGE(AK4:AK25,1)+1</f>
        <v>79</v>
      </c>
      <c r="AL26" s="1896" t="s">
        <v>2565</v>
      </c>
      <c r="AM26" s="176"/>
      <c r="AN26" s="176"/>
      <c r="AO26" s="1066"/>
      <c r="AP26" s="1902" t="s">
        <v>0</v>
      </c>
      <c r="AQ26" s="176"/>
      <c r="AR26" s="2428"/>
      <c r="AS26" s="4129"/>
      <c r="AT26" s="4129"/>
      <c r="AU26" s="1883"/>
      <c r="AV26" s="2428">
        <v>9</v>
      </c>
      <c r="AW26" s="1906" t="s">
        <v>2566</v>
      </c>
      <c r="AX26" s="1917"/>
    </row>
    <row r="27" spans="1:50" s="161" customFormat="1" ht="19.5" thickBot="1">
      <c r="B27" s="1918"/>
      <c r="C27" s="1919"/>
      <c r="D27" s="1919"/>
      <c r="E27" s="1919"/>
      <c r="F27" s="1919"/>
      <c r="G27" s="1919"/>
      <c r="H27" s="1920"/>
      <c r="I27" s="1919"/>
      <c r="J27" s="1921"/>
      <c r="K27" s="87"/>
      <c r="L27" s="1900">
        <f>LARGE(L5:L26,1)+1</f>
        <v>21</v>
      </c>
      <c r="M27" s="1901" t="s">
        <v>230</v>
      </c>
      <c r="N27" s="1900">
        <f>LARGE(N5:N26,1)+1</f>
        <v>67</v>
      </c>
      <c r="O27" s="1901" t="s">
        <v>231</v>
      </c>
      <c r="P27" s="1900">
        <f>LARGE(P5:P26,1)+1</f>
        <v>110</v>
      </c>
      <c r="Q27" s="1901" t="s">
        <v>232</v>
      </c>
      <c r="R27" s="1900">
        <f>LARGE(R5:R26,1)+1</f>
        <v>150</v>
      </c>
      <c r="S27" s="1901" t="s">
        <v>233</v>
      </c>
      <c r="T27" s="1891"/>
      <c r="V27" s="1900">
        <f>LARGE(V5:V26,1)+1</f>
        <v>22</v>
      </c>
      <c r="W27" s="1901" t="s">
        <v>1285</v>
      </c>
      <c r="X27" s="1900">
        <f>LARGE(X5:X26,1)+1</f>
        <v>78</v>
      </c>
      <c r="Y27" s="1901" t="s">
        <v>117</v>
      </c>
      <c r="Z27" s="1900"/>
      <c r="AA27" s="92"/>
      <c r="AB27" s="1900">
        <f>LARGE(AB5:AB26,1)+1</f>
        <v>185</v>
      </c>
      <c r="AC27" s="1901" t="s">
        <v>2567</v>
      </c>
      <c r="AD27" s="1900">
        <f>LARGE(AD5:AD26,1)+1</f>
        <v>239</v>
      </c>
      <c r="AE27" s="1901" t="s">
        <v>84</v>
      </c>
      <c r="AF27" s="1913">
        <f>LARGE(AF5:AF26,1)+1</f>
        <v>286</v>
      </c>
      <c r="AG27" s="1901" t="s">
        <v>178</v>
      </c>
      <c r="AH27" s="1895">
        <f>LARGE(AH4:AH26,1)+1</f>
        <v>24</v>
      </c>
      <c r="AI27" s="1896" t="s">
        <v>2568</v>
      </c>
      <c r="AJ27" s="1911"/>
      <c r="AK27" s="1895">
        <f>LARGE(AK4:AK26,1)+1</f>
        <v>80</v>
      </c>
      <c r="AL27" s="1896" t="s">
        <v>2569</v>
      </c>
      <c r="AM27" s="176"/>
      <c r="AN27" s="176"/>
      <c r="AO27" s="1066"/>
      <c r="AP27" s="1905" t="s">
        <v>2570</v>
      </c>
      <c r="AQ27" s="176"/>
      <c r="AR27" s="2428"/>
      <c r="AS27" s="1906"/>
      <c r="AT27" s="1906"/>
      <c r="AU27" s="1883"/>
      <c r="AV27" s="4130">
        <v>10</v>
      </c>
      <c r="AW27" s="4126" t="s">
        <v>2571</v>
      </c>
      <c r="AX27" s="4126"/>
    </row>
    <row r="28" spans="1:50" s="161" customFormat="1" ht="29.25" customHeight="1">
      <c r="A28" s="87"/>
      <c r="B28" s="1881"/>
      <c r="C28" s="1881"/>
      <c r="D28" s="1881"/>
      <c r="E28" s="1881"/>
      <c r="F28" s="1881"/>
      <c r="G28" s="1881"/>
      <c r="H28" s="1881"/>
      <c r="I28" s="1881"/>
      <c r="J28" s="1881"/>
      <c r="K28" s="1881"/>
      <c r="L28" s="1900">
        <f>LARGE(L5:L27,1)+1</f>
        <v>22</v>
      </c>
      <c r="M28" s="1901" t="s">
        <v>234</v>
      </c>
      <c r="N28" s="1900">
        <f>LARGE(N5:N27,1)+1</f>
        <v>68</v>
      </c>
      <c r="O28" s="1901" t="s">
        <v>235</v>
      </c>
      <c r="P28" s="1900"/>
      <c r="Q28" s="1892" t="s">
        <v>236</v>
      </c>
      <c r="R28" s="1900">
        <f>LARGE(R5:R27,1)+1</f>
        <v>151</v>
      </c>
      <c r="S28" s="1901" t="s">
        <v>237</v>
      </c>
      <c r="T28" s="1891"/>
      <c r="V28" s="1900">
        <f>LARGE(V5:V27,1)+1</f>
        <v>23</v>
      </c>
      <c r="W28" s="1901" t="s">
        <v>1287</v>
      </c>
      <c r="X28" s="1900">
        <f>LARGE(X5:X27,1)+1</f>
        <v>79</v>
      </c>
      <c r="Y28" s="1901" t="s">
        <v>1288</v>
      </c>
      <c r="Z28" s="1900"/>
      <c r="AA28" s="88" t="s">
        <v>135</v>
      </c>
      <c r="AB28" s="1900">
        <f>LARGE(AB5:AB27,1)+1</f>
        <v>186</v>
      </c>
      <c r="AC28" s="1901" t="s">
        <v>1286</v>
      </c>
      <c r="AD28" s="1900">
        <f>LARGE(AD5:AD27,1)+1</f>
        <v>240</v>
      </c>
      <c r="AE28" s="1901" t="s">
        <v>92</v>
      </c>
      <c r="AF28" s="1913">
        <f>LARGE(AF5:AF27,1)+1</f>
        <v>287</v>
      </c>
      <c r="AG28" s="1901" t="s">
        <v>185</v>
      </c>
      <c r="AH28" s="1895">
        <f>LARGE(AH4:AH27,1)+1</f>
        <v>25</v>
      </c>
      <c r="AI28" s="1896" t="s">
        <v>2572</v>
      </c>
      <c r="AJ28" s="1911"/>
      <c r="AK28" s="1895">
        <f>LARGE(AK4:AK27,1)+1</f>
        <v>81</v>
      </c>
      <c r="AL28" s="1896" t="s">
        <v>2573</v>
      </c>
      <c r="AM28" s="176"/>
      <c r="AN28" s="176"/>
      <c r="AO28" s="1066"/>
      <c r="AP28" s="1905" t="s">
        <v>2574</v>
      </c>
      <c r="AQ28" s="176"/>
      <c r="AR28" s="1883"/>
      <c r="AS28" s="1883"/>
      <c r="AT28" s="1883"/>
      <c r="AU28" s="1883"/>
      <c r="AV28" s="4130"/>
      <c r="AW28" s="4126"/>
      <c r="AX28" s="4126"/>
    </row>
    <row r="29" spans="1:50" s="161" customFormat="1" ht="25.5">
      <c r="A29" s="87"/>
      <c r="B29" s="1881"/>
      <c r="C29" s="1881"/>
      <c r="D29" s="1881"/>
      <c r="E29" s="1881"/>
      <c r="F29" s="1881"/>
      <c r="G29" s="1881"/>
      <c r="H29" s="1881"/>
      <c r="I29" s="1881"/>
      <c r="J29" s="1881"/>
      <c r="K29" s="1881"/>
      <c r="L29" s="1900">
        <f>LARGE(L5:L28,1)+1</f>
        <v>23</v>
      </c>
      <c r="M29" s="1901" t="s">
        <v>238</v>
      </c>
      <c r="N29" s="1900">
        <f>LARGE(N5:N28,1)+1</f>
        <v>69</v>
      </c>
      <c r="O29" s="1901" t="s">
        <v>239</v>
      </c>
      <c r="P29" s="1900">
        <f>LARGE(P5:P28,1)+1</f>
        <v>111</v>
      </c>
      <c r="Q29" s="1901" t="s">
        <v>240</v>
      </c>
      <c r="R29" s="1900">
        <f>LARGE(R5:R28,1)+1</f>
        <v>152</v>
      </c>
      <c r="S29" s="1901" t="s">
        <v>241</v>
      </c>
      <c r="T29" s="1891"/>
      <c r="V29" s="1900"/>
      <c r="W29" s="90"/>
      <c r="X29" s="1900">
        <f>LARGE(X5:X28,1)+1</f>
        <v>80</v>
      </c>
      <c r="Y29" s="1901" t="s">
        <v>196</v>
      </c>
      <c r="Z29" s="1900">
        <f>LARGE(Z5:Z28,1)+1</f>
        <v>135</v>
      </c>
      <c r="AA29" s="1901" t="s">
        <v>141</v>
      </c>
      <c r="AB29" s="1900"/>
      <c r="AC29" s="88" t="s">
        <v>236</v>
      </c>
      <c r="AD29" s="1900">
        <f>LARGE(AD5:AD28,1)+1</f>
        <v>241</v>
      </c>
      <c r="AE29" s="1901" t="s">
        <v>1289</v>
      </c>
      <c r="AF29" s="1913">
        <f>LARGE(AF5:AF28,1)+1</f>
        <v>288</v>
      </c>
      <c r="AG29" s="1901" t="s">
        <v>259</v>
      </c>
      <c r="AH29" s="1895">
        <f>LARGE(AH4:AH28,1)+1</f>
        <v>26</v>
      </c>
      <c r="AI29" s="1896" t="s">
        <v>2575</v>
      </c>
      <c r="AJ29" s="1911"/>
      <c r="AK29" s="1895">
        <f>LARGE(AK4:AK28,1)+1</f>
        <v>82</v>
      </c>
      <c r="AL29" s="1896" t="s">
        <v>2576</v>
      </c>
      <c r="AM29" s="176"/>
      <c r="AN29" s="176"/>
      <c r="AO29" s="1066"/>
      <c r="AP29" s="1905" t="s">
        <v>2577</v>
      </c>
      <c r="AQ29" s="176"/>
      <c r="AR29" s="1883"/>
      <c r="AS29" s="1883"/>
      <c r="AT29" s="1883"/>
      <c r="AU29" s="1883"/>
      <c r="AV29" s="2428"/>
      <c r="AW29" s="2427"/>
      <c r="AX29" s="2427"/>
    </row>
    <row r="30" spans="1:50" s="161" customFormat="1" ht="18.75">
      <c r="A30" s="87"/>
      <c r="B30" s="1881"/>
      <c r="C30" s="1881"/>
      <c r="D30" s="1881"/>
      <c r="E30" s="1881"/>
      <c r="F30" s="1881"/>
      <c r="G30" s="1881"/>
      <c r="H30" s="1881"/>
      <c r="I30" s="1881"/>
      <c r="J30" s="1881"/>
      <c r="K30" s="1881"/>
      <c r="L30" s="1900">
        <f>LARGE(L5:L29,1)+1</f>
        <v>24</v>
      </c>
      <c r="M30" s="1901" t="s">
        <v>242</v>
      </c>
      <c r="N30" s="1900">
        <f>LARGE(N5:N29,1)+1</f>
        <v>70</v>
      </c>
      <c r="O30" s="1901" t="s">
        <v>243</v>
      </c>
      <c r="P30" s="1900">
        <f>LARGE(P5:P29,1)+1</f>
        <v>112</v>
      </c>
      <c r="Q30" s="1901" t="s">
        <v>244</v>
      </c>
      <c r="R30" s="1900">
        <f>LARGE(R5:R29,1)+1</f>
        <v>153</v>
      </c>
      <c r="S30" s="1901" t="s">
        <v>245</v>
      </c>
      <c r="T30" s="1891"/>
      <c r="V30" s="1900"/>
      <c r="W30" s="88" t="s">
        <v>0</v>
      </c>
      <c r="X30" s="1900">
        <f>LARGE(X5:X29,1)+1</f>
        <v>81</v>
      </c>
      <c r="Y30" s="1901" t="s">
        <v>202</v>
      </c>
      <c r="Z30" s="1900">
        <f>LARGE(Z5:Z29,1)+1</f>
        <v>136</v>
      </c>
      <c r="AA30" s="1901" t="s">
        <v>1290</v>
      </c>
      <c r="AB30" s="1900">
        <f>LARGE(AB5:AB29,1)+1</f>
        <v>187</v>
      </c>
      <c r="AC30" s="1901" t="s">
        <v>240</v>
      </c>
      <c r="AD30" s="1900">
        <f>LARGE(AD5:AD29,1)+1</f>
        <v>242</v>
      </c>
      <c r="AE30" s="1901" t="s">
        <v>100</v>
      </c>
      <c r="AF30" s="1913">
        <f>LARGE(AF5:AF29,1)+1</f>
        <v>289</v>
      </c>
      <c r="AG30" s="1901" t="s">
        <v>263</v>
      </c>
      <c r="AH30" s="1895">
        <f>LARGE(AH4:AH29,1)+1</f>
        <v>27</v>
      </c>
      <c r="AI30" s="1896" t="s">
        <v>2578</v>
      </c>
      <c r="AJ30" s="1911"/>
      <c r="AK30" s="1895">
        <f>LARGE(AK4:AK29,1)+1</f>
        <v>83</v>
      </c>
      <c r="AL30" s="1896" t="s">
        <v>2579</v>
      </c>
      <c r="AM30" s="176"/>
      <c r="AN30" s="176"/>
      <c r="AO30" s="1066"/>
      <c r="AP30" s="1905" t="s">
        <v>2580</v>
      </c>
      <c r="AQ30" s="176"/>
      <c r="AR30" s="1883"/>
      <c r="AS30" s="1883"/>
      <c r="AT30" s="1883"/>
      <c r="AU30" s="1883"/>
      <c r="AV30" s="1907" t="s">
        <v>8</v>
      </c>
      <c r="AW30" s="1908" t="s">
        <v>2581</v>
      </c>
      <c r="AX30" s="1917"/>
    </row>
    <row r="31" spans="1:50" s="161" customFormat="1" ht="18.75">
      <c r="A31" s="87"/>
      <c r="B31" s="1881"/>
      <c r="C31" s="1881"/>
      <c r="D31" s="1881"/>
      <c r="E31" s="1881"/>
      <c r="F31" s="1881"/>
      <c r="G31" s="1881"/>
      <c r="H31" s="1881"/>
      <c r="I31" s="1881"/>
      <c r="J31" s="1881"/>
      <c r="K31" s="1881"/>
      <c r="L31" s="1900">
        <f>LARGE(L5:L30,1)+1</f>
        <v>25</v>
      </c>
      <c r="M31" s="1901" t="s">
        <v>246</v>
      </c>
      <c r="N31" s="1900">
        <f>LARGE(N5:N30,1)+1</f>
        <v>71</v>
      </c>
      <c r="O31" s="1901" t="s">
        <v>247</v>
      </c>
      <c r="P31" s="1900"/>
      <c r="Q31" s="90"/>
      <c r="R31" s="1900">
        <f>LARGE(R5:R30,1)+1</f>
        <v>154</v>
      </c>
      <c r="S31" s="1901" t="s">
        <v>248</v>
      </c>
      <c r="T31" s="1891"/>
      <c r="V31" s="1900">
        <f>LARGE(V5:V30,1)+1</f>
        <v>24</v>
      </c>
      <c r="W31" s="1901" t="s">
        <v>2582</v>
      </c>
      <c r="X31" s="1900">
        <f>LARGE(X5:X30,1)+1</f>
        <v>82</v>
      </c>
      <c r="Y31" s="1901" t="s">
        <v>125</v>
      </c>
      <c r="Z31" s="1900">
        <f>LARGE(Z5:Z30,1)+1</f>
        <v>137</v>
      </c>
      <c r="AA31" s="1901" t="s">
        <v>296</v>
      </c>
      <c r="AB31" s="1900">
        <f>LARGE(AB5:AB30,1)+1</f>
        <v>188</v>
      </c>
      <c r="AC31" s="1901" t="s">
        <v>244</v>
      </c>
      <c r="AD31" s="1900">
        <f>LARGE(AD5:AD30,1)+1</f>
        <v>243</v>
      </c>
      <c r="AE31" s="1901" t="s">
        <v>111</v>
      </c>
      <c r="AF31" s="1913"/>
      <c r="AG31" s="91"/>
      <c r="AH31" s="1895">
        <f>LARGE(AH4:AH30,1)+1</f>
        <v>28</v>
      </c>
      <c r="AI31" s="1896" t="s">
        <v>2583</v>
      </c>
      <c r="AJ31" s="1911"/>
      <c r="AK31" s="1895">
        <f>LARGE(AK4:AK30,1)+1</f>
        <v>84</v>
      </c>
      <c r="AL31" s="1896" t="s">
        <v>2584</v>
      </c>
      <c r="AM31" s="176"/>
      <c r="AN31" s="176"/>
      <c r="AO31" s="1066"/>
      <c r="AP31" s="1905" t="s">
        <v>2585</v>
      </c>
      <c r="AQ31" s="176"/>
      <c r="AR31" s="1922" t="s">
        <v>1850</v>
      </c>
      <c r="AS31" s="1923" t="s">
        <v>2586</v>
      </c>
      <c r="AT31" s="1883"/>
      <c r="AU31" s="1883"/>
      <c r="AV31" s="4130">
        <v>1</v>
      </c>
      <c r="AW31" s="4126" t="s">
        <v>2587</v>
      </c>
      <c r="AX31" s="4126"/>
    </row>
    <row r="32" spans="1:50" s="161" customFormat="1" ht="23.25" customHeight="1">
      <c r="A32" s="87"/>
      <c r="B32" s="1881"/>
      <c r="C32" s="1881"/>
      <c r="D32" s="1881"/>
      <c r="E32" s="1881"/>
      <c r="F32" s="1881"/>
      <c r="G32" s="1881"/>
      <c r="H32" s="1881"/>
      <c r="I32" s="1881"/>
      <c r="J32" s="1881"/>
      <c r="K32" s="1881"/>
      <c r="L32" s="1900">
        <f>LARGE(L5:L31,1)+1</f>
        <v>26</v>
      </c>
      <c r="M32" s="1901" t="s">
        <v>249</v>
      </c>
      <c r="N32" s="1900"/>
      <c r="O32" s="1892" t="s">
        <v>121</v>
      </c>
      <c r="P32" s="1900"/>
      <c r="Q32" s="1892" t="s">
        <v>77</v>
      </c>
      <c r="R32" s="1900"/>
      <c r="S32" s="87"/>
      <c r="T32" s="1891"/>
      <c r="V32" s="1900">
        <f>LARGE(V5:V31,1)+1</f>
        <v>25</v>
      </c>
      <c r="W32" s="1901" t="s">
        <v>179</v>
      </c>
      <c r="X32" s="1900">
        <f>LARGE(X5:X31,1)+1</f>
        <v>83</v>
      </c>
      <c r="Y32" s="1901" t="s">
        <v>1291</v>
      </c>
      <c r="Z32" s="1900">
        <f>LARGE(Z5:Z31,1)+1</f>
        <v>138</v>
      </c>
      <c r="AA32" s="1901" t="s">
        <v>299</v>
      </c>
      <c r="AB32" s="1900"/>
      <c r="AC32" s="89" t="s">
        <v>77</v>
      </c>
      <c r="AD32" s="1900">
        <f>LARGE(AD5:AD31,1)+1</f>
        <v>244</v>
      </c>
      <c r="AE32" s="1901" t="s">
        <v>107</v>
      </c>
      <c r="AF32" s="1913"/>
      <c r="AG32" s="88" t="s">
        <v>270</v>
      </c>
      <c r="AH32" s="1895">
        <f>LARGE(AH4:AH31,1)+1</f>
        <v>29</v>
      </c>
      <c r="AI32" s="1896" t="s">
        <v>2588</v>
      </c>
      <c r="AJ32" s="1911"/>
      <c r="AK32" s="1895">
        <f>LARGE(AK4:AK31,1)+1</f>
        <v>85</v>
      </c>
      <c r="AL32" s="1896" t="s">
        <v>2589</v>
      </c>
      <c r="AM32" s="176"/>
      <c r="AN32" s="176"/>
      <c r="AO32" s="1066"/>
      <c r="AP32" s="1905" t="s">
        <v>2590</v>
      </c>
      <c r="AQ32" s="176"/>
      <c r="AR32" s="1063"/>
      <c r="AS32" s="1205"/>
      <c r="AT32" s="1883"/>
      <c r="AU32" s="1883"/>
      <c r="AV32" s="4130"/>
      <c r="AW32" s="4126"/>
      <c r="AX32" s="4126"/>
    </row>
    <row r="33" spans="1:50" s="161" customFormat="1" ht="23.25">
      <c r="A33" s="87"/>
      <c r="B33" s="1881"/>
      <c r="C33" s="1881"/>
      <c r="D33" s="1881"/>
      <c r="E33" s="1881"/>
      <c r="F33" s="1881"/>
      <c r="G33" s="1881"/>
      <c r="H33" s="1881"/>
      <c r="I33" s="1881"/>
      <c r="J33" s="1881"/>
      <c r="K33" s="1881"/>
      <c r="L33" s="1900">
        <f>LARGE(L5:L32,1)+1</f>
        <v>27</v>
      </c>
      <c r="M33" s="1901" t="s">
        <v>250</v>
      </c>
      <c r="N33" s="1900">
        <f>LARGE(N5:N32,1)+1</f>
        <v>72</v>
      </c>
      <c r="O33" s="1901" t="s">
        <v>251</v>
      </c>
      <c r="P33" s="1900">
        <f>LARGE(P5:P32,1)+1</f>
        <v>113</v>
      </c>
      <c r="Q33" s="1901" t="s">
        <v>252</v>
      </c>
      <c r="R33" s="1900"/>
      <c r="S33" s="1893" t="s">
        <v>172</v>
      </c>
      <c r="T33" s="1891"/>
      <c r="V33" s="1900">
        <f>LARGE(V5:V32,1)+1</f>
        <v>26</v>
      </c>
      <c r="W33" s="1901" t="s">
        <v>186</v>
      </c>
      <c r="X33" s="1900">
        <f>LARGE(X5:X32,1)+1</f>
        <v>84</v>
      </c>
      <c r="Y33" s="1901" t="s">
        <v>132</v>
      </c>
      <c r="Z33" s="1900">
        <f>LARGE(Z5:Z32,1)+1</f>
        <v>139</v>
      </c>
      <c r="AA33" s="1901" t="s">
        <v>2591</v>
      </c>
      <c r="AB33" s="1900">
        <f>LARGE(AB5:AB32,1)+1</f>
        <v>189</v>
      </c>
      <c r="AC33" s="1901" t="s">
        <v>1293</v>
      </c>
      <c r="AD33" s="1900">
        <f>LARGE(AD5:AD32,1)+1</f>
        <v>245</v>
      </c>
      <c r="AE33" s="1901" t="s">
        <v>1294</v>
      </c>
      <c r="AF33" s="1913">
        <f>LARGE(AF5:AF32,1)+1</f>
        <v>290</v>
      </c>
      <c r="AG33" s="1901" t="s">
        <v>273</v>
      </c>
      <c r="AH33" s="1895">
        <f>LARGE(AH4:AH32,1)+1</f>
        <v>30</v>
      </c>
      <c r="AI33" s="1896" t="s">
        <v>2592</v>
      </c>
      <c r="AJ33" s="1911"/>
      <c r="AK33" s="1895">
        <f>LARGE(AK4:AK32,1)+1</f>
        <v>86</v>
      </c>
      <c r="AL33" s="1896" t="s">
        <v>2593</v>
      </c>
      <c r="AM33" s="176"/>
      <c r="AN33" s="176"/>
      <c r="AO33" s="1066"/>
      <c r="AP33" s="1905" t="s">
        <v>2594</v>
      </c>
      <c r="AQ33" s="176"/>
      <c r="AR33" s="1922" t="s">
        <v>1850</v>
      </c>
      <c r="AS33" s="1923" t="s">
        <v>2595</v>
      </c>
      <c r="AT33" s="1883"/>
      <c r="AU33" s="1883"/>
      <c r="AV33" s="1903">
        <v>2</v>
      </c>
      <c r="AW33" s="1906" t="s">
        <v>2596</v>
      </c>
      <c r="AX33" s="1906"/>
    </row>
    <row r="34" spans="1:50" s="161" customFormat="1" ht="18.75">
      <c r="A34" s="87"/>
      <c r="B34" s="1881"/>
      <c r="C34" s="1881"/>
      <c r="D34" s="1881"/>
      <c r="E34" s="1881"/>
      <c r="F34" s="1881"/>
      <c r="G34" s="1881"/>
      <c r="H34" s="1881"/>
      <c r="I34" s="1881"/>
      <c r="J34" s="1881"/>
      <c r="K34" s="1881"/>
      <c r="L34" s="1900">
        <f>LARGE(L5:L33,1)+1</f>
        <v>28</v>
      </c>
      <c r="M34" s="1901" t="s">
        <v>253</v>
      </c>
      <c r="N34" s="1900">
        <f>LARGE(N5:N33,1)+1</f>
        <v>73</v>
      </c>
      <c r="O34" s="1901" t="s">
        <v>254</v>
      </c>
      <c r="P34" s="1900">
        <f>LARGE(P5:P33,1)+1</f>
        <v>114</v>
      </c>
      <c r="Q34" s="1901" t="s">
        <v>255</v>
      </c>
      <c r="R34" s="1900">
        <f>LARGE(R5:R33,1)+1</f>
        <v>155</v>
      </c>
      <c r="S34" s="1901" t="s">
        <v>256</v>
      </c>
      <c r="T34" s="1891"/>
      <c r="V34" s="1900">
        <f>LARGE(V5:V33,1)+1</f>
        <v>27</v>
      </c>
      <c r="W34" s="1901" t="s">
        <v>186</v>
      </c>
      <c r="X34" s="1900"/>
      <c r="Y34" s="90"/>
      <c r="Z34" s="1900">
        <f>LARGE(Z5:Z33,1)+1</f>
        <v>140</v>
      </c>
      <c r="AA34" s="1901" t="s">
        <v>302</v>
      </c>
      <c r="AB34" s="1900">
        <f>LARGE(AB5:AB33,1)+1</f>
        <v>190</v>
      </c>
      <c r="AC34" s="1901" t="s">
        <v>252</v>
      </c>
      <c r="AD34" s="1900">
        <f>LARGE(AD5:AD33,1)+1</f>
        <v>246</v>
      </c>
      <c r="AE34" s="1901" t="s">
        <v>119</v>
      </c>
      <c r="AF34" s="1924"/>
      <c r="AG34" s="1924"/>
      <c r="AH34" s="1895">
        <f>LARGE(AH4:AH33,1)+1</f>
        <v>31</v>
      </c>
      <c r="AI34" s="1896" t="s">
        <v>2597</v>
      </c>
      <c r="AJ34" s="1911"/>
      <c r="AK34" s="1895">
        <f>LARGE(AK4:AK33,1)+1</f>
        <v>87</v>
      </c>
      <c r="AL34" s="1896" t="s">
        <v>2598</v>
      </c>
      <c r="AM34" s="176"/>
      <c r="AN34" s="176"/>
      <c r="AO34" s="1066"/>
      <c r="AP34" s="1905" t="s">
        <v>2599</v>
      </c>
      <c r="AQ34" s="176"/>
      <c r="AR34" s="1063"/>
      <c r="AS34" s="1205"/>
      <c r="AT34" s="1883"/>
      <c r="AU34" s="1883"/>
      <c r="AV34" s="1903">
        <v>3</v>
      </c>
      <c r="AW34" s="1906" t="s">
        <v>2600</v>
      </c>
      <c r="AX34" s="1906"/>
    </row>
    <row r="35" spans="1:50" s="161" customFormat="1" ht="18.75">
      <c r="A35" s="87"/>
      <c r="B35" s="1881"/>
      <c r="C35" s="1881"/>
      <c r="D35" s="1881"/>
      <c r="E35" s="1881"/>
      <c r="F35" s="1881"/>
      <c r="G35" s="1881"/>
      <c r="H35" s="1881"/>
      <c r="I35" s="1881"/>
      <c r="J35" s="1881"/>
      <c r="K35" s="1881"/>
      <c r="L35" s="1900">
        <f>LARGE(L5:L34,1)+1</f>
        <v>29</v>
      </c>
      <c r="M35" s="1901" t="s">
        <v>253</v>
      </c>
      <c r="N35" s="1900">
        <f>LARGE(N5:N34,1)+1</f>
        <v>74</v>
      </c>
      <c r="O35" s="1901" t="s">
        <v>257</v>
      </c>
      <c r="P35" s="1900">
        <f>LARGE(P5:P34,1)+1</f>
        <v>115</v>
      </c>
      <c r="Q35" s="1901" t="s">
        <v>258</v>
      </c>
      <c r="R35" s="1900">
        <f>LARGE(R5:R34,1)+1</f>
        <v>156</v>
      </c>
      <c r="S35" s="1901" t="s">
        <v>259</v>
      </c>
      <c r="T35" s="1891"/>
      <c r="V35" s="1900">
        <f>LARGE(V5:V34,1)+1</f>
        <v>28</v>
      </c>
      <c r="W35" s="1901" t="s">
        <v>1292</v>
      </c>
      <c r="X35" s="1900"/>
      <c r="Y35" s="88" t="s">
        <v>76</v>
      </c>
      <c r="Z35" s="1900">
        <f>LARGE(Z5:Z34,1)+1</f>
        <v>141</v>
      </c>
      <c r="AA35" s="1901" t="s">
        <v>305</v>
      </c>
      <c r="AB35" s="1900">
        <f>LARGE(AB5:AB34,1)+1</f>
        <v>191</v>
      </c>
      <c r="AC35" s="1901" t="s">
        <v>255</v>
      </c>
      <c r="AD35" s="1900">
        <f>LARGE(AD5:AD34,1)+1</f>
        <v>247</v>
      </c>
      <c r="AE35" s="1901" t="s">
        <v>126</v>
      </c>
      <c r="AF35" s="1924"/>
      <c r="AG35" s="1924"/>
      <c r="AH35" s="1895">
        <f>LARGE(AH4:AH34,1)+1</f>
        <v>32</v>
      </c>
      <c r="AI35" s="1896" t="s">
        <v>2601</v>
      </c>
      <c r="AJ35" s="1911"/>
      <c r="AK35" s="1895">
        <f>LARGE(AK4:AK34,1)+1</f>
        <v>88</v>
      </c>
      <c r="AL35" s="1896" t="s">
        <v>2602</v>
      </c>
      <c r="AM35" s="176"/>
      <c r="AN35" s="176"/>
      <c r="AO35" s="1066"/>
      <c r="AP35" s="1905" t="s">
        <v>2603</v>
      </c>
      <c r="AQ35" s="176"/>
      <c r="AR35" s="1922" t="s">
        <v>1850</v>
      </c>
      <c r="AS35" s="1923" t="s">
        <v>2604</v>
      </c>
      <c r="AT35" s="1883"/>
      <c r="AU35" s="1883"/>
      <c r="AV35" s="1903">
        <v>4</v>
      </c>
      <c r="AW35" s="1925" t="s">
        <v>2605</v>
      </c>
      <c r="AX35" s="1925"/>
    </row>
    <row r="36" spans="1:50" s="161" customFormat="1" ht="23.25" customHeight="1">
      <c r="A36" s="87"/>
      <c r="B36" s="1881"/>
      <c r="C36" s="1881"/>
      <c r="D36" s="1881"/>
      <c r="E36" s="1881"/>
      <c r="F36" s="1881"/>
      <c r="G36" s="1881"/>
      <c r="H36" s="1881"/>
      <c r="I36" s="1881"/>
      <c r="J36" s="1881"/>
      <c r="K36" s="1881"/>
      <c r="L36" s="1900">
        <f>LARGE(L5:L35,1)+1</f>
        <v>30</v>
      </c>
      <c r="M36" s="1901" t="s">
        <v>260</v>
      </c>
      <c r="N36" s="1900">
        <f>LARGE(N5:N35,1)+1</f>
        <v>75</v>
      </c>
      <c r="O36" s="1901" t="s">
        <v>261</v>
      </c>
      <c r="P36" s="1900">
        <f>LARGE(P5:P35,1)+1</f>
        <v>116</v>
      </c>
      <c r="Q36" s="1901" t="s">
        <v>262</v>
      </c>
      <c r="R36" s="1900">
        <f>LARGE(R5:R35,1)+1</f>
        <v>157</v>
      </c>
      <c r="S36" s="1901" t="s">
        <v>263</v>
      </c>
      <c r="T36" s="1891"/>
      <c r="V36" s="1900">
        <f>LARGE(V5:V35,1)+1</f>
        <v>29</v>
      </c>
      <c r="W36" s="1901" t="s">
        <v>2606</v>
      </c>
      <c r="X36" s="1900">
        <f>LARGE(X5:X35,1)+1</f>
        <v>85</v>
      </c>
      <c r="Y36" s="1901" t="s">
        <v>144</v>
      </c>
      <c r="Z36" s="1900">
        <f>LARGE(Z5:Z35,1)+1</f>
        <v>142</v>
      </c>
      <c r="AA36" s="1901" t="s">
        <v>308</v>
      </c>
      <c r="AB36" s="1900">
        <f>LARGE(AB5:AB35,1)+1</f>
        <v>192</v>
      </c>
      <c r="AC36" s="1901" t="s">
        <v>1295</v>
      </c>
      <c r="AD36" s="1900">
        <f>LARGE(AD5:AD35,1)+1</f>
        <v>248</v>
      </c>
      <c r="AE36" s="1901" t="s">
        <v>134</v>
      </c>
      <c r="AF36" s="1924"/>
      <c r="AG36" s="1924"/>
      <c r="AH36" s="1895">
        <f>LARGE(AH4:AH35,1)+1</f>
        <v>33</v>
      </c>
      <c r="AI36" s="1896" t="s">
        <v>2607</v>
      </c>
      <c r="AJ36" s="1911"/>
      <c r="AK36" s="1895">
        <f>LARGE(AK4:AK35,1)+1</f>
        <v>89</v>
      </c>
      <c r="AL36" s="1896" t="s">
        <v>2608</v>
      </c>
      <c r="AM36" s="176"/>
      <c r="AN36" s="176"/>
      <c r="AO36" s="1066"/>
      <c r="AP36" s="1905" t="s">
        <v>2609</v>
      </c>
      <c r="AQ36" s="176"/>
      <c r="AR36" s="1883"/>
      <c r="AS36" s="1883"/>
      <c r="AT36" s="1883"/>
      <c r="AU36" s="1883"/>
      <c r="AV36" s="2428"/>
      <c r="AW36" s="4128" t="s">
        <v>2610</v>
      </c>
      <c r="AX36" s="4128"/>
    </row>
    <row r="37" spans="1:50" s="161" customFormat="1" ht="18.75">
      <c r="A37" s="87"/>
      <c r="B37" s="1881"/>
      <c r="C37" s="1881"/>
      <c r="D37" s="1881"/>
      <c r="E37" s="1881"/>
      <c r="F37" s="1881"/>
      <c r="G37" s="1881"/>
      <c r="H37" s="1881"/>
      <c r="I37" s="1881"/>
      <c r="J37" s="1881"/>
      <c r="K37" s="1881"/>
      <c r="L37" s="1900">
        <f>LARGE(L5:L36,1)+1</f>
        <v>31</v>
      </c>
      <c r="M37" s="1901" t="s">
        <v>264</v>
      </c>
      <c r="N37" s="1900">
        <f>LARGE(N5:N36,1)+1</f>
        <v>76</v>
      </c>
      <c r="O37" s="1901" t="s">
        <v>265</v>
      </c>
      <c r="P37" s="1900">
        <f>LARGE(P5:P36,1)+1</f>
        <v>117</v>
      </c>
      <c r="Q37" s="1901" t="s">
        <v>266</v>
      </c>
      <c r="R37" s="1900"/>
      <c r="S37" s="1926"/>
      <c r="T37" s="1891"/>
      <c r="V37" s="1900">
        <f>LARGE(V5:V36,1)+1</f>
        <v>30</v>
      </c>
      <c r="W37" s="1901" t="s">
        <v>193</v>
      </c>
      <c r="X37" s="1900">
        <f>LARGE(X5:X36,1)+1</f>
        <v>86</v>
      </c>
      <c r="Y37" s="1901" t="s">
        <v>1296</v>
      </c>
      <c r="Z37" s="1900">
        <f>LARGE(Z5:Z36,1)+1</f>
        <v>143</v>
      </c>
      <c r="AA37" s="89" t="s">
        <v>80</v>
      </c>
      <c r="AB37" s="1900">
        <f>LARGE(AB5:AB36,1)+1</f>
        <v>193</v>
      </c>
      <c r="AC37" s="1901" t="s">
        <v>83</v>
      </c>
      <c r="AD37" s="1900">
        <f>LARGE(AD5:AD36,1)+1</f>
        <v>249</v>
      </c>
      <c r="AE37" s="1901" t="s">
        <v>1297</v>
      </c>
      <c r="AF37" s="1924"/>
      <c r="AG37" s="1924"/>
      <c r="AH37" s="1895">
        <f>LARGE(AH4:AH36,1)+1</f>
        <v>34</v>
      </c>
      <c r="AI37" s="1896" t="s">
        <v>2611</v>
      </c>
      <c r="AJ37" s="1911"/>
      <c r="AK37" s="1895">
        <f>LARGE(AK4:AK36,1)+1</f>
        <v>90</v>
      </c>
      <c r="AL37" s="1896" t="s">
        <v>2612</v>
      </c>
      <c r="AM37" s="176"/>
      <c r="AN37" s="176"/>
      <c r="AO37" s="1066"/>
      <c r="AP37" s="1905" t="s">
        <v>2613</v>
      </c>
      <c r="AQ37" s="176"/>
      <c r="AR37" s="1883"/>
      <c r="AS37" s="1883"/>
      <c r="AT37" s="1883"/>
      <c r="AU37" s="1883"/>
      <c r="AV37" s="2428"/>
      <c r="AW37" s="4128"/>
      <c r="AX37" s="4128"/>
    </row>
    <row r="38" spans="1:50" s="161" customFormat="1" ht="23.25">
      <c r="A38" s="87"/>
      <c r="B38" s="1881"/>
      <c r="C38" s="1881"/>
      <c r="D38" s="1881"/>
      <c r="E38" s="1881"/>
      <c r="F38" s="1881"/>
      <c r="G38" s="1881"/>
      <c r="H38" s="1881"/>
      <c r="I38" s="1881"/>
      <c r="J38" s="1881"/>
      <c r="K38" s="1881"/>
      <c r="L38" s="1900">
        <f>LARGE(L5:L37,1)+1</f>
        <v>32</v>
      </c>
      <c r="M38" s="1901" t="s">
        <v>267</v>
      </c>
      <c r="N38" s="1900">
        <f>LARGE(N5:N37,1)+1</f>
        <v>77</v>
      </c>
      <c r="O38" s="1901" t="s">
        <v>268</v>
      </c>
      <c r="P38" s="1900">
        <f>LARGE(P5:P37,1)+1</f>
        <v>118</v>
      </c>
      <c r="Q38" s="1901" t="s">
        <v>269</v>
      </c>
      <c r="R38" s="1900"/>
      <c r="S38" s="1893" t="s">
        <v>270</v>
      </c>
      <c r="T38" s="1891"/>
      <c r="V38" s="1900">
        <f>LARGE(V5:V37,1)+1</f>
        <v>31</v>
      </c>
      <c r="W38" s="1901" t="s">
        <v>153</v>
      </c>
      <c r="X38" s="1900">
        <f>LARGE(X5:X37,1)+1</f>
        <v>87</v>
      </c>
      <c r="Y38" s="1901" t="s">
        <v>150</v>
      </c>
      <c r="Z38" s="1900">
        <f>LARGE(Z5:Z37,1)+1</f>
        <v>144</v>
      </c>
      <c r="AA38" s="1901" t="s">
        <v>87</v>
      </c>
      <c r="AB38" s="1900">
        <f>LARGE(AB5:AB37,1)+1</f>
        <v>194</v>
      </c>
      <c r="AC38" s="1901" t="s">
        <v>91</v>
      </c>
      <c r="AD38" s="1900">
        <f>LARGE(AD5:AD37,1)+1</f>
        <v>250</v>
      </c>
      <c r="AE38" s="1901" t="s">
        <v>1299</v>
      </c>
      <c r="AF38" s="1924"/>
      <c r="AG38" s="1924"/>
      <c r="AH38" s="1895">
        <f>LARGE(AH4:AH37,1)+1</f>
        <v>35</v>
      </c>
      <c r="AI38" s="1896" t="s">
        <v>2614</v>
      </c>
      <c r="AJ38" s="1911"/>
      <c r="AK38" s="1895">
        <f>LARGE(AK4:AK37,1)+1</f>
        <v>91</v>
      </c>
      <c r="AL38" s="1896" t="s">
        <v>2615</v>
      </c>
      <c r="AM38" s="176"/>
      <c r="AN38" s="176"/>
      <c r="AO38" s="1066"/>
      <c r="AP38" s="1905" t="s">
        <v>2616</v>
      </c>
      <c r="AQ38" s="176"/>
      <c r="AR38" s="2428"/>
      <c r="AS38" s="1927" t="s">
        <v>2617</v>
      </c>
      <c r="AT38" s="1883"/>
      <c r="AU38" s="1883"/>
      <c r="AV38" s="2428"/>
      <c r="AW38" s="1925"/>
      <c r="AX38" s="1925"/>
    </row>
    <row r="39" spans="1:50" s="161" customFormat="1" ht="23.25" customHeight="1">
      <c r="A39" s="87"/>
      <c r="B39" s="1881"/>
      <c r="C39" s="1881"/>
      <c r="D39" s="1881"/>
      <c r="E39" s="1881"/>
      <c r="F39" s="1881"/>
      <c r="G39" s="1881"/>
      <c r="H39" s="1881"/>
      <c r="I39" s="1881"/>
      <c r="J39" s="1881"/>
      <c r="K39" s="1881"/>
      <c r="L39" s="1900"/>
      <c r="M39" s="1892" t="s">
        <v>79</v>
      </c>
      <c r="N39" s="1900">
        <f>LARGE(N5:N38,1)+1</f>
        <v>78</v>
      </c>
      <c r="O39" s="1901" t="s">
        <v>271</v>
      </c>
      <c r="P39" s="1900">
        <f>LARGE(P5:P38,1)+1</f>
        <v>119</v>
      </c>
      <c r="Q39" s="1901" t="s">
        <v>272</v>
      </c>
      <c r="R39" s="1900">
        <f>LARGE(R5:R38,1)+1</f>
        <v>158</v>
      </c>
      <c r="S39" s="1901" t="s">
        <v>273</v>
      </c>
      <c r="T39" s="1891"/>
      <c r="V39" s="1900">
        <f>LARGE(V5:V38,1)+1</f>
        <v>32</v>
      </c>
      <c r="W39" s="1901" t="s">
        <v>198</v>
      </c>
      <c r="X39" s="1900">
        <f>LARGE(X5:X38,1)+1</f>
        <v>88</v>
      </c>
      <c r="Y39" s="1901" t="s">
        <v>158</v>
      </c>
      <c r="Z39" s="1900">
        <f>LARGE(Z5:Z38,1)+1</f>
        <v>145</v>
      </c>
      <c r="AA39" s="1901" t="s">
        <v>95</v>
      </c>
      <c r="AB39" s="1900">
        <f>LARGE(AB5:AB38,1)+1</f>
        <v>195</v>
      </c>
      <c r="AC39" s="1901" t="s">
        <v>258</v>
      </c>
      <c r="AD39" s="1900"/>
      <c r="AE39" s="91"/>
      <c r="AF39" s="1924"/>
      <c r="AG39" s="1924"/>
      <c r="AH39" s="1895">
        <f>LARGE(AH4:AH38,1)+1</f>
        <v>36</v>
      </c>
      <c r="AI39" s="1896" t="s">
        <v>2618</v>
      </c>
      <c r="AJ39" s="1911"/>
      <c r="AK39" s="1895">
        <f>LARGE(AK4:AK38,1)+1</f>
        <v>92</v>
      </c>
      <c r="AL39" s="1896" t="s">
        <v>2619</v>
      </c>
      <c r="AM39" s="176"/>
      <c r="AN39" s="176"/>
      <c r="AO39" s="1066"/>
      <c r="AP39" s="1905" t="s">
        <v>2620</v>
      </c>
      <c r="AQ39" s="176"/>
      <c r="AR39" s="2428"/>
      <c r="AS39" s="1883"/>
      <c r="AT39" s="1883"/>
      <c r="AU39" s="1883"/>
      <c r="AV39" s="2429" t="s">
        <v>9</v>
      </c>
      <c r="AW39" s="1908" t="s">
        <v>2621</v>
      </c>
      <c r="AX39" s="1906"/>
    </row>
    <row r="40" spans="1:50" s="161" customFormat="1" ht="18.75">
      <c r="A40" s="87"/>
      <c r="B40" s="1881"/>
      <c r="C40" s="1881"/>
      <c r="D40" s="1881"/>
      <c r="E40" s="1881"/>
      <c r="F40" s="1881"/>
      <c r="G40" s="1881"/>
      <c r="H40" s="1881"/>
      <c r="I40" s="1881"/>
      <c r="J40" s="1881"/>
      <c r="K40" s="1881"/>
      <c r="L40" s="1900">
        <f>LARGE(L5:L39,1)+1</f>
        <v>33</v>
      </c>
      <c r="M40" s="1901" t="s">
        <v>274</v>
      </c>
      <c r="N40" s="1900">
        <f>LARGE(N5:N39,1)+1</f>
        <v>79</v>
      </c>
      <c r="O40" s="1901" t="s">
        <v>275</v>
      </c>
      <c r="P40" s="1900">
        <f>LARGE(P5:P39,1)+1</f>
        <v>120</v>
      </c>
      <c r="Q40" s="1901" t="s">
        <v>276</v>
      </c>
      <c r="R40" s="1900"/>
      <c r="S40" s="90"/>
      <c r="T40" s="1891"/>
      <c r="V40" s="1900">
        <f>LARGE(V5:V39,1)+1</f>
        <v>33</v>
      </c>
      <c r="W40" s="1901" t="s">
        <v>205</v>
      </c>
      <c r="X40" s="1900">
        <f>LARGE(X5:X39,1)+1</f>
        <v>89</v>
      </c>
      <c r="Y40" s="1901" t="s">
        <v>1300</v>
      </c>
      <c r="Z40" s="1900">
        <f>LARGE(Z5:Z39,1)+1</f>
        <v>146</v>
      </c>
      <c r="AA40" s="1901" t="s">
        <v>103</v>
      </c>
      <c r="AB40" s="1900">
        <f>LARGE(AB5:AB39,1)+1</f>
        <v>196</v>
      </c>
      <c r="AC40" s="1901" t="s">
        <v>1301</v>
      </c>
      <c r="AD40" s="1900"/>
      <c r="AE40" s="89" t="s">
        <v>115</v>
      </c>
      <c r="AF40" s="1924"/>
      <c r="AG40" s="1924"/>
      <c r="AH40" s="1895">
        <f>LARGE(AH4:AH39,1)+1</f>
        <v>37</v>
      </c>
      <c r="AI40" s="1896" t="s">
        <v>2622</v>
      </c>
      <c r="AJ40" s="1911"/>
      <c r="AK40" s="1895">
        <f>LARGE(AK4:AK39,1)+1</f>
        <v>93</v>
      </c>
      <c r="AL40" s="1896" t="s">
        <v>2623</v>
      </c>
      <c r="AM40" s="176"/>
      <c r="AN40" s="176"/>
      <c r="AO40" s="1066"/>
      <c r="AP40" s="1905" t="s">
        <v>2624</v>
      </c>
      <c r="AQ40" s="176"/>
      <c r="AR40" s="2428">
        <v>1</v>
      </c>
      <c r="AS40" s="1906" t="s">
        <v>2625</v>
      </c>
      <c r="AT40" s="1883"/>
      <c r="AU40" s="1883"/>
      <c r="AV40" s="2428">
        <v>1</v>
      </c>
      <c r="AW40" s="1906" t="s">
        <v>2626</v>
      </c>
      <c r="AX40" s="1906"/>
    </row>
    <row r="41" spans="1:50" s="161" customFormat="1" ht="30">
      <c r="A41" s="87"/>
      <c r="B41" s="1881"/>
      <c r="C41" s="1881"/>
      <c r="D41" s="1881"/>
      <c r="E41" s="1881"/>
      <c r="F41" s="1881"/>
      <c r="G41" s="1881"/>
      <c r="H41" s="1881"/>
      <c r="I41" s="1881"/>
      <c r="J41" s="1881"/>
      <c r="K41" s="1881"/>
      <c r="L41" s="1900">
        <f>LARGE(L5:L40,1)+1</f>
        <v>34</v>
      </c>
      <c r="M41" s="1901" t="s">
        <v>277</v>
      </c>
      <c r="N41" s="1900">
        <f>LARGE(N5:N40,1)+1</f>
        <v>80</v>
      </c>
      <c r="O41" s="1901" t="s">
        <v>278</v>
      </c>
      <c r="P41" s="1900">
        <f>LARGE(P5:P40,1)+1</f>
        <v>121</v>
      </c>
      <c r="Q41" s="1901" t="s">
        <v>279</v>
      </c>
      <c r="R41" s="1900"/>
      <c r="S41" s="90"/>
      <c r="T41" s="1891"/>
      <c r="V41" s="1900">
        <f>LARGE(V5:V40,1)+1</f>
        <v>34</v>
      </c>
      <c r="W41" s="1901" t="s">
        <v>1298</v>
      </c>
      <c r="X41" s="1900">
        <f>LARGE(X5:X40,1)+1</f>
        <v>90</v>
      </c>
      <c r="Y41" s="1901" t="s">
        <v>166</v>
      </c>
      <c r="Z41" s="1900">
        <f>LARGE(Z5:Z40,1)+1</f>
        <v>147</v>
      </c>
      <c r="AA41" s="1901" t="s">
        <v>1302</v>
      </c>
      <c r="AB41" s="1900">
        <f>LARGE(AB5:AB40,1)+1</f>
        <v>197</v>
      </c>
      <c r="AC41" s="1901" t="s">
        <v>99</v>
      </c>
      <c r="AD41" s="1900">
        <f>LARGE(AD5:AD40,1)+1</f>
        <v>251</v>
      </c>
      <c r="AE41" s="1901" t="s">
        <v>1303</v>
      </c>
      <c r="AF41" s="1924"/>
      <c r="AG41" s="1924"/>
      <c r="AH41" s="1895">
        <f>LARGE(AH4:AH40,1)+1</f>
        <v>38</v>
      </c>
      <c r="AI41" s="1896" t="s">
        <v>2627</v>
      </c>
      <c r="AJ41" s="1911"/>
      <c r="AK41" s="1895">
        <f>LARGE(AK4:AK40,1)+1</f>
        <v>94</v>
      </c>
      <c r="AL41" s="1896" t="s">
        <v>2628</v>
      </c>
      <c r="AM41" s="176"/>
      <c r="AN41" s="176"/>
      <c r="AO41" s="1066"/>
      <c r="AP41" s="1902" t="s">
        <v>79</v>
      </c>
      <c r="AQ41" s="176"/>
      <c r="AR41" s="2428">
        <v>2</v>
      </c>
      <c r="AS41" s="1906" t="s">
        <v>2629</v>
      </c>
      <c r="AT41" s="1883"/>
      <c r="AU41" s="1883"/>
      <c r="AV41" s="2428">
        <v>2</v>
      </c>
      <c r="AW41" s="1906" t="s">
        <v>2630</v>
      </c>
      <c r="AX41" s="1906"/>
    </row>
    <row r="42" spans="1:50" s="161" customFormat="1" ht="46.5" customHeight="1">
      <c r="A42" s="87"/>
      <c r="B42" s="1881"/>
      <c r="C42" s="1881"/>
      <c r="D42" s="1881"/>
      <c r="E42" s="1881"/>
      <c r="F42" s="1881"/>
      <c r="G42" s="1881"/>
      <c r="H42" s="1881"/>
      <c r="I42" s="1881"/>
      <c r="J42" s="1881"/>
      <c r="K42" s="1881"/>
      <c r="L42" s="1900">
        <f>LARGE(L5:L41,1)+1</f>
        <v>35</v>
      </c>
      <c r="M42" s="1901" t="s">
        <v>280</v>
      </c>
      <c r="N42" s="1900">
        <f>LARGE(N5:N41,1)+1</f>
        <v>81</v>
      </c>
      <c r="O42" s="1901" t="s">
        <v>281</v>
      </c>
      <c r="P42" s="1900">
        <f>LARGE(P5:P41,1)+1</f>
        <v>122</v>
      </c>
      <c r="Q42" s="1901" t="s">
        <v>282</v>
      </c>
      <c r="R42" s="1900"/>
      <c r="S42" s="90"/>
      <c r="T42" s="1891"/>
      <c r="V42" s="1900">
        <f>LARGE(V5:V41,1)+1</f>
        <v>35</v>
      </c>
      <c r="W42" s="1901" t="s">
        <v>211</v>
      </c>
      <c r="X42" s="1900">
        <f>LARGE(X5:X41,1)+1</f>
        <v>91</v>
      </c>
      <c r="Y42" s="1901" t="s">
        <v>173</v>
      </c>
      <c r="Z42" s="1900"/>
      <c r="AA42" s="92"/>
      <c r="AB42" s="1900">
        <f>LARGE(AB5:AB41,1)+1</f>
        <v>198</v>
      </c>
      <c r="AC42" s="1901" t="s">
        <v>262</v>
      </c>
      <c r="AD42" s="1900">
        <f>LARGE(AD5:AD41,1)+1</f>
        <v>252</v>
      </c>
      <c r="AE42" s="1901" t="s">
        <v>146</v>
      </c>
      <c r="AF42" s="1924"/>
      <c r="AG42" s="1924"/>
      <c r="AH42" s="1895">
        <f>LARGE(AH4:AH41,1)+1</f>
        <v>39</v>
      </c>
      <c r="AI42" s="1896" t="s">
        <v>2631</v>
      </c>
      <c r="AJ42" s="1911"/>
      <c r="AK42" s="1895">
        <f>LARGE(AK4:AK41,1)+1</f>
        <v>95</v>
      </c>
      <c r="AL42" s="1896" t="s">
        <v>2632</v>
      </c>
      <c r="AM42" s="176"/>
      <c r="AN42" s="176"/>
      <c r="AO42" s="1066"/>
      <c r="AP42" s="1905" t="s">
        <v>2633</v>
      </c>
      <c r="AQ42" s="176"/>
      <c r="AR42" s="2428">
        <v>3</v>
      </c>
      <c r="AS42" s="1906" t="s">
        <v>2634</v>
      </c>
      <c r="AT42" s="1883"/>
      <c r="AU42" s="1883"/>
      <c r="AV42" s="2428"/>
      <c r="AW42" s="4129" t="s">
        <v>2635</v>
      </c>
      <c r="AX42" s="4129"/>
    </row>
    <row r="43" spans="1:50" s="161" customFormat="1" ht="18.75">
      <c r="A43" s="87"/>
      <c r="B43" s="1881"/>
      <c r="C43" s="1881"/>
      <c r="D43" s="1881"/>
      <c r="E43" s="1881"/>
      <c r="F43" s="1881"/>
      <c r="G43" s="1881"/>
      <c r="H43" s="1881"/>
      <c r="I43" s="1881"/>
      <c r="J43" s="1881"/>
      <c r="K43" s="1881"/>
      <c r="L43" s="1900">
        <f>LARGE(L5:L42,1)+1</f>
        <v>36</v>
      </c>
      <c r="M43" s="1901" t="s">
        <v>283</v>
      </c>
      <c r="N43" s="1900">
        <f>LARGE(N5:N42,1)+1</f>
        <v>82</v>
      </c>
      <c r="O43" s="1901" t="s">
        <v>284</v>
      </c>
      <c r="P43" s="1900">
        <f>LARGE(P5:P42,1)+1</f>
        <v>123</v>
      </c>
      <c r="Q43" s="1901" t="s">
        <v>285</v>
      </c>
      <c r="R43" s="1900"/>
      <c r="S43" s="90"/>
      <c r="T43" s="1891"/>
      <c r="V43" s="1900">
        <f>LARGE(V5:V42,1)+1</f>
        <v>36</v>
      </c>
      <c r="W43" s="1901" t="s">
        <v>217</v>
      </c>
      <c r="X43" s="1900">
        <f>LARGE(X5:X42,1)+1</f>
        <v>92</v>
      </c>
      <c r="Y43" s="1901" t="s">
        <v>180</v>
      </c>
      <c r="Z43" s="1900"/>
      <c r="AA43" s="88" t="s">
        <v>110</v>
      </c>
      <c r="AB43" s="1900">
        <f>LARGE(AB5:AB42,1)+1</f>
        <v>199</v>
      </c>
      <c r="AC43" s="1901" t="s">
        <v>1305</v>
      </c>
      <c r="AD43" s="1900">
        <f>LARGE(AD5:AD42,1)+1</f>
        <v>253</v>
      </c>
      <c r="AE43" s="1901" t="s">
        <v>152</v>
      </c>
      <c r="AF43" s="1924"/>
      <c r="AG43" s="1924"/>
      <c r="AH43" s="1895">
        <f>LARGE(AH4:AH42,1)+1</f>
        <v>40</v>
      </c>
      <c r="AI43" s="1896" t="s">
        <v>2636</v>
      </c>
      <c r="AJ43" s="1911"/>
      <c r="AK43" s="1895">
        <f>LARGE(AK4:AK42,1)+1</f>
        <v>96</v>
      </c>
      <c r="AL43" s="1896" t="s">
        <v>2637</v>
      </c>
      <c r="AM43" s="176"/>
      <c r="AN43" s="176"/>
      <c r="AO43" s="1066"/>
      <c r="AP43" s="1905" t="s">
        <v>2638</v>
      </c>
      <c r="AQ43" s="176"/>
      <c r="AR43" s="2428">
        <v>4</v>
      </c>
      <c r="AS43" s="1906" t="s">
        <v>2639</v>
      </c>
      <c r="AT43" s="1883"/>
      <c r="AU43" s="1883"/>
      <c r="AV43" s="2428"/>
      <c r="AW43" s="4129"/>
      <c r="AX43" s="4129"/>
    </row>
    <row r="44" spans="1:50" s="161" customFormat="1" ht="23.25" customHeight="1">
      <c r="A44" s="87"/>
      <c r="B44" s="1881"/>
      <c r="C44" s="1881"/>
      <c r="D44" s="1881"/>
      <c r="E44" s="1881"/>
      <c r="F44" s="1881"/>
      <c r="G44" s="1881"/>
      <c r="H44" s="1881"/>
      <c r="I44" s="1881"/>
      <c r="J44" s="1881"/>
      <c r="K44" s="1881"/>
      <c r="L44" s="1900">
        <f>LARGE(L5:L43,1)+1</f>
        <v>37</v>
      </c>
      <c r="M44" s="1901" t="s">
        <v>286</v>
      </c>
      <c r="N44" s="1900">
        <f>LARGE(N5:N43,1)+1</f>
        <v>83</v>
      </c>
      <c r="O44" s="1901" t="s">
        <v>287</v>
      </c>
      <c r="P44" s="1900"/>
      <c r="Q44" s="1892" t="s">
        <v>288</v>
      </c>
      <c r="R44" s="1900"/>
      <c r="S44" s="90"/>
      <c r="T44" s="1891"/>
      <c r="V44" s="1900">
        <f>LARGE(V5:V43,1)+1</f>
        <v>37</v>
      </c>
      <c r="W44" s="1901" t="s">
        <v>221</v>
      </c>
      <c r="X44" s="1900">
        <f>LARGE(X5:X43,1)+1</f>
        <v>93</v>
      </c>
      <c r="Y44" s="1901" t="s">
        <v>187</v>
      </c>
      <c r="Z44" s="1900">
        <f>LARGE(Z5:Z43,1)+1</f>
        <v>148</v>
      </c>
      <c r="AA44" s="1901" t="s">
        <v>1306</v>
      </c>
      <c r="AB44" s="1900">
        <f>LARGE(AB5:AB43,1)+1</f>
        <v>200</v>
      </c>
      <c r="AC44" s="1901" t="s">
        <v>1307</v>
      </c>
      <c r="AD44" s="1900">
        <f>LARGE(AD5:AD43,1)+1</f>
        <v>254</v>
      </c>
      <c r="AE44" s="1901" t="s">
        <v>160</v>
      </c>
      <c r="AF44" s="1924"/>
      <c r="AG44" s="1924"/>
      <c r="AH44" s="1895">
        <f>LARGE(AH4:AH43,1)+1</f>
        <v>41</v>
      </c>
      <c r="AI44" s="1896" t="s">
        <v>2640</v>
      </c>
      <c r="AJ44" s="1911"/>
      <c r="AK44" s="1895">
        <f>LARGE(AK4:AK43,1)+1</f>
        <v>97</v>
      </c>
      <c r="AL44" s="1896" t="s">
        <v>2641</v>
      </c>
      <c r="AM44" s="176"/>
      <c r="AN44" s="176"/>
      <c r="AO44" s="1066"/>
      <c r="AP44" s="1905" t="s">
        <v>2642</v>
      </c>
      <c r="AQ44" s="176"/>
      <c r="AR44" s="2428">
        <v>5</v>
      </c>
      <c r="AS44" s="1906" t="s">
        <v>2643</v>
      </c>
      <c r="AT44" s="1883"/>
      <c r="AU44" s="1883"/>
      <c r="AV44" s="2428">
        <v>3</v>
      </c>
      <c r="AW44" s="1906" t="s">
        <v>2644</v>
      </c>
      <c r="AX44" s="1906"/>
    </row>
    <row r="45" spans="1:50" s="161" customFormat="1" ht="18.75">
      <c r="A45" s="87"/>
      <c r="B45" s="1881"/>
      <c r="C45" s="1881"/>
      <c r="D45" s="1881"/>
      <c r="E45" s="1881"/>
      <c r="F45" s="1881"/>
      <c r="G45" s="1881"/>
      <c r="H45" s="1881"/>
      <c r="I45" s="1881"/>
      <c r="J45" s="1881"/>
      <c r="K45" s="1881"/>
      <c r="L45" s="1900">
        <f>LARGE(L5:L44,1)+1</f>
        <v>38</v>
      </c>
      <c r="M45" s="1901" t="s">
        <v>289</v>
      </c>
      <c r="N45" s="1900">
        <f>LARGE(N5:N44,1)+1</f>
        <v>84</v>
      </c>
      <c r="O45" s="1901" t="s">
        <v>290</v>
      </c>
      <c r="P45" s="1900">
        <f>LARGE(P5:P44,1)+1</f>
        <v>124</v>
      </c>
      <c r="Q45" s="1901" t="s">
        <v>291</v>
      </c>
      <c r="R45" s="1900"/>
      <c r="S45" s="90"/>
      <c r="T45" s="1891"/>
      <c r="V45" s="1900">
        <f>LARGE(V5:V44,1)+1</f>
        <v>38</v>
      </c>
      <c r="W45" s="1901" t="s">
        <v>226</v>
      </c>
      <c r="X45" s="1900">
        <f>LARGE(X5:X44,1)+1</f>
        <v>94</v>
      </c>
      <c r="Y45" s="1901" t="s">
        <v>194</v>
      </c>
      <c r="Z45" s="1900">
        <f>LARGE(Z5:Z44,1)+1</f>
        <v>149</v>
      </c>
      <c r="AA45" s="1901" t="s">
        <v>118</v>
      </c>
      <c r="AB45" s="1900">
        <f>LARGE(AB5:AB44,1)+1</f>
        <v>201</v>
      </c>
      <c r="AC45" s="1901" t="s">
        <v>266</v>
      </c>
      <c r="AD45" s="1900">
        <f>LARGE(AD5:AD44,1)+1</f>
        <v>255</v>
      </c>
      <c r="AE45" s="1901" t="s">
        <v>1308</v>
      </c>
      <c r="AF45" s="1924"/>
      <c r="AG45" s="1924"/>
      <c r="AH45" s="1895">
        <f>LARGE(AH4:AH44,1)+1</f>
        <v>42</v>
      </c>
      <c r="AI45" s="1896" t="s">
        <v>2645</v>
      </c>
      <c r="AJ45" s="1911"/>
      <c r="AK45" s="1895">
        <f>LARGE(AK4:AK44,1)+1</f>
        <v>98</v>
      </c>
      <c r="AL45" s="1896" t="s">
        <v>2646</v>
      </c>
      <c r="AM45" s="176"/>
      <c r="AN45" s="176"/>
      <c r="AO45" s="1066"/>
      <c r="AP45" s="1905" t="s">
        <v>2647</v>
      </c>
      <c r="AQ45" s="176"/>
      <c r="AR45" s="2428"/>
      <c r="AS45" s="1066"/>
      <c r="AT45" s="1883"/>
      <c r="AU45" s="1883"/>
      <c r="AV45" s="2428">
        <v>4</v>
      </c>
      <c r="AW45" s="1906" t="s">
        <v>2648</v>
      </c>
      <c r="AX45" s="1906"/>
    </row>
    <row r="46" spans="1:50" s="161" customFormat="1" ht="27" customHeight="1">
      <c r="A46" s="87"/>
      <c r="B46" s="1881"/>
      <c r="C46" s="1881"/>
      <c r="D46" s="1881"/>
      <c r="E46" s="1881"/>
      <c r="F46" s="1881"/>
      <c r="G46" s="1881"/>
      <c r="H46" s="1881"/>
      <c r="I46" s="1881"/>
      <c r="J46" s="1881"/>
      <c r="K46" s="1881"/>
      <c r="L46" s="1900">
        <f>LARGE(L5:L45,1)+1</f>
        <v>39</v>
      </c>
      <c r="M46" s="1901" t="s">
        <v>292</v>
      </c>
      <c r="N46" s="1900">
        <f>LARGE(N5:N45,1)+1</f>
        <v>85</v>
      </c>
      <c r="O46" s="1901" t="s">
        <v>293</v>
      </c>
      <c r="P46" s="1900"/>
      <c r="Q46" s="90"/>
      <c r="R46" s="1900"/>
      <c r="S46" s="90"/>
      <c r="T46" s="1891"/>
      <c r="V46" s="1900">
        <f>LARGE(V5:V45,1)+1</f>
        <v>39</v>
      </c>
      <c r="W46" s="1901" t="s">
        <v>1304</v>
      </c>
      <c r="X46" s="1900">
        <f>LARGE(X5:X45,1)+1</f>
        <v>95</v>
      </c>
      <c r="Y46" s="1901" t="s">
        <v>199</v>
      </c>
      <c r="Z46" s="1900">
        <f>LARGE(Z5:Z45,1)+1</f>
        <v>150</v>
      </c>
      <c r="AA46" s="1901" t="s">
        <v>154</v>
      </c>
      <c r="AB46" s="1900">
        <f>LARGE(AB5:AB45,1)+1</f>
        <v>202</v>
      </c>
      <c r="AC46" s="1901" t="s">
        <v>269</v>
      </c>
      <c r="AD46" s="1900">
        <f>LARGE(AD5:AD45,1)+1</f>
        <v>256</v>
      </c>
      <c r="AE46" s="1901" t="s">
        <v>123</v>
      </c>
      <c r="AF46" s="1924"/>
      <c r="AG46" s="1924"/>
      <c r="AH46" s="1895">
        <f>LARGE(AH4:AH45,1)+1</f>
        <v>43</v>
      </c>
      <c r="AI46" s="1896" t="s">
        <v>2649</v>
      </c>
      <c r="AJ46" s="1911"/>
      <c r="AK46" s="1895">
        <f>LARGE(AK4:AK45,1)+1</f>
        <v>99</v>
      </c>
      <c r="AL46" s="1896" t="s">
        <v>2650</v>
      </c>
      <c r="AM46" s="176"/>
      <c r="AN46" s="176"/>
      <c r="AO46" s="1066"/>
      <c r="AP46" s="1905" t="s">
        <v>2651</v>
      </c>
      <c r="AQ46" s="176"/>
      <c r="AR46" s="2428"/>
      <c r="AS46" s="1066"/>
      <c r="AT46" s="1883"/>
      <c r="AU46" s="1883"/>
      <c r="AV46" s="2428">
        <v>5</v>
      </c>
      <c r="AW46" s="1906" t="s">
        <v>2652</v>
      </c>
      <c r="AX46" s="1906"/>
    </row>
    <row r="47" spans="1:50" ht="30">
      <c r="B47" s="1881"/>
      <c r="C47" s="1881"/>
      <c r="D47" s="1881"/>
      <c r="E47" s="1881"/>
      <c r="F47" s="1881"/>
      <c r="G47" s="1881"/>
      <c r="H47" s="1881"/>
      <c r="I47" s="1881"/>
      <c r="J47" s="1881"/>
      <c r="K47" s="1881"/>
      <c r="L47" s="1900">
        <f>LARGE(L5:L46,1)+1</f>
        <v>40</v>
      </c>
      <c r="M47" s="1901" t="s">
        <v>294</v>
      </c>
      <c r="N47" s="1900"/>
      <c r="O47" s="1892" t="s">
        <v>135</v>
      </c>
      <c r="P47" s="1900"/>
      <c r="Q47" s="1892" t="s">
        <v>78</v>
      </c>
      <c r="R47" s="1900"/>
      <c r="S47" s="90"/>
      <c r="T47" s="1891"/>
      <c r="V47" s="1900">
        <f>LARGE(V5:V46,1)+1</f>
        <v>40</v>
      </c>
      <c r="W47" s="1901" t="s">
        <v>230</v>
      </c>
      <c r="X47" s="1900">
        <f>LARGE(X5:X46,1)+1</f>
        <v>96</v>
      </c>
      <c r="Y47" s="1901" t="s">
        <v>206</v>
      </c>
      <c r="Z47" s="1900">
        <f>LARGE(Z5:Z46,1)+1</f>
        <v>151</v>
      </c>
      <c r="AA47" s="1901" t="s">
        <v>162</v>
      </c>
      <c r="AB47" s="1900">
        <f>LARGE(AB5:AB46,1)+1</f>
        <v>203</v>
      </c>
      <c r="AC47" s="1901" t="s">
        <v>272</v>
      </c>
      <c r="AD47" s="1900">
        <f>LARGE(AD5:AD46,1)+1</f>
        <v>257</v>
      </c>
      <c r="AE47" s="1901" t="s">
        <v>168</v>
      </c>
      <c r="AF47" s="1924"/>
      <c r="AG47" s="1924"/>
      <c r="AH47" s="1895">
        <f>LARGE(AH4:AH46,1)+1</f>
        <v>44</v>
      </c>
      <c r="AI47" s="1896" t="s">
        <v>2653</v>
      </c>
      <c r="AJ47" s="1897"/>
      <c r="AK47" s="1895">
        <f>LARGE(AK4:AK46,1)+1</f>
        <v>100</v>
      </c>
      <c r="AL47" s="1896" t="s">
        <v>2654</v>
      </c>
      <c r="AM47" s="1881"/>
      <c r="AN47" s="1881"/>
      <c r="AO47" s="1066"/>
      <c r="AP47" s="1902" t="s">
        <v>76</v>
      </c>
      <c r="AQ47" s="1881"/>
      <c r="AR47" s="2428">
        <v>1</v>
      </c>
      <c r="AS47" s="1906" t="s">
        <v>2655</v>
      </c>
      <c r="AT47" s="1883"/>
      <c r="AU47" s="1883"/>
      <c r="AV47" s="2428">
        <v>6</v>
      </c>
      <c r="AW47" s="1906" t="s">
        <v>2656</v>
      </c>
      <c r="AX47" s="1906"/>
    </row>
    <row r="48" spans="1:50" ht="27" customHeight="1">
      <c r="B48" s="1881"/>
      <c r="C48" s="1881"/>
      <c r="D48" s="1881"/>
      <c r="E48" s="1881"/>
      <c r="F48" s="1881"/>
      <c r="G48" s="1881"/>
      <c r="H48" s="1881"/>
      <c r="I48" s="1881"/>
      <c r="J48" s="1881"/>
      <c r="K48" s="1881"/>
      <c r="L48" s="1900">
        <f>LARGE(L5:L47,1)+1</f>
        <v>41</v>
      </c>
      <c r="M48" s="1901" t="s">
        <v>295</v>
      </c>
      <c r="N48" s="1900">
        <f>LARGE(N5:N47,1)+1</f>
        <v>86</v>
      </c>
      <c r="O48" s="1901" t="s">
        <v>296</v>
      </c>
      <c r="P48" s="1900">
        <f>LARGE(P5:P47,1)+1</f>
        <v>125</v>
      </c>
      <c r="Q48" s="1901" t="s">
        <v>297</v>
      </c>
      <c r="R48" s="1900"/>
      <c r="S48" s="90"/>
      <c r="T48" s="1891"/>
      <c r="V48" s="1900">
        <f>LARGE(V5:V47,1)+1</f>
        <v>41</v>
      </c>
      <c r="W48" s="1901" t="s">
        <v>234</v>
      </c>
      <c r="X48" s="1900">
        <f>LARGE(X5:X47,1)+1</f>
        <v>97</v>
      </c>
      <c r="Y48" s="1901" t="s">
        <v>212</v>
      </c>
      <c r="Z48" s="1900">
        <f>LARGE(Z5:Z47,1)+1</f>
        <v>152</v>
      </c>
      <c r="AA48" s="1901" t="s">
        <v>1309</v>
      </c>
      <c r="AB48" s="1900">
        <f>LARGE(AB5:AB47,1)+1</f>
        <v>204</v>
      </c>
      <c r="AC48" s="1901" t="s">
        <v>1310</v>
      </c>
      <c r="AD48" s="1900">
        <f>LARGE(AD5:AD47,1)+1</f>
        <v>258</v>
      </c>
      <c r="AE48" s="1901" t="s">
        <v>175</v>
      </c>
      <c r="AF48" s="1924"/>
      <c r="AG48" s="1924"/>
      <c r="AH48" s="1895">
        <f>LARGE(AH4:AH47,1)+1</f>
        <v>45</v>
      </c>
      <c r="AI48" s="1896" t="s">
        <v>2657</v>
      </c>
      <c r="AJ48" s="1897"/>
      <c r="AK48" s="1895">
        <f>LARGE(AK4:AK47,1)+1</f>
        <v>101</v>
      </c>
      <c r="AL48" s="1896" t="s">
        <v>2658</v>
      </c>
      <c r="AM48" s="1881"/>
      <c r="AN48" s="1881"/>
      <c r="AO48" s="1066"/>
      <c r="AP48" s="1905" t="s">
        <v>2659</v>
      </c>
      <c r="AQ48" s="1881"/>
      <c r="AR48" s="2428">
        <v>2</v>
      </c>
      <c r="AS48" s="1906" t="s">
        <v>2660</v>
      </c>
      <c r="AT48" s="1883"/>
      <c r="AU48" s="1883"/>
      <c r="AV48" s="2428"/>
      <c r="AW48" s="4129" t="s">
        <v>2661</v>
      </c>
      <c r="AX48" s="4129"/>
    </row>
    <row r="49" spans="2:50" ht="18.75">
      <c r="B49" s="1881"/>
      <c r="C49" s="1881"/>
      <c r="D49" s="1881"/>
      <c r="E49" s="1881"/>
      <c r="F49" s="1881"/>
      <c r="G49" s="1881"/>
      <c r="H49" s="1881"/>
      <c r="I49" s="1881"/>
      <c r="J49" s="1881"/>
      <c r="K49" s="1881"/>
      <c r="L49" s="1900">
        <f>LARGE(L5:L48,1)+1</f>
        <v>42</v>
      </c>
      <c r="M49" s="1901" t="s">
        <v>298</v>
      </c>
      <c r="N49" s="1900">
        <f>LARGE(N5:N48,1)+1</f>
        <v>87</v>
      </c>
      <c r="O49" s="1901" t="s">
        <v>299</v>
      </c>
      <c r="P49" s="1900">
        <f>LARGE(P5:P48,1)+1</f>
        <v>126</v>
      </c>
      <c r="Q49" s="1901" t="s">
        <v>300</v>
      </c>
      <c r="R49" s="1900"/>
      <c r="S49" s="90"/>
      <c r="T49" s="1891"/>
      <c r="V49" s="1900">
        <f>LARGE(V5:V48,1)+1</f>
        <v>42</v>
      </c>
      <c r="W49" s="1901" t="s">
        <v>238</v>
      </c>
      <c r="X49" s="1900">
        <f>LARGE(X5:X48,1)+1</f>
        <v>98</v>
      </c>
      <c r="Y49" s="1901" t="s">
        <v>82</v>
      </c>
      <c r="Z49" s="1900"/>
      <c r="AA49" s="92"/>
      <c r="AB49" s="1900">
        <f>LARGE(AB5:AB48,1)+1</f>
        <v>205</v>
      </c>
      <c r="AC49" s="1901" t="s">
        <v>276</v>
      </c>
      <c r="AD49" s="1900">
        <f>LARGE(AD5:AD48,1)+1</f>
        <v>259</v>
      </c>
      <c r="AE49" s="1901" t="s">
        <v>130</v>
      </c>
      <c r="AF49" s="1924"/>
      <c r="AG49" s="1924"/>
      <c r="AH49" s="1895">
        <f>LARGE(AH4:AH48,1)+1</f>
        <v>46</v>
      </c>
      <c r="AI49" s="1896" t="s">
        <v>2662</v>
      </c>
      <c r="AJ49" s="1897"/>
      <c r="AK49" s="1895">
        <f>LARGE(AK4:AK48,1)+1</f>
        <v>102</v>
      </c>
      <c r="AL49" s="1896" t="s">
        <v>2663</v>
      </c>
      <c r="AM49" s="1881"/>
      <c r="AN49" s="1881"/>
      <c r="AO49" s="1066"/>
      <c r="AP49" s="1905" t="s">
        <v>2664</v>
      </c>
      <c r="AQ49" s="1881"/>
      <c r="AR49" s="2428">
        <v>3</v>
      </c>
      <c r="AS49" s="1906" t="s">
        <v>2475</v>
      </c>
      <c r="AT49" s="1883"/>
      <c r="AU49" s="1883"/>
      <c r="AV49" s="2428"/>
      <c r="AW49" s="4129"/>
      <c r="AX49" s="4129"/>
    </row>
    <row r="50" spans="2:50" ht="18.75">
      <c r="B50" s="1881"/>
      <c r="C50" s="1881"/>
      <c r="D50" s="1881"/>
      <c r="E50" s="1881"/>
      <c r="F50" s="1881"/>
      <c r="G50" s="1881"/>
      <c r="H50" s="1881"/>
      <c r="I50" s="1881"/>
      <c r="J50" s="1881"/>
      <c r="K50" s="1881"/>
      <c r="L50" s="1900">
        <f>LARGE(L5:L49,1)+1</f>
        <v>43</v>
      </c>
      <c r="M50" s="1901" t="s">
        <v>301</v>
      </c>
      <c r="N50" s="1900">
        <f>LARGE(N5:N49,1)+1</f>
        <v>88</v>
      </c>
      <c r="O50" s="1901" t="s">
        <v>302</v>
      </c>
      <c r="P50" s="1900">
        <f>LARGE(P5:P49,1)+1</f>
        <v>127</v>
      </c>
      <c r="Q50" s="1901" t="s">
        <v>303</v>
      </c>
      <c r="R50" s="1900"/>
      <c r="S50" s="90"/>
      <c r="T50" s="1891"/>
      <c r="V50" s="1900">
        <f>LARGE(V5:V49,1)+1</f>
        <v>43</v>
      </c>
      <c r="W50" s="1901" t="s">
        <v>242</v>
      </c>
      <c r="X50" s="1900">
        <f>LARGE(X5:X49,1)+1</f>
        <v>99</v>
      </c>
      <c r="Y50" s="1901" t="s">
        <v>90</v>
      </c>
      <c r="Z50" s="1900"/>
      <c r="AA50" s="89" t="s">
        <v>170</v>
      </c>
      <c r="AB50" s="1900">
        <f>LARGE(AB5:AB49,1)+1</f>
        <v>206</v>
      </c>
      <c r="AC50" s="1901" t="s">
        <v>279</v>
      </c>
      <c r="AD50" s="1900">
        <f>LARGE(AD5:AD49,1)+1</f>
        <v>260</v>
      </c>
      <c r="AE50" s="1901" t="s">
        <v>182</v>
      </c>
      <c r="AF50" s="1924"/>
      <c r="AG50" s="1924"/>
      <c r="AH50" s="1895">
        <f>LARGE(AH4:AH49,1)+1</f>
        <v>47</v>
      </c>
      <c r="AI50" s="1896" t="s">
        <v>2665</v>
      </c>
      <c r="AJ50" s="1897"/>
      <c r="AK50" s="1895">
        <f>LARGE(AK4:AK49,1)+1</f>
        <v>103</v>
      </c>
      <c r="AL50" s="1896" t="s">
        <v>2666</v>
      </c>
      <c r="AM50" s="1881"/>
      <c r="AN50" s="1881"/>
      <c r="AO50" s="1066"/>
      <c r="AP50" s="1905" t="s">
        <v>2667</v>
      </c>
      <c r="AQ50" s="1881"/>
      <c r="AR50" s="2428">
        <v>4</v>
      </c>
      <c r="AS50" s="1906" t="s">
        <v>2668</v>
      </c>
      <c r="AT50" s="1883"/>
      <c r="AU50" s="1883"/>
      <c r="AV50" s="4130">
        <v>7</v>
      </c>
      <c r="AW50" s="4126" t="s">
        <v>2669</v>
      </c>
      <c r="AX50" s="4126"/>
    </row>
    <row r="51" spans="2:50" ht="24.75" customHeight="1">
      <c r="B51" s="1881"/>
      <c r="C51" s="1881"/>
      <c r="D51" s="1881"/>
      <c r="E51" s="1881"/>
      <c r="F51" s="1881"/>
      <c r="G51" s="1881"/>
      <c r="H51" s="1881"/>
      <c r="I51" s="1881"/>
      <c r="J51" s="1881"/>
      <c r="K51" s="1881"/>
      <c r="L51" s="1900">
        <f>LARGE(L5:L50,1)+1</f>
        <v>44</v>
      </c>
      <c r="M51" s="1901" t="s">
        <v>304</v>
      </c>
      <c r="N51" s="1900">
        <f>LARGE(N5:N50,1)+1</f>
        <v>89</v>
      </c>
      <c r="O51" s="1901" t="s">
        <v>305</v>
      </c>
      <c r="P51" s="1900">
        <f>LARGE(P5:P50,1)+1</f>
        <v>128</v>
      </c>
      <c r="Q51" s="1901" t="s">
        <v>306</v>
      </c>
      <c r="R51" s="1900"/>
      <c r="S51" s="90"/>
      <c r="T51" s="1891"/>
      <c r="V51" s="1900">
        <f>LARGE(V5:V50,1)+1</f>
        <v>44</v>
      </c>
      <c r="W51" s="1901" t="s">
        <v>161</v>
      </c>
      <c r="X51" s="1900">
        <f>LARGE(X5:X50,1)+1</f>
        <v>100</v>
      </c>
      <c r="Y51" s="1901" t="s">
        <v>1311</v>
      </c>
      <c r="Z51" s="1900">
        <f>LARGE(Z5:Z50,1)+1</f>
        <v>153</v>
      </c>
      <c r="AA51" s="1901" t="s">
        <v>176</v>
      </c>
      <c r="AB51" s="1900">
        <f>LARGE(AB5:AB50,1)+1</f>
        <v>207</v>
      </c>
      <c r="AC51" s="1901" t="s">
        <v>106</v>
      </c>
      <c r="AD51" s="1900">
        <f>LARGE(AD5:AD50,1)+1</f>
        <v>261</v>
      </c>
      <c r="AE51" s="1901" t="s">
        <v>1312</v>
      </c>
      <c r="AF51" s="1924"/>
      <c r="AG51" s="1924"/>
      <c r="AH51" s="1895">
        <f>LARGE(AH4:AH50,1)+1</f>
        <v>48</v>
      </c>
      <c r="AI51" s="1896" t="s">
        <v>2670</v>
      </c>
      <c r="AJ51" s="1897"/>
      <c r="AK51" s="1895">
        <f>LARGE(AK4:AK50,1)+1</f>
        <v>104</v>
      </c>
      <c r="AL51" s="1896" t="s">
        <v>2671</v>
      </c>
      <c r="AM51" s="1881"/>
      <c r="AN51" s="1881"/>
      <c r="AO51" s="1066"/>
      <c r="AP51" s="1905" t="s">
        <v>2672</v>
      </c>
      <c r="AQ51" s="1881"/>
      <c r="AR51" s="2428">
        <v>5</v>
      </c>
      <c r="AS51" s="1906" t="s">
        <v>2673</v>
      </c>
      <c r="AT51" s="1883"/>
      <c r="AU51" s="1883"/>
      <c r="AV51" s="4130"/>
      <c r="AW51" s="4126"/>
      <c r="AX51" s="4126"/>
    </row>
    <row r="52" spans="2:50" ht="30">
      <c r="B52" s="1881"/>
      <c r="C52" s="1881"/>
      <c r="D52" s="1881"/>
      <c r="E52" s="1881"/>
      <c r="F52" s="1881"/>
      <c r="G52" s="1881"/>
      <c r="H52" s="1881"/>
      <c r="I52" s="1881"/>
      <c r="J52" s="1881"/>
      <c r="K52" s="1881"/>
      <c r="L52" s="1900">
        <f>LARGE(L5:L51,1)+1</f>
        <v>45</v>
      </c>
      <c r="M52" s="1901" t="s">
        <v>307</v>
      </c>
      <c r="N52" s="1900">
        <f>LARGE(N5:N51,1)+1</f>
        <v>90</v>
      </c>
      <c r="O52" s="1901" t="s">
        <v>308</v>
      </c>
      <c r="P52" s="1900">
        <f>LARGE(P5:P51,1)+1</f>
        <v>129</v>
      </c>
      <c r="Q52" s="1901" t="s">
        <v>309</v>
      </c>
      <c r="R52" s="1900"/>
      <c r="S52" s="90"/>
      <c r="T52" s="1891"/>
      <c r="V52" s="1900">
        <f>LARGE(V5:V51,1)+1</f>
        <v>45</v>
      </c>
      <c r="W52" s="1901" t="s">
        <v>246</v>
      </c>
      <c r="X52" s="1900">
        <f>LARGE(X5:X51,1)+1</f>
        <v>101</v>
      </c>
      <c r="Y52" s="1901" t="s">
        <v>2674</v>
      </c>
      <c r="Z52" s="1900"/>
      <c r="AA52" s="1924"/>
      <c r="AB52" s="1900">
        <f>LARGE(AB5:AB51,1)+1</f>
        <v>208</v>
      </c>
      <c r="AC52" s="1901" t="s">
        <v>1313</v>
      </c>
      <c r="AD52" s="1900">
        <f>LARGE(AD5:AD51,1)+1</f>
        <v>262</v>
      </c>
      <c r="AE52" s="1901" t="s">
        <v>1314</v>
      </c>
      <c r="AF52" s="1924"/>
      <c r="AG52" s="1924"/>
      <c r="AH52" s="1895">
        <f>LARGE(AH4:AH51,1)+1</f>
        <v>49</v>
      </c>
      <c r="AI52" s="1896" t="s">
        <v>2675</v>
      </c>
      <c r="AJ52" s="1897"/>
      <c r="AK52" s="1895">
        <f>LARGE(AK4:AK51,1)+1</f>
        <v>105</v>
      </c>
      <c r="AL52" s="1896" t="s">
        <v>2676</v>
      </c>
      <c r="AM52" s="1881"/>
      <c r="AN52" s="1881"/>
      <c r="AO52" s="1066"/>
      <c r="AP52" s="1902" t="s">
        <v>121</v>
      </c>
      <c r="AQ52" s="1881"/>
      <c r="AR52" s="2428">
        <v>6</v>
      </c>
      <c r="AS52" s="1906" t="s">
        <v>2491</v>
      </c>
      <c r="AT52" s="1883"/>
      <c r="AU52" s="1883"/>
      <c r="AV52" s="4130">
        <v>8</v>
      </c>
      <c r="AW52" s="4126" t="s">
        <v>2677</v>
      </c>
      <c r="AX52" s="4126"/>
    </row>
    <row r="53" spans="2:50" ht="19.5" thickBot="1">
      <c r="B53" s="1881"/>
      <c r="C53" s="1881"/>
      <c r="D53" s="1881"/>
      <c r="E53" s="1881"/>
      <c r="F53" s="1881"/>
      <c r="G53" s="1881"/>
      <c r="H53" s="1881"/>
      <c r="I53" s="1881"/>
      <c r="J53" s="1881"/>
      <c r="K53" s="1881"/>
      <c r="L53" s="1928"/>
      <c r="M53" s="1929"/>
      <c r="N53" s="1929"/>
      <c r="O53" s="1929"/>
      <c r="P53" s="1929"/>
      <c r="Q53" s="1929"/>
      <c r="R53" s="1930"/>
      <c r="S53" s="1930"/>
      <c r="T53" s="1931"/>
      <c r="V53" s="1900">
        <f>LARGE(V5:V52,1)+1</f>
        <v>46</v>
      </c>
      <c r="W53" s="1901" t="s">
        <v>169</v>
      </c>
      <c r="X53" s="1900">
        <f>LARGE(X5:X52,1)+1</f>
        <v>102</v>
      </c>
      <c r="Y53" s="1901" t="s">
        <v>98</v>
      </c>
      <c r="Z53" s="1900"/>
      <c r="AA53" s="88" t="s">
        <v>1</v>
      </c>
      <c r="AB53" s="1900">
        <f>LARGE(AB5:AB52,1)+1</f>
        <v>209</v>
      </c>
      <c r="AC53" s="1901" t="s">
        <v>282</v>
      </c>
      <c r="AD53" s="1900">
        <f>LARGE(AD5:AD52,1)+1</f>
        <v>263</v>
      </c>
      <c r="AE53" s="1901" t="s">
        <v>137</v>
      </c>
      <c r="AF53" s="1894"/>
      <c r="AG53" s="1894"/>
      <c r="AH53" s="1895">
        <f>LARGE(AH4:AH52,1)+1</f>
        <v>50</v>
      </c>
      <c r="AI53" s="1896" t="s">
        <v>2678</v>
      </c>
      <c r="AJ53" s="1897"/>
      <c r="AK53" s="1895">
        <f>LARGE(AK4:AK52,1)+1</f>
        <v>106</v>
      </c>
      <c r="AL53" s="1896" t="s">
        <v>2679</v>
      </c>
      <c r="AM53" s="1881"/>
      <c r="AN53" s="1881"/>
      <c r="AO53" s="1066"/>
      <c r="AP53" s="1905" t="s">
        <v>2680</v>
      </c>
      <c r="AQ53" s="1881"/>
      <c r="AR53" s="2428">
        <v>7</v>
      </c>
      <c r="AS53" s="1906" t="s">
        <v>2681</v>
      </c>
      <c r="AT53" s="1883"/>
      <c r="AU53" s="1883"/>
      <c r="AV53" s="4130"/>
      <c r="AW53" s="4126"/>
      <c r="AX53" s="4126"/>
    </row>
    <row r="54" spans="2:50" ht="18.75">
      <c r="B54" s="1881"/>
      <c r="C54" s="1881"/>
      <c r="D54" s="1881"/>
      <c r="E54" s="1881"/>
      <c r="F54" s="1881"/>
      <c r="G54" s="1881"/>
      <c r="H54" s="1881"/>
      <c r="I54" s="1881"/>
      <c r="J54" s="1881"/>
      <c r="K54" s="1881"/>
      <c r="L54" s="1881"/>
      <c r="M54" s="1881"/>
      <c r="N54" s="1881"/>
      <c r="O54" s="1881"/>
      <c r="P54" s="1881"/>
      <c r="Q54" s="1881"/>
      <c r="R54" s="1881"/>
      <c r="S54" s="1881"/>
      <c r="T54" s="1881"/>
      <c r="U54" s="1881"/>
      <c r="V54" s="1900">
        <f>LARGE(V5:V53,1)+1</f>
        <v>47</v>
      </c>
      <c r="W54" s="1901" t="s">
        <v>249</v>
      </c>
      <c r="X54" s="1900">
        <f>LARGE(X5:X53,1)+1</f>
        <v>103</v>
      </c>
      <c r="Y54" s="1901" t="s">
        <v>227</v>
      </c>
      <c r="Z54" s="1900">
        <f>LARGE(Z5:Z53,1)+1</f>
        <v>154</v>
      </c>
      <c r="AA54" s="1901" t="s">
        <v>1316</v>
      </c>
      <c r="AB54" s="1900">
        <f>LARGE(AB5:AB53,1)+1</f>
        <v>210</v>
      </c>
      <c r="AC54" s="1901" t="s">
        <v>1317</v>
      </c>
      <c r="AD54" s="1900">
        <f>LARGE(AD5:AD53,1)+1</f>
        <v>264</v>
      </c>
      <c r="AE54" s="1901" t="s">
        <v>1318</v>
      </c>
      <c r="AF54" s="1894"/>
      <c r="AG54" s="1894"/>
      <c r="AH54" s="1895">
        <f>LARGE(AH4:AH53,1)+1</f>
        <v>51</v>
      </c>
      <c r="AI54" s="1896" t="s">
        <v>2682</v>
      </c>
      <c r="AJ54" s="1897"/>
      <c r="AK54" s="1895">
        <f>LARGE(AK4:AK53,1)+1</f>
        <v>107</v>
      </c>
      <c r="AL54" s="1896" t="s">
        <v>2683</v>
      </c>
      <c r="AM54" s="1881"/>
      <c r="AN54" s="1881"/>
      <c r="AO54" s="1066"/>
      <c r="AP54" s="1905" t="s">
        <v>2684</v>
      </c>
      <c r="AQ54" s="1881"/>
      <c r="AR54" s="2428">
        <v>8</v>
      </c>
      <c r="AS54" s="1906" t="s">
        <v>2685</v>
      </c>
      <c r="AT54" s="1883"/>
      <c r="AU54" s="1883"/>
      <c r="AV54" s="2428"/>
      <c r="AW54" s="4129" t="s">
        <v>2686</v>
      </c>
      <c r="AX54" s="4129"/>
    </row>
    <row r="55" spans="2:50" ht="18.75">
      <c r="B55" s="1881"/>
      <c r="C55" s="1881"/>
      <c r="D55" s="1881"/>
      <c r="E55" s="1881"/>
      <c r="F55" s="1881"/>
      <c r="G55" s="1881"/>
      <c r="H55" s="1881"/>
      <c r="I55" s="1881"/>
      <c r="J55" s="1881"/>
      <c r="K55" s="1881"/>
      <c r="L55" s="1881"/>
      <c r="M55" s="1881"/>
      <c r="N55" s="1881"/>
      <c r="O55" s="1881"/>
      <c r="P55" s="1881"/>
      <c r="Q55" s="1881"/>
      <c r="R55" s="1881"/>
      <c r="S55" s="1881"/>
      <c r="T55" s="1881"/>
      <c r="U55" s="1881"/>
      <c r="V55" s="1900">
        <f>LARGE(V5:V54,1)+1</f>
        <v>48</v>
      </c>
      <c r="W55" s="1901" t="s">
        <v>250</v>
      </c>
      <c r="X55" s="1900">
        <f>LARGE(X5:X54,1)+1</f>
        <v>104</v>
      </c>
      <c r="Y55" s="1901" t="s">
        <v>231</v>
      </c>
      <c r="Z55" s="1900">
        <f>LARGE(Z5:Z54,1)+1</f>
        <v>155</v>
      </c>
      <c r="AA55" s="1901" t="s">
        <v>191</v>
      </c>
      <c r="AB55" s="1900">
        <f>LARGE(AB5:AB54,1)+1</f>
        <v>211</v>
      </c>
      <c r="AC55" s="1901" t="s">
        <v>114</v>
      </c>
      <c r="AD55" s="1900">
        <f>LARGE(AD5:AD54,1)+1</f>
        <v>265</v>
      </c>
      <c r="AE55" s="1901" t="s">
        <v>1320</v>
      </c>
      <c r="AF55" s="1894"/>
      <c r="AG55" s="1894"/>
      <c r="AH55" s="1895">
        <f>LARGE(AH4:AH54,1)+1</f>
        <v>52</v>
      </c>
      <c r="AI55" s="1896" t="s">
        <v>2687</v>
      </c>
      <c r="AJ55" s="1897"/>
      <c r="AK55" s="1895">
        <f>LARGE(AK4:AK54,1)+1</f>
        <v>108</v>
      </c>
      <c r="AL55" s="1896" t="s">
        <v>2688</v>
      </c>
      <c r="AM55" s="1881"/>
      <c r="AN55" s="1881"/>
      <c r="AO55" s="1066"/>
      <c r="AP55" s="1905" t="s">
        <v>2689</v>
      </c>
      <c r="AQ55" s="1881"/>
      <c r="AR55" s="2428"/>
      <c r="AS55" s="1066"/>
      <c r="AT55" s="1883"/>
      <c r="AU55" s="1883"/>
      <c r="AV55" s="2428"/>
      <c r="AW55" s="4129"/>
      <c r="AX55" s="4129"/>
    </row>
    <row r="56" spans="2:50" ht="20.25" customHeight="1">
      <c r="B56" s="1881"/>
      <c r="C56" s="1881"/>
      <c r="D56" s="1881"/>
      <c r="E56" s="1881"/>
      <c r="F56" s="1881"/>
      <c r="G56" s="1881"/>
      <c r="H56" s="1881"/>
      <c r="I56" s="1881"/>
      <c r="J56" s="1881"/>
      <c r="K56" s="1881"/>
      <c r="L56" s="1881"/>
      <c r="M56" s="1881"/>
      <c r="N56" s="1881"/>
      <c r="O56" s="1881"/>
      <c r="P56" s="1881"/>
      <c r="Q56" s="1881"/>
      <c r="R56" s="1881"/>
      <c r="S56" s="1881"/>
      <c r="T56" s="1881"/>
      <c r="U56" s="1881"/>
      <c r="V56" s="1900">
        <f>LARGE(V5:V55,1)+1</f>
        <v>49</v>
      </c>
      <c r="W56" s="1901" t="s">
        <v>253</v>
      </c>
      <c r="X56" s="1900">
        <f>LARGE(X5:X55,1)+1</f>
        <v>105</v>
      </c>
      <c r="Y56" s="1901" t="s">
        <v>1319</v>
      </c>
      <c r="Z56" s="1900">
        <f>LARGE(Z5:Z55,1)+1</f>
        <v>156</v>
      </c>
      <c r="AA56" s="1901" t="s">
        <v>1321</v>
      </c>
      <c r="AB56" s="1900">
        <f>LARGE(AB5:AB55,1)+1</f>
        <v>212</v>
      </c>
      <c r="AC56" s="1901" t="s">
        <v>122</v>
      </c>
      <c r="AD56" s="1900">
        <f>LARGE(AD5:AD55,1)+1</f>
        <v>266</v>
      </c>
      <c r="AE56" s="1901" t="s">
        <v>189</v>
      </c>
      <c r="AF56" s="1894"/>
      <c r="AG56" s="1894"/>
      <c r="AH56" s="1895">
        <f>LARGE(AH4:AH55,1)+1</f>
        <v>53</v>
      </c>
      <c r="AI56" s="1896" t="s">
        <v>2690</v>
      </c>
      <c r="AJ56" s="1897"/>
      <c r="AK56" s="1895">
        <f>LARGE(AK4:AK55,1)+1</f>
        <v>109</v>
      </c>
      <c r="AL56" s="1896" t="s">
        <v>2691</v>
      </c>
      <c r="AM56" s="1881"/>
      <c r="AN56" s="1881"/>
      <c r="AO56" s="1066"/>
      <c r="AP56" s="1905" t="s">
        <v>2692</v>
      </c>
      <c r="AQ56" s="1881"/>
      <c r="AR56" s="2428">
        <v>1</v>
      </c>
      <c r="AS56" s="1906" t="s">
        <v>2693</v>
      </c>
      <c r="AT56" s="1883"/>
      <c r="AU56" s="1883"/>
      <c r="AV56" s="2428"/>
      <c r="AW56" s="1906" t="s">
        <v>2694</v>
      </c>
      <c r="AX56" s="1906"/>
    </row>
    <row r="57" spans="2:50" ht="20.25" customHeight="1">
      <c r="B57" s="1881"/>
      <c r="C57" s="1881"/>
      <c r="D57" s="1881"/>
      <c r="E57" s="1881"/>
      <c r="F57" s="1881"/>
      <c r="G57" s="1881"/>
      <c r="H57" s="1881"/>
      <c r="I57" s="1881"/>
      <c r="J57" s="1881"/>
      <c r="K57" s="1881"/>
      <c r="L57" s="1881"/>
      <c r="M57" s="1881"/>
      <c r="N57" s="1881"/>
      <c r="O57" s="1881"/>
      <c r="P57" s="1881"/>
      <c r="Q57" s="1881"/>
      <c r="R57" s="1881"/>
      <c r="S57" s="1881"/>
      <c r="T57" s="1881"/>
      <c r="U57" s="1881"/>
      <c r="V57" s="1900">
        <f>LARGE(V5:V56,1)+1</f>
        <v>50</v>
      </c>
      <c r="W57" s="1901" t="s">
        <v>1315</v>
      </c>
      <c r="X57" s="1900">
        <f>LARGE(X5:X56,1)+1</f>
        <v>106</v>
      </c>
      <c r="Y57" s="1901" t="s">
        <v>235</v>
      </c>
      <c r="Z57" s="1900">
        <f>LARGE(Z5:Z56,1)+1</f>
        <v>157</v>
      </c>
      <c r="AA57" s="1901" t="s">
        <v>133</v>
      </c>
      <c r="AB57" s="1900">
        <f>LARGE(AB5:AB56,1)+1</f>
        <v>213</v>
      </c>
      <c r="AC57" s="1901" t="s">
        <v>129</v>
      </c>
      <c r="AD57" s="1900">
        <f>LARGE(AD5:AD56,1)+1</f>
        <v>267</v>
      </c>
      <c r="AE57" s="1901" t="s">
        <v>1322</v>
      </c>
      <c r="AF57" s="1894"/>
      <c r="AG57" s="1894"/>
      <c r="AH57" s="1895">
        <f>LARGE(AH4:AH56,1)+1</f>
        <v>54</v>
      </c>
      <c r="AI57" s="1896" t="s">
        <v>2695</v>
      </c>
      <c r="AJ57" s="1897"/>
      <c r="AK57" s="1895">
        <f>LARGE(AK4:AK56,1)+1</f>
        <v>110</v>
      </c>
      <c r="AL57" s="1896" t="s">
        <v>2696</v>
      </c>
      <c r="AM57" s="1881"/>
      <c r="AN57" s="1881"/>
      <c r="AO57" s="1066"/>
      <c r="AP57" s="1905" t="s">
        <v>2697</v>
      </c>
      <c r="AQ57" s="1881"/>
      <c r="AR57" s="2428">
        <v>2</v>
      </c>
      <c r="AS57" s="1906" t="s">
        <v>2698</v>
      </c>
      <c r="AT57" s="1883"/>
      <c r="AU57" s="1883"/>
      <c r="AV57" s="2428">
        <v>9</v>
      </c>
      <c r="AW57" s="1906" t="s">
        <v>2699</v>
      </c>
      <c r="AX57" s="1906"/>
    </row>
    <row r="58" spans="2:50" ht="21" customHeight="1">
      <c r="B58" s="1881"/>
      <c r="C58" s="1881"/>
      <c r="D58" s="1881"/>
      <c r="E58" s="1881"/>
      <c r="F58" s="1881"/>
      <c r="G58" s="1881"/>
      <c r="H58" s="1881"/>
      <c r="I58" s="1881"/>
      <c r="J58" s="1881"/>
      <c r="K58" s="1881"/>
      <c r="L58" s="1881"/>
      <c r="M58" s="1881"/>
      <c r="N58" s="1881"/>
      <c r="O58" s="1881"/>
      <c r="P58" s="1881"/>
      <c r="Q58" s="1881"/>
      <c r="R58" s="1881"/>
      <c r="S58" s="1881"/>
      <c r="T58" s="1881"/>
      <c r="U58" s="1881"/>
      <c r="V58" s="1900">
        <f>LARGE(V5:V57,1)+1</f>
        <v>51</v>
      </c>
      <c r="W58" s="1901" t="s">
        <v>260</v>
      </c>
      <c r="X58" s="1900">
        <f>LARGE(X5:X57,1)+1</f>
        <v>107</v>
      </c>
      <c r="Y58" s="1901" t="s">
        <v>113</v>
      </c>
      <c r="Z58" s="1900">
        <f>LARGE(Z5:Z57,1)+1</f>
        <v>158</v>
      </c>
      <c r="AA58" s="1901" t="s">
        <v>139</v>
      </c>
      <c r="AB58" s="1900">
        <f>LARGE(AB5:AB57,1)+1</f>
        <v>214</v>
      </c>
      <c r="AC58" s="1901" t="s">
        <v>136</v>
      </c>
      <c r="AD58" s="1900"/>
      <c r="AE58" s="1894"/>
      <c r="AF58" s="1894"/>
      <c r="AG58" s="1894"/>
      <c r="AH58" s="1895">
        <f>LARGE(AH4:AH57,1)+1</f>
        <v>55</v>
      </c>
      <c r="AI58" s="1896" t="s">
        <v>2700</v>
      </c>
      <c r="AJ58" s="1897"/>
      <c r="AK58" s="1895">
        <f>LARGE(AK4:AK57,1)+1</f>
        <v>111</v>
      </c>
      <c r="AL58" s="1896" t="s">
        <v>2701</v>
      </c>
      <c r="AM58" s="1881"/>
      <c r="AN58" s="1881"/>
      <c r="AO58" s="1066"/>
      <c r="AP58" s="1905" t="s">
        <v>2702</v>
      </c>
      <c r="AQ58" s="1881"/>
      <c r="AR58" s="2428"/>
      <c r="AS58" s="1066"/>
      <c r="AT58" s="1883"/>
      <c r="AU58" s="1883"/>
      <c r="AV58" s="2428">
        <v>10</v>
      </c>
      <c r="AW58" s="1906" t="s">
        <v>2703</v>
      </c>
      <c r="AX58" s="1906"/>
    </row>
    <row r="59" spans="2:50" ht="24" customHeight="1">
      <c r="B59" s="1881"/>
      <c r="C59" s="1881"/>
      <c r="D59" s="1881"/>
      <c r="E59" s="1881"/>
      <c r="F59" s="1881"/>
      <c r="G59" s="1881"/>
      <c r="H59" s="1881"/>
      <c r="I59" s="1881"/>
      <c r="J59" s="1881"/>
      <c r="K59" s="1881"/>
      <c r="L59" s="1881"/>
      <c r="M59" s="1881"/>
      <c r="N59" s="1881"/>
      <c r="O59" s="1881"/>
      <c r="P59" s="1881"/>
      <c r="Q59" s="1881"/>
      <c r="R59" s="1881"/>
      <c r="S59" s="1881"/>
      <c r="T59" s="1881"/>
      <c r="U59" s="1881"/>
      <c r="V59" s="1900">
        <f>LARGE(V5:V58,1)+1</f>
        <v>52</v>
      </c>
      <c r="W59" s="1901" t="s">
        <v>264</v>
      </c>
      <c r="X59" s="1900">
        <f>LARGE(X5:X58,1)+1</f>
        <v>108</v>
      </c>
      <c r="Y59" s="1901" t="s">
        <v>1324</v>
      </c>
      <c r="Z59" s="1900">
        <f>LARGE(Z5:Z58,1)+1</f>
        <v>159</v>
      </c>
      <c r="AA59" s="1901" t="s">
        <v>145</v>
      </c>
      <c r="AB59" s="1900">
        <f>LARGE(AB5:AB58,1)+1</f>
        <v>215</v>
      </c>
      <c r="AC59" s="1901" t="s">
        <v>285</v>
      </c>
      <c r="AD59" s="1900"/>
      <c r="AE59" s="1894"/>
      <c r="AF59" s="1894"/>
      <c r="AG59" s="1894"/>
      <c r="AH59" s="1895">
        <f>LARGE(AH4:AH58,1)+1</f>
        <v>56</v>
      </c>
      <c r="AI59" s="1896" t="s">
        <v>2704</v>
      </c>
      <c r="AJ59" s="1897"/>
      <c r="AK59" s="1895"/>
      <c r="AL59" s="1932"/>
      <c r="AM59" s="1881"/>
      <c r="AN59" s="1881"/>
      <c r="AO59" s="1066"/>
      <c r="AP59" s="1905" t="s">
        <v>2705</v>
      </c>
      <c r="AQ59" s="1881"/>
      <c r="AR59" s="2428"/>
      <c r="AS59" s="1066"/>
      <c r="AT59" s="1883"/>
      <c r="AU59" s="1883"/>
      <c r="AV59" s="2428">
        <v>11</v>
      </c>
      <c r="AW59" s="1906" t="s">
        <v>2706</v>
      </c>
      <c r="AX59" s="1906"/>
    </row>
    <row r="60" spans="2:50" ht="24" customHeight="1">
      <c r="B60" s="1881"/>
      <c r="C60" s="1881"/>
      <c r="D60" s="1881"/>
      <c r="E60" s="1881"/>
      <c r="F60" s="1881"/>
      <c r="G60" s="1881"/>
      <c r="H60" s="1881"/>
      <c r="I60" s="1881"/>
      <c r="J60" s="1881"/>
      <c r="K60" s="1881"/>
      <c r="L60" s="1881"/>
      <c r="M60" s="1881"/>
      <c r="N60" s="1881"/>
      <c r="O60" s="1881"/>
      <c r="P60" s="1881"/>
      <c r="Q60" s="1881"/>
      <c r="R60" s="1881"/>
      <c r="S60" s="1881"/>
      <c r="T60" s="1881"/>
      <c r="U60" s="1881"/>
      <c r="V60" s="1900">
        <f>LARGE(V5:V59,1)+1</f>
        <v>53</v>
      </c>
      <c r="W60" s="1901" t="s">
        <v>2707</v>
      </c>
      <c r="X60" s="1900">
        <f>LARGE(X5:X59,1)+1</f>
        <v>109</v>
      </c>
      <c r="Y60" s="1901" t="s">
        <v>1325</v>
      </c>
      <c r="Z60" s="1900">
        <f>LARGE(Z5:Z59,1)+1</f>
        <v>160</v>
      </c>
      <c r="AA60" s="1901" t="s">
        <v>151</v>
      </c>
      <c r="AB60" s="1900"/>
      <c r="AC60" s="1894"/>
      <c r="AD60" s="1900"/>
      <c r="AE60" s="1894"/>
      <c r="AF60" s="1894"/>
      <c r="AG60" s="1894"/>
      <c r="AH60" s="1881"/>
      <c r="AI60" s="1881"/>
      <c r="AJ60" s="1881"/>
      <c r="AK60" s="1881"/>
      <c r="AL60" s="1881"/>
      <c r="AM60" s="1881"/>
      <c r="AN60" s="1881"/>
      <c r="AO60" s="1066"/>
      <c r="AP60" s="1902" t="s">
        <v>135</v>
      </c>
      <c r="AQ60" s="1881"/>
      <c r="AR60" s="2428">
        <v>1</v>
      </c>
      <c r="AS60" s="1906" t="s">
        <v>2708</v>
      </c>
      <c r="AT60" s="1883"/>
      <c r="AU60" s="1883"/>
      <c r="AV60" s="2428">
        <v>12</v>
      </c>
      <c r="AW60" s="1906" t="s">
        <v>2709</v>
      </c>
      <c r="AX60" s="1906"/>
    </row>
    <row r="61" spans="2:50" ht="20.25" customHeight="1">
      <c r="B61" s="1881"/>
      <c r="C61" s="1881"/>
      <c r="D61" s="1881"/>
      <c r="E61" s="1881"/>
      <c r="F61" s="1881"/>
      <c r="G61" s="1881"/>
      <c r="H61" s="1881"/>
      <c r="I61" s="1881"/>
      <c r="J61" s="1881"/>
      <c r="K61" s="1881"/>
      <c r="L61" s="1881"/>
      <c r="M61" s="1881"/>
      <c r="N61" s="1881"/>
      <c r="O61" s="1881"/>
      <c r="P61" s="1881"/>
      <c r="Q61" s="1881"/>
      <c r="R61" s="1881"/>
      <c r="S61" s="1881"/>
      <c r="T61" s="1881"/>
      <c r="U61" s="1881"/>
      <c r="V61" s="1900">
        <f>LARGE(V5:V60,1)+1</f>
        <v>54</v>
      </c>
      <c r="W61" s="1901" t="s">
        <v>267</v>
      </c>
      <c r="X61" s="1900">
        <f>LARGE(X5:X60,1)+1</f>
        <v>110</v>
      </c>
      <c r="Y61" s="1901" t="s">
        <v>239</v>
      </c>
      <c r="Z61" s="1900">
        <f>LARGE(Z5:Z60,1)+1</f>
        <v>161</v>
      </c>
      <c r="AA61" s="1901" t="s">
        <v>1326</v>
      </c>
      <c r="AB61" s="1900"/>
      <c r="AC61" s="88" t="s">
        <v>288</v>
      </c>
      <c r="AD61" s="1900"/>
      <c r="AE61" s="1894"/>
      <c r="AF61" s="1894"/>
      <c r="AG61" s="1894"/>
      <c r="AH61" s="1881"/>
      <c r="AI61" s="1881"/>
      <c r="AJ61" s="1881"/>
      <c r="AK61" s="1881"/>
      <c r="AL61" s="1881"/>
      <c r="AM61" s="1881"/>
      <c r="AN61" s="1881"/>
      <c r="AO61" s="1066"/>
      <c r="AP61" s="1905" t="s">
        <v>2710</v>
      </c>
      <c r="AQ61" s="1881"/>
      <c r="AR61" s="2428">
        <v>2</v>
      </c>
      <c r="AS61" s="1906" t="s">
        <v>2711</v>
      </c>
      <c r="AT61" s="1883"/>
      <c r="AU61" s="1883"/>
      <c r="AV61" s="2428"/>
      <c r="AW61" s="1906"/>
      <c r="AX61" s="1906"/>
    </row>
    <row r="62" spans="2:50" ht="20.25" customHeight="1">
      <c r="B62" s="1881"/>
      <c r="C62" s="1881"/>
      <c r="D62" s="1881"/>
      <c r="E62" s="1881"/>
      <c r="F62" s="1881"/>
      <c r="G62" s="1881"/>
      <c r="H62" s="1881"/>
      <c r="I62" s="1881"/>
      <c r="J62" s="1881"/>
      <c r="K62" s="1881"/>
      <c r="L62" s="1881"/>
      <c r="M62" s="1881"/>
      <c r="N62" s="1881"/>
      <c r="O62" s="1881"/>
      <c r="P62" s="1881"/>
      <c r="Q62" s="1881"/>
      <c r="R62" s="1881"/>
      <c r="S62" s="1881"/>
      <c r="T62" s="1881"/>
      <c r="U62" s="1881"/>
      <c r="V62" s="1900">
        <f>LARGE(V5:V61,1)+1</f>
        <v>55</v>
      </c>
      <c r="W62" s="1901" t="s">
        <v>1323</v>
      </c>
      <c r="X62" s="1900">
        <f>LARGE(X5:X61,1)+1</f>
        <v>111</v>
      </c>
      <c r="Y62" s="1901" t="s">
        <v>243</v>
      </c>
      <c r="Z62" s="1900">
        <f>LARGE(Z5:Z61,1)+1</f>
        <v>162</v>
      </c>
      <c r="AA62" s="1901" t="s">
        <v>1327</v>
      </c>
      <c r="AB62" s="1900">
        <f>LARGE(AB5:AB61,1)+1</f>
        <v>216</v>
      </c>
      <c r="AC62" s="1901" t="s">
        <v>291</v>
      </c>
      <c r="AD62" s="1900"/>
      <c r="AE62" s="1894"/>
      <c r="AF62" s="1894"/>
      <c r="AG62" s="1894"/>
      <c r="AH62" s="1881"/>
      <c r="AI62" s="1881"/>
      <c r="AJ62" s="1881"/>
      <c r="AK62" s="1881"/>
      <c r="AL62" s="1881"/>
      <c r="AM62" s="1881"/>
      <c r="AN62" s="1881"/>
      <c r="AO62" s="1066"/>
      <c r="AP62" s="1905" t="s">
        <v>2712</v>
      </c>
      <c r="AQ62" s="1881"/>
      <c r="AR62" s="2428">
        <v>3</v>
      </c>
      <c r="AS62" s="1906" t="s">
        <v>2713</v>
      </c>
      <c r="AT62" s="1883"/>
      <c r="AU62" s="1883"/>
      <c r="AV62" s="2429" t="s">
        <v>10</v>
      </c>
      <c r="AW62" s="1908" t="s">
        <v>2714</v>
      </c>
      <c r="AX62" s="1906"/>
    </row>
    <row r="63" spans="2:50" ht="20.25" customHeight="1">
      <c r="B63" s="1881"/>
      <c r="C63" s="1881"/>
      <c r="D63" s="1881"/>
      <c r="E63" s="1881"/>
      <c r="F63" s="1881"/>
      <c r="G63" s="1881"/>
      <c r="H63" s="1881"/>
      <c r="I63" s="1881"/>
      <c r="J63" s="1881"/>
      <c r="K63" s="1881"/>
      <c r="L63" s="1881"/>
      <c r="M63" s="1881"/>
      <c r="N63" s="1881"/>
      <c r="O63" s="1881"/>
      <c r="P63" s="1881"/>
      <c r="Q63" s="1881"/>
      <c r="R63" s="1881"/>
      <c r="S63" s="1881"/>
      <c r="T63" s="1881"/>
      <c r="U63" s="1881"/>
      <c r="V63" s="1881"/>
      <c r="W63" s="1881"/>
      <c r="X63" s="1900">
        <f>LARGE(X5:X62,1)+1</f>
        <v>112</v>
      </c>
      <c r="Y63" s="1901" t="s">
        <v>247</v>
      </c>
      <c r="Z63" s="1900"/>
      <c r="AA63" s="1881"/>
      <c r="AB63" s="1900"/>
      <c r="AC63" s="1881"/>
      <c r="AD63" s="1900"/>
      <c r="AE63" s="1881"/>
      <c r="AF63" s="1881"/>
      <c r="AG63" s="1881"/>
      <c r="AH63" s="1881"/>
      <c r="AI63" s="1881"/>
      <c r="AJ63" s="1881"/>
      <c r="AK63" s="1881"/>
      <c r="AL63" s="1881"/>
      <c r="AM63" s="1881"/>
      <c r="AN63" s="1881"/>
      <c r="AO63" s="1066"/>
      <c r="AP63" s="1912" t="s">
        <v>2715</v>
      </c>
      <c r="AQ63" s="1881"/>
      <c r="AR63" s="2428">
        <v>4</v>
      </c>
      <c r="AS63" s="1906" t="s">
        <v>2716</v>
      </c>
      <c r="AT63" s="1883"/>
      <c r="AU63" s="1883"/>
      <c r="AV63" s="4130">
        <v>1</v>
      </c>
      <c r="AW63" s="4126" t="s">
        <v>2717</v>
      </c>
      <c r="AX63" s="4126"/>
    </row>
    <row r="64" spans="2:50" ht="20.25" customHeight="1">
      <c r="B64" s="1881"/>
      <c r="C64" s="1881"/>
      <c r="D64" s="1881"/>
      <c r="E64" s="1881"/>
      <c r="F64" s="1881"/>
      <c r="G64" s="1881"/>
      <c r="H64" s="1881"/>
      <c r="I64" s="1881"/>
      <c r="J64" s="1881"/>
      <c r="K64" s="1881"/>
      <c r="L64" s="1881"/>
      <c r="M64" s="1881"/>
      <c r="N64" s="1881"/>
      <c r="O64" s="1881"/>
      <c r="P64" s="1881"/>
      <c r="Q64" s="1881"/>
      <c r="R64" s="1881"/>
      <c r="S64" s="1881"/>
      <c r="T64" s="1881"/>
      <c r="U64" s="1881"/>
      <c r="V64" s="1881"/>
      <c r="W64" s="1881"/>
      <c r="X64" s="1913"/>
      <c r="Y64" s="1881"/>
      <c r="Z64" s="1881"/>
      <c r="AA64" s="1881"/>
      <c r="AB64" s="1881"/>
      <c r="AC64" s="1881"/>
      <c r="AD64" s="1881"/>
      <c r="AE64" s="1881"/>
      <c r="AF64" s="1881"/>
      <c r="AG64" s="1881"/>
      <c r="AH64" s="1881"/>
      <c r="AI64" s="1881"/>
      <c r="AJ64" s="1881"/>
      <c r="AK64" s="1881"/>
      <c r="AL64" s="1881"/>
      <c r="AM64" s="1881"/>
      <c r="AN64" s="1881"/>
      <c r="AO64" s="1066"/>
      <c r="AP64" s="1912" t="s">
        <v>2718</v>
      </c>
      <c r="AQ64" s="1881"/>
      <c r="AR64" s="2428">
        <v>5</v>
      </c>
      <c r="AS64" s="1906" t="s">
        <v>2719</v>
      </c>
      <c r="AT64" s="1883"/>
      <c r="AU64" s="1883"/>
      <c r="AV64" s="4130"/>
      <c r="AW64" s="4126"/>
      <c r="AX64" s="4126"/>
    </row>
    <row r="65" spans="2:50" ht="20.25" customHeight="1">
      <c r="B65" s="1881"/>
      <c r="C65" s="1881"/>
      <c r="D65" s="1881"/>
      <c r="E65" s="1881"/>
      <c r="F65" s="1881"/>
      <c r="G65" s="1881"/>
      <c r="H65" s="1881"/>
      <c r="I65" s="1881"/>
      <c r="J65" s="1881"/>
      <c r="K65" s="1881"/>
      <c r="L65" s="1881"/>
      <c r="M65" s="1881"/>
      <c r="N65" s="1881"/>
      <c r="O65" s="1881"/>
      <c r="P65" s="1881"/>
      <c r="Q65" s="1881"/>
      <c r="R65" s="1881"/>
      <c r="S65" s="1881"/>
      <c r="T65" s="1881"/>
      <c r="U65" s="1881"/>
      <c r="V65" s="1881"/>
      <c r="W65" s="1881"/>
      <c r="X65" s="1913"/>
      <c r="Y65" s="1881"/>
      <c r="Z65" s="1881"/>
      <c r="AA65" s="1881"/>
      <c r="AB65" s="1881"/>
      <c r="AC65" s="1881"/>
      <c r="AD65" s="1881"/>
      <c r="AE65" s="1881"/>
      <c r="AF65" s="1881"/>
      <c r="AG65" s="1881"/>
      <c r="AH65" s="1881"/>
      <c r="AI65" s="1881"/>
      <c r="AJ65" s="1881"/>
      <c r="AK65" s="1881"/>
      <c r="AL65" s="1881"/>
      <c r="AM65" s="1881"/>
      <c r="AN65" s="1881"/>
      <c r="AO65" s="1066"/>
      <c r="AP65" s="1905" t="s">
        <v>2720</v>
      </c>
      <c r="AQ65" s="1881"/>
      <c r="AR65" s="2428">
        <v>6</v>
      </c>
      <c r="AS65" s="1906" t="s">
        <v>2721</v>
      </c>
      <c r="AT65" s="1883"/>
      <c r="AU65" s="1883"/>
      <c r="AV65" s="2428">
        <v>2</v>
      </c>
      <c r="AW65" s="1906" t="s">
        <v>2722</v>
      </c>
      <c r="AX65" s="1906"/>
    </row>
    <row r="66" spans="2:50" ht="20.25" customHeight="1">
      <c r="B66" s="1881"/>
      <c r="C66" s="1881"/>
      <c r="D66" s="1881"/>
      <c r="E66" s="1881"/>
      <c r="F66" s="1881"/>
      <c r="G66" s="1881"/>
      <c r="H66" s="1881"/>
      <c r="I66" s="1881"/>
      <c r="J66" s="1881"/>
      <c r="K66" s="1881"/>
      <c r="L66" s="1881"/>
      <c r="M66" s="1881"/>
      <c r="N66" s="1881"/>
      <c r="O66" s="1881"/>
      <c r="P66" s="1881"/>
      <c r="Q66" s="1881"/>
      <c r="R66" s="1881"/>
      <c r="S66" s="1881"/>
      <c r="T66" s="1881"/>
      <c r="U66" s="1881"/>
      <c r="V66" s="1881"/>
      <c r="W66" s="1898" t="s">
        <v>1850</v>
      </c>
      <c r="X66" s="1222" t="s">
        <v>2723</v>
      </c>
      <c r="Y66" s="1933"/>
      <c r="Z66" s="1881"/>
      <c r="AA66" s="1881"/>
      <c r="AB66" s="1881"/>
      <c r="AC66" s="1881"/>
      <c r="AD66" s="1881"/>
      <c r="AE66" s="1881"/>
      <c r="AF66" s="1881"/>
      <c r="AG66" s="1881"/>
      <c r="AH66" s="1881"/>
      <c r="AI66" s="1881"/>
      <c r="AJ66" s="1881"/>
      <c r="AK66" s="1881"/>
      <c r="AL66" s="1881"/>
      <c r="AM66" s="1881"/>
      <c r="AN66" s="1881"/>
      <c r="AO66" s="1066"/>
      <c r="AP66" s="1905" t="s">
        <v>2724</v>
      </c>
      <c r="AQ66" s="1881"/>
      <c r="AR66" s="2428">
        <v>7</v>
      </c>
      <c r="AS66" s="1906" t="s">
        <v>2725</v>
      </c>
      <c r="AT66" s="1883"/>
      <c r="AU66" s="1883"/>
      <c r="AV66" s="2428">
        <v>3</v>
      </c>
      <c r="AW66" s="1906" t="s">
        <v>2726</v>
      </c>
      <c r="AX66" s="1906"/>
    </row>
    <row r="67" spans="2:50" ht="20.25" customHeight="1">
      <c r="B67" s="1881"/>
      <c r="C67" s="1881"/>
      <c r="D67" s="1881"/>
      <c r="E67" s="1881"/>
      <c r="F67" s="1881"/>
      <c r="G67" s="1881"/>
      <c r="H67" s="1881"/>
      <c r="I67" s="1881"/>
      <c r="J67" s="1881"/>
      <c r="K67" s="1881"/>
      <c r="L67" s="1881"/>
      <c r="M67" s="1881"/>
      <c r="N67" s="1881"/>
      <c r="O67" s="1881"/>
      <c r="P67" s="1881"/>
      <c r="Q67" s="1881"/>
      <c r="R67" s="1881"/>
      <c r="S67" s="1881"/>
      <c r="T67" s="1881"/>
      <c r="U67" s="1881"/>
      <c r="V67" s="1881"/>
      <c r="W67" s="1898" t="s">
        <v>1850</v>
      </c>
      <c r="X67" s="1222" t="s">
        <v>2727</v>
      </c>
      <c r="Y67" s="1933"/>
      <c r="Z67" s="1881"/>
      <c r="AA67" s="1881"/>
      <c r="AB67" s="1881"/>
      <c r="AC67" s="1881"/>
      <c r="AD67" s="1881"/>
      <c r="AE67" s="1881"/>
      <c r="AF67" s="1881"/>
      <c r="AG67" s="1881"/>
      <c r="AH67" s="1881"/>
      <c r="AI67" s="1881"/>
      <c r="AJ67" s="1881"/>
      <c r="AK67" s="1881"/>
      <c r="AL67" s="1881"/>
      <c r="AM67" s="1881"/>
      <c r="AN67" s="1881"/>
      <c r="AO67" s="1066"/>
      <c r="AP67" s="1902" t="s">
        <v>110</v>
      </c>
      <c r="AQ67" s="1881"/>
      <c r="AR67" s="2428">
        <v>8</v>
      </c>
      <c r="AS67" s="1906" t="s">
        <v>2728</v>
      </c>
      <c r="AT67" s="1883"/>
      <c r="AU67" s="1883"/>
      <c r="AV67" s="2428">
        <v>4</v>
      </c>
      <c r="AW67" s="1906" t="s">
        <v>2729</v>
      </c>
      <c r="AX67" s="1906"/>
    </row>
    <row r="68" spans="2:50" ht="27" customHeight="1">
      <c r="B68" s="1881"/>
      <c r="C68" s="1881"/>
      <c r="D68" s="1881"/>
      <c r="E68" s="1881"/>
      <c r="F68" s="1881"/>
      <c r="G68" s="1881"/>
      <c r="H68" s="1881"/>
      <c r="I68" s="1881"/>
      <c r="J68" s="1881"/>
      <c r="K68" s="1881"/>
      <c r="L68" s="1881"/>
      <c r="M68" s="1881"/>
      <c r="N68" s="1881"/>
      <c r="O68" s="1881"/>
      <c r="P68" s="1881"/>
      <c r="Q68" s="1881"/>
      <c r="R68" s="1881"/>
      <c r="S68" s="1881"/>
      <c r="T68" s="1881"/>
      <c r="U68" s="1881"/>
      <c r="V68" s="1881"/>
      <c r="W68" s="1898" t="s">
        <v>2730</v>
      </c>
      <c r="X68" s="1222" t="s">
        <v>2731</v>
      </c>
      <c r="Y68" s="1934"/>
      <c r="Z68" s="1881"/>
      <c r="AA68" s="1881"/>
      <c r="AB68" s="1881"/>
      <c r="AC68" s="1881"/>
      <c r="AD68" s="1881"/>
      <c r="AE68" s="1881"/>
      <c r="AF68" s="1881"/>
      <c r="AG68" s="1881"/>
      <c r="AH68" s="1881"/>
      <c r="AI68" s="1881"/>
      <c r="AJ68" s="1881"/>
      <c r="AK68" s="1881"/>
      <c r="AL68" s="1881"/>
      <c r="AM68" s="1881"/>
      <c r="AN68" s="1881"/>
      <c r="AO68" s="1066"/>
      <c r="AP68" s="1905" t="s">
        <v>2732</v>
      </c>
      <c r="AQ68" s="1881"/>
      <c r="AR68" s="2428">
        <v>9</v>
      </c>
      <c r="AS68" s="1906" t="s">
        <v>2733</v>
      </c>
      <c r="AT68" s="1883"/>
      <c r="AU68" s="1883"/>
      <c r="AV68" s="2428">
        <v>5</v>
      </c>
      <c r="AW68" s="1906" t="s">
        <v>2734</v>
      </c>
      <c r="AX68" s="1906"/>
    </row>
    <row r="69" spans="2:50" ht="18.75">
      <c r="B69" s="1881"/>
      <c r="C69" s="1881"/>
      <c r="D69" s="1881"/>
      <c r="E69" s="1881"/>
      <c r="F69" s="1881"/>
      <c r="G69" s="1881"/>
      <c r="H69" s="1881"/>
      <c r="I69" s="1881"/>
      <c r="J69" s="1881"/>
      <c r="K69" s="1881"/>
      <c r="L69" s="1881"/>
      <c r="M69" s="1881"/>
      <c r="N69" s="1881"/>
      <c r="O69" s="1881"/>
      <c r="P69" s="1881"/>
      <c r="Q69" s="1881"/>
      <c r="R69" s="1881"/>
      <c r="S69" s="1881"/>
      <c r="T69" s="1881"/>
      <c r="U69" s="1881"/>
      <c r="V69" s="1881"/>
      <c r="W69" s="1881"/>
      <c r="X69" s="1881"/>
      <c r="Y69" s="1881"/>
      <c r="Z69" s="1881"/>
      <c r="AA69" s="1881"/>
      <c r="AB69" s="1881"/>
      <c r="AC69" s="1881"/>
      <c r="AD69" s="1881"/>
      <c r="AE69" s="1881"/>
      <c r="AF69" s="1881"/>
      <c r="AG69" s="1881"/>
      <c r="AH69" s="1881"/>
      <c r="AI69" s="1881"/>
      <c r="AJ69" s="1881"/>
      <c r="AK69" s="1881"/>
      <c r="AL69" s="1881"/>
      <c r="AM69" s="1881"/>
      <c r="AN69" s="1881"/>
      <c r="AO69" s="1066"/>
      <c r="AP69" s="1905" t="s">
        <v>2735</v>
      </c>
      <c r="AQ69" s="1881"/>
      <c r="AR69" s="2428">
        <v>10</v>
      </c>
      <c r="AS69" s="1906" t="s">
        <v>2736</v>
      </c>
      <c r="AT69" s="1883"/>
      <c r="AU69" s="1883"/>
      <c r="AV69" s="2428"/>
      <c r="AW69" s="1906"/>
      <c r="AX69" s="1906"/>
    </row>
    <row r="70" spans="2:50" ht="30">
      <c r="B70" s="1881"/>
      <c r="C70" s="1881"/>
      <c r="D70" s="1881"/>
      <c r="E70" s="1881"/>
      <c r="F70" s="1881"/>
      <c r="G70" s="1881"/>
      <c r="H70" s="1881"/>
      <c r="I70" s="1881"/>
      <c r="J70" s="1881"/>
      <c r="K70" s="1881"/>
      <c r="L70" s="1881"/>
      <c r="M70" s="1881"/>
      <c r="N70" s="1881"/>
      <c r="O70" s="1881"/>
      <c r="P70" s="1881"/>
      <c r="Q70" s="1881"/>
      <c r="R70" s="1881"/>
      <c r="S70" s="1881"/>
      <c r="T70" s="1881"/>
      <c r="U70" s="1881"/>
      <c r="V70" s="1881"/>
      <c r="W70" s="1881"/>
      <c r="X70" s="1881"/>
      <c r="Y70" s="1881"/>
      <c r="Z70" s="1881"/>
      <c r="AA70" s="1881"/>
      <c r="AB70" s="1881"/>
      <c r="AC70" s="1881"/>
      <c r="AD70" s="1881"/>
      <c r="AE70" s="1881"/>
      <c r="AF70" s="1881"/>
      <c r="AG70" s="1881"/>
      <c r="AH70" s="1881"/>
      <c r="AI70" s="1881"/>
      <c r="AJ70" s="1881"/>
      <c r="AK70" s="1881"/>
      <c r="AL70" s="1881"/>
      <c r="AM70" s="1881"/>
      <c r="AN70" s="1881"/>
      <c r="AO70" s="1066"/>
      <c r="AP70" s="1902" t="s">
        <v>1</v>
      </c>
      <c r="AQ70" s="1881"/>
      <c r="AR70" s="2428">
        <v>11</v>
      </c>
      <c r="AS70" s="1906" t="s">
        <v>2737</v>
      </c>
      <c r="AT70" s="1883"/>
      <c r="AU70" s="1883"/>
      <c r="AV70" s="2429" t="s">
        <v>11</v>
      </c>
      <c r="AW70" s="1908" t="s">
        <v>305</v>
      </c>
      <c r="AX70" s="1906"/>
    </row>
    <row r="71" spans="2:50" ht="18.75">
      <c r="B71" s="1881"/>
      <c r="C71" s="1881"/>
      <c r="D71" s="1881"/>
      <c r="E71" s="1881"/>
      <c r="F71" s="1881"/>
      <c r="G71" s="1881"/>
      <c r="H71" s="1881"/>
      <c r="I71" s="1881"/>
      <c r="J71" s="1881"/>
      <c r="K71" s="1881"/>
      <c r="L71" s="1881"/>
      <c r="M71" s="1881"/>
      <c r="N71" s="1881"/>
      <c r="O71" s="1881"/>
      <c r="P71" s="1881"/>
      <c r="Q71" s="1881"/>
      <c r="R71" s="1881"/>
      <c r="S71" s="1881"/>
      <c r="T71" s="1881"/>
      <c r="U71" s="1881"/>
      <c r="V71" s="1881"/>
      <c r="W71" s="1881"/>
      <c r="X71" s="1881"/>
      <c r="Y71" s="1881"/>
      <c r="Z71" s="1881"/>
      <c r="AA71" s="1881"/>
      <c r="AB71" s="1881"/>
      <c r="AC71" s="1881"/>
      <c r="AD71" s="1881"/>
      <c r="AE71" s="1881"/>
      <c r="AF71" s="1881"/>
      <c r="AG71" s="1881"/>
      <c r="AH71" s="1881"/>
      <c r="AI71" s="1881"/>
      <c r="AJ71" s="1881"/>
      <c r="AK71" s="1881"/>
      <c r="AL71" s="1881"/>
      <c r="AM71" s="1881"/>
      <c r="AN71" s="1881"/>
      <c r="AO71" s="1066"/>
      <c r="AP71" s="1905" t="s">
        <v>2738</v>
      </c>
      <c r="AQ71" s="1881"/>
      <c r="AR71" s="2428">
        <v>12</v>
      </c>
      <c r="AS71" s="1906" t="s">
        <v>2739</v>
      </c>
      <c r="AT71" s="1883"/>
      <c r="AU71" s="1883"/>
      <c r="AV71" s="2428">
        <v>1</v>
      </c>
      <c r="AW71" s="1906" t="s">
        <v>2740</v>
      </c>
      <c r="AX71" s="1906"/>
    </row>
    <row r="72" spans="2:50" ht="18.75">
      <c r="B72" s="1881"/>
      <c r="C72" s="1881"/>
      <c r="D72" s="1881"/>
      <c r="E72" s="1881"/>
      <c r="F72" s="1881"/>
      <c r="G72" s="1881"/>
      <c r="H72" s="1881"/>
      <c r="I72" s="1881"/>
      <c r="J72" s="1881"/>
      <c r="K72" s="1881"/>
      <c r="L72" s="1881"/>
      <c r="M72" s="1881"/>
      <c r="N72" s="1881"/>
      <c r="O72" s="1881"/>
      <c r="P72" s="1881"/>
      <c r="Q72" s="1881"/>
      <c r="R72" s="1881"/>
      <c r="S72" s="1881"/>
      <c r="T72" s="1881"/>
      <c r="U72" s="1881"/>
      <c r="V72" s="1881"/>
      <c r="W72" s="1881"/>
      <c r="X72" s="1881"/>
      <c r="Y72" s="1881"/>
      <c r="Z72" s="1881"/>
      <c r="AA72" s="1881"/>
      <c r="AB72" s="1881"/>
      <c r="AC72" s="1881"/>
      <c r="AD72" s="1881"/>
      <c r="AE72" s="1881"/>
      <c r="AF72" s="1881"/>
      <c r="AG72" s="1881"/>
      <c r="AH72" s="1881"/>
      <c r="AI72" s="1881"/>
      <c r="AJ72" s="1881"/>
      <c r="AK72" s="1881"/>
      <c r="AL72" s="1881"/>
      <c r="AM72" s="1881"/>
      <c r="AN72" s="1881"/>
      <c r="AO72" s="1066"/>
      <c r="AP72" s="1905" t="s">
        <v>2741</v>
      </c>
      <c r="AQ72" s="1881"/>
      <c r="AR72" s="2428"/>
      <c r="AS72" s="1066"/>
      <c r="AT72" s="1883"/>
      <c r="AU72" s="1883"/>
      <c r="AV72" s="2428">
        <v>2</v>
      </c>
      <c r="AW72" s="1906" t="s">
        <v>2742</v>
      </c>
      <c r="AX72" s="1906"/>
    </row>
    <row r="73" spans="2:50" ht="30">
      <c r="B73" s="1881"/>
      <c r="C73" s="1881"/>
      <c r="D73" s="1881"/>
      <c r="E73" s="1881"/>
      <c r="F73" s="1881"/>
      <c r="G73" s="1881"/>
      <c r="H73" s="1881"/>
      <c r="I73" s="1881"/>
      <c r="J73" s="1881"/>
      <c r="K73" s="1881"/>
      <c r="L73" s="1881"/>
      <c r="M73" s="1881"/>
      <c r="N73" s="1881"/>
      <c r="O73" s="1881"/>
      <c r="P73" s="1881"/>
      <c r="Q73" s="1881"/>
      <c r="R73" s="1881"/>
      <c r="S73" s="1881"/>
      <c r="T73" s="1881"/>
      <c r="U73" s="1881"/>
      <c r="V73" s="1881"/>
      <c r="W73" s="1881"/>
      <c r="X73" s="1881"/>
      <c r="Y73" s="1881"/>
      <c r="Z73" s="1881"/>
      <c r="AA73" s="1881"/>
      <c r="AB73" s="1881"/>
      <c r="AC73" s="1881"/>
      <c r="AD73" s="1881"/>
      <c r="AE73" s="1881"/>
      <c r="AF73" s="1881"/>
      <c r="AG73" s="1881"/>
      <c r="AH73" s="1881"/>
      <c r="AI73" s="1881"/>
      <c r="AJ73" s="1881"/>
      <c r="AK73" s="1881"/>
      <c r="AL73" s="1881"/>
      <c r="AM73" s="1881"/>
      <c r="AN73" s="1881"/>
      <c r="AO73" s="1066"/>
      <c r="AP73" s="1902" t="s">
        <v>159</v>
      </c>
      <c r="AQ73" s="1881"/>
      <c r="AR73" s="2428"/>
      <c r="AS73" s="1066"/>
      <c r="AT73" s="1883"/>
      <c r="AU73" s="1883"/>
      <c r="AV73" s="2428">
        <v>3</v>
      </c>
      <c r="AW73" s="1906" t="s">
        <v>2743</v>
      </c>
      <c r="AX73" s="1906"/>
    </row>
    <row r="74" spans="2:50" ht="18.75">
      <c r="B74" s="1881"/>
      <c r="C74" s="1881"/>
      <c r="D74" s="1881"/>
      <c r="E74" s="1881"/>
      <c r="F74" s="1881"/>
      <c r="G74" s="1881"/>
      <c r="H74" s="1881"/>
      <c r="I74" s="1881"/>
      <c r="J74" s="1881"/>
      <c r="K74" s="1881"/>
      <c r="L74" s="1881"/>
      <c r="M74" s="1881"/>
      <c r="N74" s="1881"/>
      <c r="O74" s="1881"/>
      <c r="P74" s="1881"/>
      <c r="Q74" s="1881"/>
      <c r="R74" s="1881"/>
      <c r="S74" s="1881"/>
      <c r="T74" s="1881"/>
      <c r="U74" s="1881"/>
      <c r="V74" s="1881"/>
      <c r="W74" s="1881"/>
      <c r="X74" s="1881"/>
      <c r="Y74" s="1881"/>
      <c r="Z74" s="1881"/>
      <c r="AA74" s="1881"/>
      <c r="AB74" s="1881"/>
      <c r="AC74" s="1881"/>
      <c r="AD74" s="1881"/>
      <c r="AE74" s="1881"/>
      <c r="AF74" s="1881"/>
      <c r="AG74" s="1881"/>
      <c r="AH74" s="1881"/>
      <c r="AI74" s="1881"/>
      <c r="AJ74" s="1881"/>
      <c r="AK74" s="1881"/>
      <c r="AL74" s="1881"/>
      <c r="AM74" s="1881"/>
      <c r="AN74" s="1881"/>
      <c r="AO74" s="1066"/>
      <c r="AP74" s="1905" t="s">
        <v>2744</v>
      </c>
      <c r="AQ74" s="1881"/>
      <c r="AR74" s="2428">
        <v>1</v>
      </c>
      <c r="AS74" s="1906" t="s">
        <v>2745</v>
      </c>
      <c r="AT74" s="1883"/>
      <c r="AU74" s="1883"/>
      <c r="AV74" s="4130">
        <v>4</v>
      </c>
      <c r="AW74" s="4127" t="s">
        <v>2746</v>
      </c>
      <c r="AX74" s="4127"/>
    </row>
    <row r="75" spans="2:50" ht="18.75">
      <c r="B75" s="1881"/>
      <c r="C75" s="1881"/>
      <c r="D75" s="1881"/>
      <c r="E75" s="1881"/>
      <c r="F75" s="1881"/>
      <c r="G75" s="1881"/>
      <c r="H75" s="1881"/>
      <c r="I75" s="1881"/>
      <c r="J75" s="1881"/>
      <c r="K75" s="1881"/>
      <c r="L75" s="1881"/>
      <c r="M75" s="1881"/>
      <c r="N75" s="1881"/>
      <c r="O75" s="1881"/>
      <c r="P75" s="1881"/>
      <c r="Q75" s="1881"/>
      <c r="R75" s="1881"/>
      <c r="S75" s="1881"/>
      <c r="T75" s="1881"/>
      <c r="U75" s="1881"/>
      <c r="V75" s="1881"/>
      <c r="W75" s="1881"/>
      <c r="X75" s="1881"/>
      <c r="Y75" s="1881"/>
      <c r="Z75" s="1881"/>
      <c r="AA75" s="1881"/>
      <c r="AB75" s="1881"/>
      <c r="AC75" s="1881"/>
      <c r="AD75" s="1881"/>
      <c r="AE75" s="1881"/>
      <c r="AF75" s="1881"/>
      <c r="AG75" s="1881"/>
      <c r="AH75" s="1881"/>
      <c r="AI75" s="1881"/>
      <c r="AJ75" s="1881"/>
      <c r="AK75" s="1881"/>
      <c r="AL75" s="1881"/>
      <c r="AM75" s="1881"/>
      <c r="AN75" s="1881"/>
      <c r="AO75" s="1066"/>
      <c r="AP75" s="1905" t="s">
        <v>2747</v>
      </c>
      <c r="AQ75" s="1881"/>
      <c r="AR75" s="2428">
        <v>2</v>
      </c>
      <c r="AS75" s="1906" t="s">
        <v>2748</v>
      </c>
      <c r="AT75" s="1883"/>
      <c r="AU75" s="1883"/>
      <c r="AV75" s="4130"/>
      <c r="AW75" s="4127"/>
      <c r="AX75" s="4127"/>
    </row>
    <row r="76" spans="2:50" ht="18.75">
      <c r="B76" s="1881"/>
      <c r="C76" s="1881"/>
      <c r="D76" s="1881"/>
      <c r="E76" s="1881"/>
      <c r="F76" s="1881"/>
      <c r="G76" s="1881"/>
      <c r="H76" s="1881"/>
      <c r="I76" s="1881"/>
      <c r="J76" s="1881"/>
      <c r="K76" s="1881"/>
      <c r="L76" s="1881"/>
      <c r="M76" s="1881"/>
      <c r="N76" s="1881"/>
      <c r="O76" s="1881"/>
      <c r="P76" s="1881"/>
      <c r="Q76" s="1881"/>
      <c r="R76" s="1881"/>
      <c r="S76" s="1881"/>
      <c r="T76" s="1881"/>
      <c r="U76" s="1881"/>
      <c r="V76" s="1881"/>
      <c r="W76" s="1881"/>
      <c r="X76" s="1881"/>
      <c r="Y76" s="1881"/>
      <c r="Z76" s="1881"/>
      <c r="AA76" s="1881"/>
      <c r="AB76" s="1881"/>
      <c r="AC76" s="1881"/>
      <c r="AD76" s="1881"/>
      <c r="AE76" s="1881"/>
      <c r="AF76" s="1881"/>
      <c r="AG76" s="1881"/>
      <c r="AH76" s="1881"/>
      <c r="AI76" s="1881"/>
      <c r="AJ76" s="1881"/>
      <c r="AK76" s="1881"/>
      <c r="AL76" s="1881"/>
      <c r="AM76" s="1881"/>
      <c r="AN76" s="1881"/>
      <c r="AO76" s="1066"/>
      <c r="AP76" s="1905" t="s">
        <v>2749</v>
      </c>
      <c r="AQ76" s="1881"/>
      <c r="AR76" s="2428">
        <v>3</v>
      </c>
      <c r="AS76" s="1906" t="s">
        <v>2750</v>
      </c>
      <c r="AT76" s="1883"/>
      <c r="AU76" s="1883"/>
      <c r="AV76" s="2428"/>
      <c r="AW76" s="1906"/>
      <c r="AX76" s="1906"/>
    </row>
    <row r="77" spans="2:50" ht="18.75">
      <c r="B77" s="1881"/>
      <c r="C77" s="1881"/>
      <c r="D77" s="1881"/>
      <c r="E77" s="1881"/>
      <c r="F77" s="1881"/>
      <c r="G77" s="1881"/>
      <c r="H77" s="1881"/>
      <c r="I77" s="1881"/>
      <c r="J77" s="1881"/>
      <c r="K77" s="1881"/>
      <c r="L77" s="1881"/>
      <c r="M77" s="1881"/>
      <c r="N77" s="1881"/>
      <c r="O77" s="1881"/>
      <c r="P77" s="1881"/>
      <c r="Q77" s="1881"/>
      <c r="R77" s="1881"/>
      <c r="S77" s="1881"/>
      <c r="T77" s="1881"/>
      <c r="U77" s="1881"/>
      <c r="V77" s="1881"/>
      <c r="W77" s="1881"/>
      <c r="X77" s="1881"/>
      <c r="Y77" s="1881"/>
      <c r="Z77" s="1881"/>
      <c r="AA77" s="1881"/>
      <c r="AB77" s="1881"/>
      <c r="AC77" s="1881"/>
      <c r="AD77" s="1881"/>
      <c r="AE77" s="1881"/>
      <c r="AF77" s="1881"/>
      <c r="AG77" s="1881"/>
      <c r="AH77" s="1881"/>
      <c r="AI77" s="1881"/>
      <c r="AJ77" s="1881"/>
      <c r="AK77" s="1881"/>
      <c r="AL77" s="1881"/>
      <c r="AM77" s="1881"/>
      <c r="AN77" s="1881"/>
      <c r="AO77" s="1066"/>
      <c r="AP77" s="1905" t="s">
        <v>2751</v>
      </c>
      <c r="AQ77" s="1881"/>
      <c r="AR77" s="2428">
        <v>4</v>
      </c>
      <c r="AS77" s="1906" t="s">
        <v>2752</v>
      </c>
      <c r="AT77" s="1883"/>
      <c r="AU77" s="1883"/>
      <c r="AV77" s="2429" t="s">
        <v>12</v>
      </c>
      <c r="AW77" s="1908" t="s">
        <v>2753</v>
      </c>
      <c r="AX77" s="1906"/>
    </row>
    <row r="78" spans="2:50" ht="18.75">
      <c r="B78" s="1881"/>
      <c r="C78" s="1881"/>
      <c r="D78" s="1881"/>
      <c r="E78" s="1881"/>
      <c r="F78" s="1881"/>
      <c r="G78" s="1881"/>
      <c r="H78" s="1881"/>
      <c r="I78" s="1881"/>
      <c r="J78" s="1881"/>
      <c r="K78" s="1881"/>
      <c r="L78" s="1881"/>
      <c r="M78" s="1881"/>
      <c r="N78" s="1881"/>
      <c r="O78" s="1881"/>
      <c r="P78" s="1881"/>
      <c r="Q78" s="1881"/>
      <c r="R78" s="1881"/>
      <c r="S78" s="1881"/>
      <c r="T78" s="1881"/>
      <c r="U78" s="1881"/>
      <c r="V78" s="1881"/>
      <c r="W78" s="1881"/>
      <c r="X78" s="1881"/>
      <c r="Y78" s="1881"/>
      <c r="Z78" s="1881"/>
      <c r="AA78" s="1881"/>
      <c r="AB78" s="1881"/>
      <c r="AC78" s="1881"/>
      <c r="AD78" s="1881"/>
      <c r="AE78" s="1881"/>
      <c r="AF78" s="1881"/>
      <c r="AG78" s="1881"/>
      <c r="AH78" s="1881"/>
      <c r="AI78" s="1881"/>
      <c r="AJ78" s="1881"/>
      <c r="AK78" s="1881"/>
      <c r="AL78" s="1881"/>
      <c r="AM78" s="1881"/>
      <c r="AN78" s="1881"/>
      <c r="AO78" s="1066"/>
      <c r="AP78" s="1912" t="s">
        <v>2754</v>
      </c>
      <c r="AQ78" s="1881"/>
      <c r="AR78" s="2428">
        <v>5</v>
      </c>
      <c r="AS78" s="1906" t="s">
        <v>2755</v>
      </c>
      <c r="AT78" s="1883"/>
      <c r="AU78" s="1883"/>
      <c r="AV78" s="2428">
        <v>1</v>
      </c>
      <c r="AW78" s="1906" t="s">
        <v>2756</v>
      </c>
      <c r="AX78" s="1906"/>
    </row>
    <row r="79" spans="2:50" ht="18.75">
      <c r="B79" s="1881"/>
      <c r="C79" s="1881"/>
      <c r="D79" s="1881"/>
      <c r="E79" s="1881"/>
      <c r="F79" s="1881"/>
      <c r="G79" s="1881"/>
      <c r="H79" s="1881"/>
      <c r="I79" s="1881"/>
      <c r="J79" s="1881"/>
      <c r="K79" s="1881"/>
      <c r="L79" s="1881"/>
      <c r="M79" s="1881"/>
      <c r="N79" s="1881"/>
      <c r="O79" s="1881"/>
      <c r="P79" s="1881"/>
      <c r="Q79" s="1881"/>
      <c r="R79" s="1881"/>
      <c r="S79" s="1881"/>
      <c r="T79" s="1881"/>
      <c r="U79" s="1881"/>
      <c r="V79" s="1881"/>
      <c r="W79" s="1881"/>
      <c r="X79" s="1881"/>
      <c r="Y79" s="1881"/>
      <c r="Z79" s="1881"/>
      <c r="AA79" s="1881"/>
      <c r="AB79" s="1881"/>
      <c r="AC79" s="1881"/>
      <c r="AD79" s="1881"/>
      <c r="AE79" s="1881"/>
      <c r="AF79" s="1881"/>
      <c r="AG79" s="1881"/>
      <c r="AH79" s="1881"/>
      <c r="AI79" s="1881"/>
      <c r="AJ79" s="1881"/>
      <c r="AK79" s="1881"/>
      <c r="AL79" s="1881"/>
      <c r="AM79" s="1881"/>
      <c r="AN79" s="1881"/>
      <c r="AO79" s="1066"/>
      <c r="AP79" s="1912" t="s">
        <v>2757</v>
      </c>
      <c r="AQ79" s="1881"/>
      <c r="AR79" s="2428">
        <v>6</v>
      </c>
      <c r="AS79" s="1906" t="s">
        <v>2758</v>
      </c>
      <c r="AT79" s="1883"/>
      <c r="AU79" s="1883"/>
      <c r="AV79" s="2428">
        <v>2</v>
      </c>
      <c r="AW79" s="4126" t="s">
        <v>2759</v>
      </c>
      <c r="AX79" s="4126"/>
    </row>
    <row r="80" spans="2:50" ht="18.75">
      <c r="B80" s="1881"/>
      <c r="C80" s="1881"/>
      <c r="D80" s="1881"/>
      <c r="E80" s="1881"/>
      <c r="F80" s="1881"/>
      <c r="G80" s="1881"/>
      <c r="H80" s="1881"/>
      <c r="I80" s="1881"/>
      <c r="J80" s="1881"/>
      <c r="K80" s="1881"/>
      <c r="L80" s="1881"/>
      <c r="M80" s="1881"/>
      <c r="N80" s="1881"/>
      <c r="O80" s="1881"/>
      <c r="P80" s="1881"/>
      <c r="Q80" s="1881"/>
      <c r="R80" s="1881"/>
      <c r="S80" s="1881"/>
      <c r="T80" s="1881"/>
      <c r="U80" s="1881"/>
      <c r="V80" s="1881"/>
      <c r="W80" s="1881"/>
      <c r="X80" s="1881"/>
      <c r="Y80" s="1881"/>
      <c r="Z80" s="1881"/>
      <c r="AA80" s="1881"/>
      <c r="AB80" s="1881"/>
      <c r="AC80" s="1881"/>
      <c r="AD80" s="1881"/>
      <c r="AE80" s="1881"/>
      <c r="AF80" s="1881"/>
      <c r="AG80" s="1881"/>
      <c r="AH80" s="1881"/>
      <c r="AI80" s="1881"/>
      <c r="AJ80" s="1881"/>
      <c r="AK80" s="1881"/>
      <c r="AL80" s="1881"/>
      <c r="AM80" s="1881"/>
      <c r="AN80" s="1881"/>
      <c r="AO80" s="1066"/>
      <c r="AP80" s="1905" t="s">
        <v>2760</v>
      </c>
      <c r="AQ80" s="1881"/>
      <c r="AR80" s="2428">
        <v>7</v>
      </c>
      <c r="AS80" s="1906" t="s">
        <v>2761</v>
      </c>
      <c r="AT80" s="1883"/>
      <c r="AU80" s="1883"/>
      <c r="AV80" s="2428">
        <v>3</v>
      </c>
      <c r="AW80" s="4126"/>
      <c r="AX80" s="4126"/>
    </row>
    <row r="81" spans="2:50" ht="30">
      <c r="B81" s="1881"/>
      <c r="C81" s="1881"/>
      <c r="D81" s="1881"/>
      <c r="E81" s="1881"/>
      <c r="F81" s="1881"/>
      <c r="G81" s="1881"/>
      <c r="H81" s="1881"/>
      <c r="I81" s="1881"/>
      <c r="J81" s="1881"/>
      <c r="K81" s="1881"/>
      <c r="L81" s="1881"/>
      <c r="M81" s="1881"/>
      <c r="N81" s="1881"/>
      <c r="O81" s="1881"/>
      <c r="P81" s="1881"/>
      <c r="Q81" s="1881"/>
      <c r="R81" s="1881"/>
      <c r="S81" s="1881"/>
      <c r="T81" s="1881"/>
      <c r="U81" s="1881"/>
      <c r="V81" s="1881"/>
      <c r="W81" s="1881"/>
      <c r="X81" s="1881"/>
      <c r="Y81" s="1881"/>
      <c r="Z81" s="1881"/>
      <c r="AA81" s="1881"/>
      <c r="AB81" s="1881"/>
      <c r="AC81" s="1881"/>
      <c r="AD81" s="1881"/>
      <c r="AE81" s="1881"/>
      <c r="AF81" s="1881"/>
      <c r="AG81" s="1881"/>
      <c r="AH81" s="1881"/>
      <c r="AI81" s="1881"/>
      <c r="AJ81" s="1881"/>
      <c r="AK81" s="1881"/>
      <c r="AL81" s="1881"/>
      <c r="AM81" s="1881"/>
      <c r="AN81" s="1881"/>
      <c r="AO81" s="1066"/>
      <c r="AP81" s="1902" t="s">
        <v>236</v>
      </c>
      <c r="AQ81" s="1881"/>
      <c r="AR81" s="2428">
        <v>8</v>
      </c>
      <c r="AS81" s="1906" t="s">
        <v>2762</v>
      </c>
      <c r="AT81" s="1883"/>
      <c r="AU81" s="1883"/>
      <c r="AV81" s="2428"/>
      <c r="AW81" s="1906"/>
      <c r="AX81" s="1906"/>
    </row>
    <row r="82" spans="2:50" ht="18.75">
      <c r="B82" s="1881"/>
      <c r="C82" s="1881"/>
      <c r="D82" s="1881"/>
      <c r="E82" s="1881"/>
      <c r="F82" s="1881"/>
      <c r="G82" s="1881"/>
      <c r="H82" s="1881"/>
      <c r="I82" s="1881"/>
      <c r="J82" s="1881"/>
      <c r="K82" s="1881"/>
      <c r="L82" s="1881"/>
      <c r="M82" s="1881"/>
      <c r="N82" s="1881"/>
      <c r="O82" s="1881"/>
      <c r="P82" s="1881"/>
      <c r="Q82" s="1881"/>
      <c r="R82" s="1881"/>
      <c r="S82" s="1881"/>
      <c r="T82" s="1881"/>
      <c r="U82" s="1881"/>
      <c r="V82" s="1881"/>
      <c r="W82" s="1881"/>
      <c r="X82" s="1881"/>
      <c r="Y82" s="1881"/>
      <c r="Z82" s="1881"/>
      <c r="AA82" s="1881"/>
      <c r="AB82" s="1881"/>
      <c r="AC82" s="1881"/>
      <c r="AD82" s="1881"/>
      <c r="AE82" s="1881"/>
      <c r="AF82" s="1881"/>
      <c r="AG82" s="1881"/>
      <c r="AH82" s="1881"/>
      <c r="AI82" s="1881"/>
      <c r="AJ82" s="1881"/>
      <c r="AK82" s="1881"/>
      <c r="AL82" s="1881"/>
      <c r="AM82" s="1881"/>
      <c r="AN82" s="1881"/>
      <c r="AO82" s="1066"/>
      <c r="AP82" s="1905" t="s">
        <v>2763</v>
      </c>
      <c r="AQ82" s="1881"/>
      <c r="AR82" s="2428">
        <v>9</v>
      </c>
      <c r="AS82" s="1906" t="s">
        <v>2764</v>
      </c>
      <c r="AT82" s="1883"/>
      <c r="AU82" s="1883"/>
      <c r="AV82" s="1935" t="s">
        <v>2765</v>
      </c>
      <c r="AW82" s="1936" t="s">
        <v>2766</v>
      </c>
      <c r="AX82" s="1906"/>
    </row>
    <row r="83" spans="2:50" ht="30">
      <c r="B83" s="1881"/>
      <c r="C83" s="1881"/>
      <c r="D83" s="1881"/>
      <c r="E83" s="1881"/>
      <c r="F83" s="1881"/>
      <c r="G83" s="1881"/>
      <c r="H83" s="1881"/>
      <c r="I83" s="1881"/>
      <c r="J83" s="1881"/>
      <c r="K83" s="1881"/>
      <c r="L83" s="1881"/>
      <c r="M83" s="1881"/>
      <c r="N83" s="1881"/>
      <c r="O83" s="1881"/>
      <c r="P83" s="1881"/>
      <c r="Q83" s="1881"/>
      <c r="R83" s="1881"/>
      <c r="S83" s="1881"/>
      <c r="T83" s="1881"/>
      <c r="U83" s="1881"/>
      <c r="V83" s="1881"/>
      <c r="W83" s="1881"/>
      <c r="X83" s="1881"/>
      <c r="Y83" s="1881"/>
      <c r="Z83" s="1881"/>
      <c r="AA83" s="1881"/>
      <c r="AB83" s="1881"/>
      <c r="AC83" s="1881"/>
      <c r="AD83" s="1881"/>
      <c r="AE83" s="1881"/>
      <c r="AF83" s="1881"/>
      <c r="AG83" s="1881"/>
      <c r="AH83" s="1881"/>
      <c r="AI83" s="1881"/>
      <c r="AJ83" s="1881"/>
      <c r="AK83" s="1881"/>
      <c r="AL83" s="1881"/>
      <c r="AM83" s="1881"/>
      <c r="AN83" s="1881"/>
      <c r="AO83" s="1066"/>
      <c r="AP83" s="1902" t="s">
        <v>77</v>
      </c>
      <c r="AQ83" s="1881"/>
      <c r="AR83" s="2428">
        <v>10</v>
      </c>
      <c r="AS83" s="1906" t="s">
        <v>2535</v>
      </c>
      <c r="AT83" s="1883"/>
      <c r="AU83" s="1883"/>
      <c r="AV83" s="1935" t="s">
        <v>2767</v>
      </c>
      <c r="AW83" s="4126" t="s">
        <v>2768</v>
      </c>
      <c r="AX83" s="4126"/>
    </row>
    <row r="84" spans="2:50" ht="25.5">
      <c r="B84" s="1881"/>
      <c r="C84" s="1881"/>
      <c r="D84" s="1881"/>
      <c r="E84" s="1881"/>
      <c r="F84" s="1881"/>
      <c r="G84" s="1881"/>
      <c r="H84" s="1881"/>
      <c r="I84" s="1881"/>
      <c r="J84" s="1881"/>
      <c r="K84" s="1881"/>
      <c r="L84" s="1881"/>
      <c r="M84" s="1881"/>
      <c r="N84" s="1881"/>
      <c r="O84" s="1881"/>
      <c r="P84" s="1881"/>
      <c r="Q84" s="1881"/>
      <c r="R84" s="1881"/>
      <c r="S84" s="1881"/>
      <c r="T84" s="1881"/>
      <c r="U84" s="1881"/>
      <c r="V84" s="1881"/>
      <c r="W84" s="1881"/>
      <c r="X84" s="1881"/>
      <c r="Y84" s="1881"/>
      <c r="Z84" s="1881"/>
      <c r="AA84" s="1881"/>
      <c r="AB84" s="1881"/>
      <c r="AC84" s="1881"/>
      <c r="AD84" s="1881"/>
      <c r="AE84" s="1881"/>
      <c r="AF84" s="1881"/>
      <c r="AG84" s="1881"/>
      <c r="AH84" s="1881"/>
      <c r="AI84" s="1881"/>
      <c r="AJ84" s="1881"/>
      <c r="AK84" s="1881"/>
      <c r="AL84" s="1881"/>
      <c r="AM84" s="1881"/>
      <c r="AN84" s="1881"/>
      <c r="AO84" s="1066"/>
      <c r="AP84" s="1905" t="s">
        <v>2769</v>
      </c>
      <c r="AQ84" s="1881"/>
      <c r="AR84" s="2428">
        <v>11</v>
      </c>
      <c r="AS84" s="1906" t="s">
        <v>2770</v>
      </c>
      <c r="AT84" s="1883"/>
      <c r="AU84" s="1883"/>
      <c r="AV84" s="2428"/>
      <c r="AW84" s="4126"/>
      <c r="AX84" s="4126"/>
    </row>
    <row r="85" spans="2:50" ht="18.75">
      <c r="B85" s="1881"/>
      <c r="C85" s="1881"/>
      <c r="D85" s="1881"/>
      <c r="E85" s="1881"/>
      <c r="F85" s="1881"/>
      <c r="G85" s="1881"/>
      <c r="H85" s="1881"/>
      <c r="I85" s="1881"/>
      <c r="J85" s="1881"/>
      <c r="K85" s="1881"/>
      <c r="L85" s="1881"/>
      <c r="M85" s="1881"/>
      <c r="N85" s="1881"/>
      <c r="O85" s="1881"/>
      <c r="P85" s="1881"/>
      <c r="Q85" s="1881"/>
      <c r="R85" s="1881"/>
      <c r="S85" s="1881"/>
      <c r="T85" s="1881"/>
      <c r="U85" s="1881"/>
      <c r="V85" s="1881"/>
      <c r="W85" s="1881"/>
      <c r="X85" s="1881"/>
      <c r="Y85" s="1881"/>
      <c r="Z85" s="1881"/>
      <c r="AA85" s="1881"/>
      <c r="AB85" s="1881"/>
      <c r="AC85" s="1881"/>
      <c r="AD85" s="1881"/>
      <c r="AE85" s="1881"/>
      <c r="AF85" s="1881"/>
      <c r="AG85" s="1881"/>
      <c r="AH85" s="1881"/>
      <c r="AI85" s="1881"/>
      <c r="AJ85" s="1881"/>
      <c r="AK85" s="1881"/>
      <c r="AL85" s="1881"/>
      <c r="AM85" s="1881"/>
      <c r="AN85" s="1881"/>
      <c r="AO85" s="1066"/>
      <c r="AP85" s="1905" t="s">
        <v>2771</v>
      </c>
      <c r="AQ85" s="1881"/>
      <c r="AR85" s="2428">
        <v>12</v>
      </c>
      <c r="AS85" s="1906" t="s">
        <v>2772</v>
      </c>
      <c r="AT85" s="1883"/>
      <c r="AU85" s="1883"/>
      <c r="AV85" s="1935" t="s">
        <v>2773</v>
      </c>
      <c r="AW85" s="4126" t="s">
        <v>2774</v>
      </c>
      <c r="AX85" s="4126"/>
    </row>
    <row r="86" spans="2:50" ht="18.75">
      <c r="B86" s="1881"/>
      <c r="C86" s="1881"/>
      <c r="D86" s="1881"/>
      <c r="E86" s="1881"/>
      <c r="F86" s="1881"/>
      <c r="G86" s="1881"/>
      <c r="H86" s="1881"/>
      <c r="I86" s="1881"/>
      <c r="J86" s="1881"/>
      <c r="K86" s="1881"/>
      <c r="L86" s="1881"/>
      <c r="M86" s="1881"/>
      <c r="N86" s="1881"/>
      <c r="O86" s="1881"/>
      <c r="P86" s="1881"/>
      <c r="Q86" s="1881"/>
      <c r="R86" s="1881"/>
      <c r="S86" s="1881"/>
      <c r="T86" s="1881"/>
      <c r="U86" s="1881"/>
      <c r="V86" s="1881"/>
      <c r="W86" s="1881"/>
      <c r="X86" s="1881"/>
      <c r="Y86" s="1881"/>
      <c r="Z86" s="1881"/>
      <c r="AA86" s="1881"/>
      <c r="AB86" s="1881"/>
      <c r="AC86" s="1881"/>
      <c r="AD86" s="1881"/>
      <c r="AE86" s="1881"/>
      <c r="AF86" s="1881"/>
      <c r="AG86" s="1881"/>
      <c r="AH86" s="1881"/>
      <c r="AI86" s="1881"/>
      <c r="AJ86" s="1881"/>
      <c r="AK86" s="1881"/>
      <c r="AL86" s="1881"/>
      <c r="AM86" s="1881"/>
      <c r="AN86" s="1881"/>
      <c r="AO86" s="1066"/>
      <c r="AP86" s="1905" t="s">
        <v>2775</v>
      </c>
      <c r="AQ86" s="1881"/>
      <c r="AR86" s="2428">
        <v>13</v>
      </c>
      <c r="AS86" s="1906" t="s">
        <v>2776</v>
      </c>
      <c r="AT86" s="1883"/>
      <c r="AU86" s="1883"/>
      <c r="AV86" s="2428"/>
      <c r="AW86" s="4126"/>
      <c r="AX86" s="4126"/>
    </row>
    <row r="87" spans="2:50" ht="18.75">
      <c r="B87" s="1881"/>
      <c r="C87" s="1881"/>
      <c r="D87" s="1881"/>
      <c r="E87" s="1881"/>
      <c r="F87" s="1881"/>
      <c r="G87" s="1881"/>
      <c r="H87" s="1881"/>
      <c r="I87" s="1881"/>
      <c r="J87" s="1881"/>
      <c r="K87" s="1881"/>
      <c r="L87" s="1881"/>
      <c r="M87" s="1881"/>
      <c r="N87" s="1881"/>
      <c r="O87" s="1881"/>
      <c r="P87" s="1881"/>
      <c r="Q87" s="1881"/>
      <c r="R87" s="1881"/>
      <c r="S87" s="1881"/>
      <c r="T87" s="1881"/>
      <c r="U87" s="1881"/>
      <c r="V87" s="1881"/>
      <c r="W87" s="1881"/>
      <c r="X87" s="1881"/>
      <c r="Y87" s="1881"/>
      <c r="Z87" s="1881"/>
      <c r="AA87" s="1881"/>
      <c r="AB87" s="1881"/>
      <c r="AC87" s="1881"/>
      <c r="AD87" s="1881"/>
      <c r="AE87" s="1881"/>
      <c r="AF87" s="1881"/>
      <c r="AG87" s="1881"/>
      <c r="AH87" s="1881"/>
      <c r="AI87" s="1881"/>
      <c r="AJ87" s="1881"/>
      <c r="AK87" s="1881"/>
      <c r="AL87" s="1881"/>
      <c r="AM87" s="1881"/>
      <c r="AN87" s="1881"/>
      <c r="AO87" s="1066"/>
      <c r="AP87" s="1905" t="s">
        <v>2777</v>
      </c>
      <c r="AQ87" s="1881"/>
      <c r="AR87" s="2428">
        <v>14</v>
      </c>
      <c r="AS87" s="1906" t="s">
        <v>2778</v>
      </c>
      <c r="AT87" s="1883"/>
      <c r="AU87" s="1883"/>
      <c r="AV87" s="1935" t="s">
        <v>2779</v>
      </c>
      <c r="AW87" s="1906" t="s">
        <v>2780</v>
      </c>
      <c r="AX87" s="1906"/>
    </row>
    <row r="88" spans="2:50" ht="18.75">
      <c r="B88" s="1881"/>
      <c r="C88" s="1881"/>
      <c r="D88" s="1881"/>
      <c r="E88" s="1881"/>
      <c r="F88" s="1881"/>
      <c r="G88" s="1881"/>
      <c r="H88" s="1881"/>
      <c r="I88" s="1881"/>
      <c r="J88" s="1881"/>
      <c r="K88" s="1881"/>
      <c r="L88" s="1881"/>
      <c r="M88" s="1881"/>
      <c r="N88" s="1881"/>
      <c r="O88" s="1881"/>
      <c r="P88" s="1881"/>
      <c r="Q88" s="1881"/>
      <c r="R88" s="1881"/>
      <c r="S88" s="1881"/>
      <c r="T88" s="1881"/>
      <c r="U88" s="1881"/>
      <c r="V88" s="1881"/>
      <c r="W88" s="1881"/>
      <c r="X88" s="1881"/>
      <c r="Y88" s="1881"/>
      <c r="Z88" s="1881"/>
      <c r="AA88" s="1881"/>
      <c r="AB88" s="1881"/>
      <c r="AC88" s="1881"/>
      <c r="AD88" s="1881"/>
      <c r="AE88" s="1881"/>
      <c r="AF88" s="1881"/>
      <c r="AG88" s="1881"/>
      <c r="AH88" s="1881"/>
      <c r="AI88" s="1881"/>
      <c r="AJ88" s="1881"/>
      <c r="AK88" s="1881"/>
      <c r="AL88" s="1881"/>
      <c r="AM88" s="1881"/>
      <c r="AN88" s="1881"/>
      <c r="AO88" s="1066"/>
      <c r="AP88" s="1905" t="s">
        <v>2781</v>
      </c>
      <c r="AQ88" s="1881"/>
      <c r="AR88" s="2428">
        <v>15</v>
      </c>
      <c r="AS88" s="1906" t="s">
        <v>2782</v>
      </c>
      <c r="AT88" s="1883"/>
      <c r="AU88" s="1883"/>
      <c r="AV88" s="1935">
        <v>1</v>
      </c>
      <c r="AW88" s="1906" t="s">
        <v>2783</v>
      </c>
      <c r="AX88" s="1906"/>
    </row>
    <row r="89" spans="2:50" ht="18.75">
      <c r="B89" s="1881"/>
      <c r="C89" s="1881"/>
      <c r="D89" s="1881"/>
      <c r="E89" s="1881"/>
      <c r="F89" s="1881"/>
      <c r="G89" s="1881"/>
      <c r="H89" s="1881"/>
      <c r="I89" s="1881"/>
      <c r="J89" s="1881"/>
      <c r="K89" s="1881"/>
      <c r="L89" s="1881"/>
      <c r="M89" s="1881"/>
      <c r="N89" s="1881"/>
      <c r="O89" s="1881"/>
      <c r="P89" s="1881"/>
      <c r="Q89" s="1881"/>
      <c r="R89" s="1881"/>
      <c r="S89" s="1881"/>
      <c r="T89" s="1881"/>
      <c r="U89" s="1881"/>
      <c r="V89" s="1881"/>
      <c r="W89" s="1881"/>
      <c r="X89" s="1881"/>
      <c r="Y89" s="1881"/>
      <c r="Z89" s="1881"/>
      <c r="AA89" s="1881"/>
      <c r="AB89" s="1881"/>
      <c r="AC89" s="1881"/>
      <c r="AD89" s="1881"/>
      <c r="AE89" s="1881"/>
      <c r="AF89" s="1881"/>
      <c r="AG89" s="1881"/>
      <c r="AH89" s="1881"/>
      <c r="AI89" s="1881"/>
      <c r="AJ89" s="1881"/>
      <c r="AK89" s="1881"/>
      <c r="AL89" s="1881"/>
      <c r="AM89" s="1881"/>
      <c r="AN89" s="1881"/>
      <c r="AO89" s="1066"/>
      <c r="AP89" s="1905" t="s">
        <v>2784</v>
      </c>
      <c r="AQ89" s="1881"/>
      <c r="AR89" s="2428">
        <v>16</v>
      </c>
      <c r="AS89" s="1906" t="s">
        <v>2785</v>
      </c>
      <c r="AT89" s="1883"/>
      <c r="AU89" s="1883"/>
      <c r="AV89" s="1935">
        <v>2</v>
      </c>
      <c r="AW89" s="1906" t="s">
        <v>2786</v>
      </c>
      <c r="AX89" s="1906"/>
    </row>
    <row r="90" spans="2:50" ht="25.5">
      <c r="B90" s="1881"/>
      <c r="C90" s="1881"/>
      <c r="D90" s="1881"/>
      <c r="E90" s="1881"/>
      <c r="F90" s="1881"/>
      <c r="G90" s="1881"/>
      <c r="H90" s="1881"/>
      <c r="I90" s="1881"/>
      <c r="J90" s="1881"/>
      <c r="K90" s="1881"/>
      <c r="L90" s="1881"/>
      <c r="M90" s="1881"/>
      <c r="N90" s="1881"/>
      <c r="O90" s="1881"/>
      <c r="P90" s="1881"/>
      <c r="Q90" s="1881"/>
      <c r="R90" s="1881"/>
      <c r="S90" s="1881"/>
      <c r="T90" s="1881"/>
      <c r="U90" s="1881"/>
      <c r="V90" s="1881"/>
      <c r="W90" s="1881"/>
      <c r="X90" s="1881"/>
      <c r="Y90" s="1881"/>
      <c r="Z90" s="1881"/>
      <c r="AA90" s="1881"/>
      <c r="AB90" s="1881"/>
      <c r="AC90" s="1881"/>
      <c r="AD90" s="1881"/>
      <c r="AE90" s="1881"/>
      <c r="AF90" s="1881"/>
      <c r="AG90" s="1881"/>
      <c r="AH90" s="1881"/>
      <c r="AI90" s="1881"/>
      <c r="AJ90" s="1881"/>
      <c r="AK90" s="1881"/>
      <c r="AL90" s="1881"/>
      <c r="AM90" s="1881"/>
      <c r="AN90" s="1881"/>
      <c r="AO90" s="1066"/>
      <c r="AP90" s="1905" t="s">
        <v>2787</v>
      </c>
      <c r="AQ90" s="1881"/>
      <c r="AR90" s="2428"/>
      <c r="AS90" s="1066"/>
      <c r="AT90" s="1883"/>
      <c r="AU90" s="1883"/>
      <c r="AV90" s="1935">
        <v>3</v>
      </c>
      <c r="AW90" s="1906" t="s">
        <v>2788</v>
      </c>
      <c r="AX90" s="1906"/>
    </row>
    <row r="91" spans="2:50" ht="18.75">
      <c r="B91" s="1881"/>
      <c r="C91" s="1881"/>
      <c r="D91" s="1881"/>
      <c r="E91" s="1881"/>
      <c r="F91" s="1881"/>
      <c r="G91" s="1881"/>
      <c r="H91" s="1881"/>
      <c r="I91" s="1881"/>
      <c r="J91" s="1881"/>
      <c r="K91" s="1881"/>
      <c r="L91" s="1881"/>
      <c r="M91" s="1881"/>
      <c r="N91" s="1881"/>
      <c r="O91" s="1881"/>
      <c r="P91" s="1881"/>
      <c r="Q91" s="1881"/>
      <c r="R91" s="1881"/>
      <c r="S91" s="1881"/>
      <c r="T91" s="1881"/>
      <c r="U91" s="1881"/>
      <c r="V91" s="1881"/>
      <c r="W91" s="1881"/>
      <c r="X91" s="1881"/>
      <c r="Y91" s="1881"/>
      <c r="Z91" s="1881"/>
      <c r="AA91" s="1881"/>
      <c r="AB91" s="1881"/>
      <c r="AC91" s="1881"/>
      <c r="AD91" s="1881"/>
      <c r="AE91" s="1881"/>
      <c r="AF91" s="1881"/>
      <c r="AG91" s="1881"/>
      <c r="AH91" s="1881"/>
      <c r="AI91" s="1881"/>
      <c r="AJ91" s="1881"/>
      <c r="AK91" s="1881"/>
      <c r="AL91" s="1881"/>
      <c r="AM91" s="1881"/>
      <c r="AN91" s="1881"/>
      <c r="AO91" s="1066"/>
      <c r="AP91" s="1905" t="s">
        <v>2789</v>
      </c>
      <c r="AQ91" s="1881"/>
      <c r="AR91" s="2428"/>
      <c r="AS91" s="1066"/>
      <c r="AT91" s="1883"/>
      <c r="AU91" s="1883"/>
      <c r="AV91" s="1935">
        <v>4</v>
      </c>
      <c r="AW91" s="1906" t="s">
        <v>2790</v>
      </c>
      <c r="AX91" s="1906"/>
    </row>
    <row r="92" spans="2:50" ht="25.5">
      <c r="B92" s="1881"/>
      <c r="C92" s="1881"/>
      <c r="D92" s="1881"/>
      <c r="E92" s="1881"/>
      <c r="F92" s="1881"/>
      <c r="G92" s="1881"/>
      <c r="H92" s="1881"/>
      <c r="I92" s="1881"/>
      <c r="J92" s="1881"/>
      <c r="K92" s="1881"/>
      <c r="L92" s="1881"/>
      <c r="M92" s="1881"/>
      <c r="N92" s="1881"/>
      <c r="O92" s="1881"/>
      <c r="P92" s="1881"/>
      <c r="Q92" s="1881"/>
      <c r="R92" s="1881"/>
      <c r="S92" s="1881"/>
      <c r="T92" s="1881"/>
      <c r="U92" s="1881"/>
      <c r="V92" s="1881"/>
      <c r="W92" s="1881"/>
      <c r="X92" s="1881"/>
      <c r="Y92" s="1881"/>
      <c r="Z92" s="1881"/>
      <c r="AA92" s="1881"/>
      <c r="AB92" s="1881"/>
      <c r="AC92" s="1881"/>
      <c r="AD92" s="1881"/>
      <c r="AE92" s="1881"/>
      <c r="AF92" s="1881"/>
      <c r="AG92" s="1881"/>
      <c r="AH92" s="1881"/>
      <c r="AI92" s="1881"/>
      <c r="AJ92" s="1881"/>
      <c r="AK92" s="1881"/>
      <c r="AL92" s="1881"/>
      <c r="AM92" s="1881"/>
      <c r="AN92" s="1881"/>
      <c r="AO92" s="1066"/>
      <c r="AP92" s="1905" t="s">
        <v>2791</v>
      </c>
      <c r="AQ92" s="1881"/>
      <c r="AR92" s="2428">
        <v>1</v>
      </c>
      <c r="AS92" s="1906" t="s">
        <v>2792</v>
      </c>
      <c r="AT92" s="1883"/>
      <c r="AU92" s="1883"/>
      <c r="AV92" s="2428"/>
      <c r="AW92" s="1906"/>
      <c r="AX92" s="1906"/>
    </row>
    <row r="93" spans="2:50" ht="30">
      <c r="B93" s="1881"/>
      <c r="C93" s="1881"/>
      <c r="D93" s="1881"/>
      <c r="E93" s="1881"/>
      <c r="F93" s="1881"/>
      <c r="G93" s="1881"/>
      <c r="H93" s="1881"/>
      <c r="I93" s="1881"/>
      <c r="J93" s="1881"/>
      <c r="K93" s="1881"/>
      <c r="L93" s="1881"/>
      <c r="M93" s="1881"/>
      <c r="N93" s="1881"/>
      <c r="O93" s="1881"/>
      <c r="P93" s="1881"/>
      <c r="Q93" s="1881"/>
      <c r="R93" s="1881"/>
      <c r="S93" s="1881"/>
      <c r="T93" s="1881"/>
      <c r="U93" s="1881"/>
      <c r="V93" s="1881"/>
      <c r="W93" s="1881"/>
      <c r="X93" s="1881"/>
      <c r="Y93" s="1881"/>
      <c r="Z93" s="1881"/>
      <c r="AA93" s="1881"/>
      <c r="AB93" s="1881"/>
      <c r="AC93" s="1881"/>
      <c r="AD93" s="1881"/>
      <c r="AE93" s="1881"/>
      <c r="AF93" s="1881"/>
      <c r="AG93" s="1881"/>
      <c r="AH93" s="1881"/>
      <c r="AI93" s="1881"/>
      <c r="AJ93" s="1881"/>
      <c r="AK93" s="1881"/>
      <c r="AL93" s="1881"/>
      <c r="AM93" s="1881"/>
      <c r="AN93" s="1881"/>
      <c r="AO93" s="1066"/>
      <c r="AP93" s="1902" t="s">
        <v>78</v>
      </c>
      <c r="AQ93" s="1881"/>
      <c r="AR93" s="2428">
        <v>2</v>
      </c>
      <c r="AS93" s="1906" t="s">
        <v>2793</v>
      </c>
      <c r="AT93" s="1883"/>
      <c r="AU93" s="1883"/>
      <c r="AV93" s="2428"/>
      <c r="AW93" s="1906"/>
      <c r="AX93" s="1906"/>
    </row>
    <row r="94" spans="2:50" ht="18.75">
      <c r="B94" s="1881"/>
      <c r="C94" s="1881"/>
      <c r="D94" s="1881"/>
      <c r="E94" s="1881"/>
      <c r="F94" s="1881"/>
      <c r="G94" s="1881"/>
      <c r="H94" s="1881"/>
      <c r="I94" s="1881"/>
      <c r="J94" s="1881"/>
      <c r="K94" s="1881"/>
      <c r="L94" s="1881"/>
      <c r="M94" s="1881"/>
      <c r="N94" s="1881"/>
      <c r="O94" s="1881"/>
      <c r="P94" s="1881"/>
      <c r="Q94" s="1881"/>
      <c r="R94" s="1881"/>
      <c r="S94" s="1881"/>
      <c r="T94" s="1881"/>
      <c r="U94" s="1881"/>
      <c r="V94" s="1881"/>
      <c r="W94" s="1881"/>
      <c r="X94" s="1881"/>
      <c r="Y94" s="1881"/>
      <c r="Z94" s="1881"/>
      <c r="AA94" s="1881"/>
      <c r="AB94" s="1881"/>
      <c r="AC94" s="1881"/>
      <c r="AD94" s="1881"/>
      <c r="AE94" s="1881"/>
      <c r="AF94" s="1881"/>
      <c r="AG94" s="1881"/>
      <c r="AH94" s="1881"/>
      <c r="AI94" s="1881"/>
      <c r="AJ94" s="1881"/>
      <c r="AK94" s="1881"/>
      <c r="AL94" s="1881"/>
      <c r="AM94" s="1881"/>
      <c r="AN94" s="1881"/>
      <c r="AO94" s="1066"/>
      <c r="AP94" s="1905" t="s">
        <v>2794</v>
      </c>
      <c r="AQ94" s="1881"/>
      <c r="AR94" s="2428">
        <v>3</v>
      </c>
      <c r="AS94" s="1906" t="s">
        <v>2795</v>
      </c>
      <c r="AT94" s="1883"/>
      <c r="AU94" s="1883"/>
      <c r="AV94" s="2428"/>
      <c r="AW94" s="4127" t="s">
        <v>2796</v>
      </c>
      <c r="AX94" s="4127"/>
    </row>
    <row r="95" spans="2:50" ht="18.75">
      <c r="B95" s="1881"/>
      <c r="C95" s="1881"/>
      <c r="D95" s="1881"/>
      <c r="E95" s="1881"/>
      <c r="F95" s="1881"/>
      <c r="G95" s="1881"/>
      <c r="H95" s="1881"/>
      <c r="I95" s="1881"/>
      <c r="J95" s="1881"/>
      <c r="K95" s="1881"/>
      <c r="L95" s="1881"/>
      <c r="M95" s="1881"/>
      <c r="N95" s="1881"/>
      <c r="O95" s="1881"/>
      <c r="P95" s="1881"/>
      <c r="Q95" s="1881"/>
      <c r="R95" s="1881"/>
      <c r="S95" s="1881"/>
      <c r="T95" s="1881"/>
      <c r="U95" s="1881"/>
      <c r="V95" s="1881"/>
      <c r="W95" s="1881"/>
      <c r="X95" s="1881"/>
      <c r="Y95" s="1881"/>
      <c r="Z95" s="1881"/>
      <c r="AA95" s="1881"/>
      <c r="AB95" s="1881"/>
      <c r="AC95" s="1881"/>
      <c r="AD95" s="1881"/>
      <c r="AE95" s="1881"/>
      <c r="AF95" s="1881"/>
      <c r="AG95" s="1881"/>
      <c r="AH95" s="1881"/>
      <c r="AI95" s="1881"/>
      <c r="AJ95" s="1881"/>
      <c r="AK95" s="1881"/>
      <c r="AL95" s="1881"/>
      <c r="AM95" s="1881"/>
      <c r="AN95" s="1881"/>
      <c r="AO95" s="1066"/>
      <c r="AP95" s="1905" t="s">
        <v>2797</v>
      </c>
      <c r="AQ95" s="1881"/>
      <c r="AR95" s="2428">
        <v>4</v>
      </c>
      <c r="AS95" s="1906" t="s">
        <v>2798</v>
      </c>
      <c r="AT95" s="1883"/>
      <c r="AU95" s="1883"/>
      <c r="AV95" s="2428"/>
      <c r="AW95" s="4127"/>
      <c r="AX95" s="4127"/>
    </row>
    <row r="96" spans="2:50" ht="18.75">
      <c r="B96" s="1881"/>
      <c r="C96" s="1881"/>
      <c r="D96" s="1881"/>
      <c r="E96" s="1881"/>
      <c r="F96" s="1881"/>
      <c r="G96" s="1881"/>
      <c r="H96" s="1881"/>
      <c r="I96" s="1881"/>
      <c r="J96" s="1881"/>
      <c r="K96" s="1881"/>
      <c r="L96" s="1881"/>
      <c r="M96" s="1881"/>
      <c r="N96" s="1881"/>
      <c r="O96" s="1881"/>
      <c r="P96" s="1881"/>
      <c r="Q96" s="1881"/>
      <c r="R96" s="1881"/>
      <c r="S96" s="1881"/>
      <c r="T96" s="1881"/>
      <c r="U96" s="1881"/>
      <c r="V96" s="1881"/>
      <c r="W96" s="1881"/>
      <c r="X96" s="1881"/>
      <c r="Y96" s="1881"/>
      <c r="Z96" s="1881"/>
      <c r="AA96" s="1881"/>
      <c r="AB96" s="1881"/>
      <c r="AC96" s="1881"/>
      <c r="AD96" s="1881"/>
      <c r="AE96" s="1881"/>
      <c r="AF96" s="1881"/>
      <c r="AG96" s="1881"/>
      <c r="AH96" s="1881"/>
      <c r="AI96" s="1881"/>
      <c r="AJ96" s="1881"/>
      <c r="AK96" s="1881"/>
      <c r="AL96" s="1881"/>
      <c r="AM96" s="1881"/>
      <c r="AN96" s="1881"/>
      <c r="AO96" s="1066"/>
      <c r="AP96" s="1905" t="s">
        <v>2799</v>
      </c>
      <c r="AQ96" s="1881"/>
      <c r="AR96" s="2428">
        <v>5</v>
      </c>
      <c r="AS96" s="1906" t="s">
        <v>2800</v>
      </c>
      <c r="AT96" s="1883"/>
      <c r="AU96" s="1883"/>
      <c r="AV96" s="2428"/>
      <c r="AW96" s="4127" t="s">
        <v>2801</v>
      </c>
      <c r="AX96" s="4127"/>
    </row>
    <row r="97" spans="2:50" ht="18.75">
      <c r="B97" s="1881"/>
      <c r="C97" s="1881"/>
      <c r="D97" s="1881"/>
      <c r="E97" s="1881"/>
      <c r="F97" s="1881"/>
      <c r="G97" s="1881"/>
      <c r="H97" s="1881"/>
      <c r="I97" s="1881"/>
      <c r="J97" s="1881"/>
      <c r="K97" s="1881"/>
      <c r="L97" s="1881"/>
      <c r="M97" s="1881"/>
      <c r="N97" s="1881"/>
      <c r="O97" s="1881"/>
      <c r="P97" s="1881"/>
      <c r="Q97" s="1881"/>
      <c r="R97" s="1881"/>
      <c r="S97" s="1881"/>
      <c r="T97" s="1881"/>
      <c r="U97" s="1881"/>
      <c r="V97" s="1881"/>
      <c r="W97" s="1881"/>
      <c r="X97" s="1881"/>
      <c r="Y97" s="1881"/>
      <c r="Z97" s="1881"/>
      <c r="AA97" s="1881"/>
      <c r="AB97" s="1881"/>
      <c r="AC97" s="1881"/>
      <c r="AD97" s="1881"/>
      <c r="AE97" s="1881"/>
      <c r="AF97" s="1881"/>
      <c r="AG97" s="1881"/>
      <c r="AH97" s="1881"/>
      <c r="AI97" s="1881"/>
      <c r="AJ97" s="1881"/>
      <c r="AK97" s="1881"/>
      <c r="AL97" s="1881"/>
      <c r="AM97" s="1881"/>
      <c r="AN97" s="1881"/>
      <c r="AO97" s="1066"/>
      <c r="AP97" s="1905" t="s">
        <v>2802</v>
      </c>
      <c r="AQ97" s="1881"/>
      <c r="AR97" s="2428">
        <v>6</v>
      </c>
      <c r="AS97" s="1906" t="s">
        <v>2803</v>
      </c>
      <c r="AT97" s="1883"/>
      <c r="AU97" s="1883"/>
      <c r="AV97" s="2428"/>
      <c r="AW97" s="4127"/>
      <c r="AX97" s="4127"/>
    </row>
    <row r="98" spans="2:50" ht="30">
      <c r="B98" s="1881"/>
      <c r="C98" s="1881"/>
      <c r="D98" s="1881"/>
      <c r="E98" s="1881"/>
      <c r="F98" s="1881"/>
      <c r="G98" s="1881"/>
      <c r="H98" s="1881"/>
      <c r="I98" s="1881"/>
      <c r="J98" s="1881"/>
      <c r="K98" s="1881"/>
      <c r="L98" s="1881"/>
      <c r="M98" s="1881"/>
      <c r="N98" s="1881"/>
      <c r="O98" s="1881"/>
      <c r="P98" s="1881"/>
      <c r="Q98" s="1881"/>
      <c r="R98" s="1881"/>
      <c r="S98" s="1881"/>
      <c r="T98" s="1881"/>
      <c r="U98" s="1881"/>
      <c r="V98" s="1881"/>
      <c r="W98" s="1881"/>
      <c r="X98" s="1881"/>
      <c r="Y98" s="1881"/>
      <c r="Z98" s="1881"/>
      <c r="AA98" s="1881"/>
      <c r="AB98" s="1881"/>
      <c r="AC98" s="1881"/>
      <c r="AD98" s="1881"/>
      <c r="AE98" s="1881"/>
      <c r="AF98" s="1881"/>
      <c r="AG98" s="1881"/>
      <c r="AH98" s="1881"/>
      <c r="AI98" s="1881"/>
      <c r="AJ98" s="1881"/>
      <c r="AK98" s="1881"/>
      <c r="AL98" s="1881"/>
      <c r="AM98" s="1881"/>
      <c r="AN98" s="1881"/>
      <c r="AO98" s="1066"/>
      <c r="AP98" s="1902" t="s">
        <v>115</v>
      </c>
      <c r="AQ98" s="1881"/>
      <c r="AR98" s="2428">
        <v>7</v>
      </c>
      <c r="AS98" s="1906" t="s">
        <v>2804</v>
      </c>
      <c r="AT98" s="1883"/>
      <c r="AU98" s="1883"/>
      <c r="AV98" s="2428"/>
      <c r="AW98" s="4127"/>
      <c r="AX98" s="4127"/>
    </row>
    <row r="99" spans="2:50" ht="18.75">
      <c r="B99" s="1881"/>
      <c r="C99" s="1881"/>
      <c r="D99" s="1881"/>
      <c r="E99" s="1881"/>
      <c r="F99" s="1881"/>
      <c r="G99" s="1881"/>
      <c r="H99" s="1881"/>
      <c r="I99" s="1881"/>
      <c r="J99" s="1881"/>
      <c r="K99" s="1881"/>
      <c r="L99" s="1881"/>
      <c r="M99" s="1881"/>
      <c r="N99" s="1881"/>
      <c r="O99" s="1881"/>
      <c r="P99" s="1881"/>
      <c r="Q99" s="1881"/>
      <c r="R99" s="1881"/>
      <c r="S99" s="1881"/>
      <c r="T99" s="1881"/>
      <c r="U99" s="1881"/>
      <c r="V99" s="1881"/>
      <c r="W99" s="1881"/>
      <c r="X99" s="1881"/>
      <c r="Y99" s="1881"/>
      <c r="Z99" s="1881"/>
      <c r="AA99" s="1881"/>
      <c r="AB99" s="1881"/>
      <c r="AC99" s="1881"/>
      <c r="AD99" s="1881"/>
      <c r="AE99" s="1881"/>
      <c r="AF99" s="1881"/>
      <c r="AG99" s="1881"/>
      <c r="AH99" s="1881"/>
      <c r="AI99" s="1881"/>
      <c r="AJ99" s="1881"/>
      <c r="AK99" s="1881"/>
      <c r="AL99" s="1881"/>
      <c r="AM99" s="1881"/>
      <c r="AN99" s="1881"/>
      <c r="AO99" s="1066"/>
      <c r="AP99" s="1905" t="s">
        <v>2805</v>
      </c>
      <c r="AQ99" s="1881"/>
      <c r="AR99" s="2428">
        <v>8</v>
      </c>
      <c r="AS99" s="1906" t="s">
        <v>2806</v>
      </c>
      <c r="AT99" s="1883"/>
      <c r="AU99" s="1883"/>
      <c r="AV99" s="2428"/>
      <c r="AW99" s="1937" t="s">
        <v>2807</v>
      </c>
      <c r="AX99" s="1906"/>
    </row>
    <row r="100" spans="2:50" ht="30">
      <c r="B100" s="1881"/>
      <c r="C100" s="1881"/>
      <c r="D100" s="1881"/>
      <c r="E100" s="1881"/>
      <c r="F100" s="1881"/>
      <c r="G100" s="1881"/>
      <c r="H100" s="1881"/>
      <c r="I100" s="1881"/>
      <c r="J100" s="1881"/>
      <c r="K100" s="1881"/>
      <c r="L100" s="1881"/>
      <c r="M100" s="1881"/>
      <c r="N100" s="1881"/>
      <c r="O100" s="1881"/>
      <c r="P100" s="1881"/>
      <c r="Q100" s="1881"/>
      <c r="R100" s="1881"/>
      <c r="S100" s="1881"/>
      <c r="T100" s="1881"/>
      <c r="U100" s="1881"/>
      <c r="V100" s="1881"/>
      <c r="W100" s="1881"/>
      <c r="X100" s="1881"/>
      <c r="Y100" s="1881"/>
      <c r="Z100" s="1881"/>
      <c r="AA100" s="1881"/>
      <c r="AB100" s="1881"/>
      <c r="AC100" s="1881"/>
      <c r="AD100" s="1881"/>
      <c r="AE100" s="1881"/>
      <c r="AF100" s="1881"/>
      <c r="AG100" s="1881"/>
      <c r="AH100" s="1881"/>
      <c r="AI100" s="1881"/>
      <c r="AJ100" s="1881"/>
      <c r="AK100" s="1881"/>
      <c r="AL100" s="1881"/>
      <c r="AM100" s="1881"/>
      <c r="AN100" s="1881"/>
      <c r="AO100" s="1066"/>
      <c r="AP100" s="1902" t="s">
        <v>142</v>
      </c>
      <c r="AQ100" s="1881"/>
      <c r="AR100" s="2428">
        <v>9</v>
      </c>
      <c r="AS100" s="1906" t="s">
        <v>2808</v>
      </c>
      <c r="AT100" s="1883"/>
      <c r="AU100" s="1883"/>
      <c r="AV100" s="2428"/>
      <c r="AW100" s="4125" t="s">
        <v>2809</v>
      </c>
      <c r="AX100" s="4125"/>
    </row>
    <row r="101" spans="2:50" ht="18.75">
      <c r="B101" s="1881"/>
      <c r="C101" s="1881"/>
      <c r="D101" s="1881"/>
      <c r="E101" s="1881"/>
      <c r="F101" s="1881"/>
      <c r="G101" s="1881"/>
      <c r="H101" s="1881"/>
      <c r="I101" s="1881"/>
      <c r="J101" s="1881"/>
      <c r="K101" s="1881"/>
      <c r="L101" s="1881"/>
      <c r="M101" s="1881"/>
      <c r="N101" s="1881"/>
      <c r="O101" s="1881"/>
      <c r="P101" s="1881"/>
      <c r="Q101" s="1881"/>
      <c r="R101" s="1881"/>
      <c r="S101" s="1881"/>
      <c r="T101" s="1881"/>
      <c r="U101" s="1881"/>
      <c r="V101" s="1881"/>
      <c r="W101" s="1881"/>
      <c r="X101" s="1881"/>
      <c r="Y101" s="1881"/>
      <c r="Z101" s="1881"/>
      <c r="AA101" s="1881"/>
      <c r="AB101" s="1881"/>
      <c r="AC101" s="1881"/>
      <c r="AD101" s="1881"/>
      <c r="AE101" s="1881"/>
      <c r="AF101" s="1881"/>
      <c r="AG101" s="1881"/>
      <c r="AH101" s="1881"/>
      <c r="AI101" s="1881"/>
      <c r="AJ101" s="1881"/>
      <c r="AK101" s="1881"/>
      <c r="AL101" s="1881"/>
      <c r="AM101" s="1881"/>
      <c r="AN101" s="1881"/>
      <c r="AO101" s="1066"/>
      <c r="AP101" s="1905" t="s">
        <v>2810</v>
      </c>
      <c r="AQ101" s="1881"/>
      <c r="AR101" s="2428">
        <v>10</v>
      </c>
      <c r="AS101" s="1906" t="s">
        <v>2811</v>
      </c>
      <c r="AT101" s="1883"/>
      <c r="AU101" s="1883"/>
      <c r="AV101" s="2428"/>
      <c r="AW101" s="4125" t="s">
        <v>2812</v>
      </c>
      <c r="AX101" s="4125"/>
    </row>
    <row r="102" spans="2:50" ht="18.75">
      <c r="B102" s="1881"/>
      <c r="C102" s="1881"/>
      <c r="D102" s="1881"/>
      <c r="E102" s="1881"/>
      <c r="F102" s="1881"/>
      <c r="G102" s="1881"/>
      <c r="H102" s="1881"/>
      <c r="I102" s="1881"/>
      <c r="J102" s="1881"/>
      <c r="K102" s="1881"/>
      <c r="L102" s="1881"/>
      <c r="M102" s="1881"/>
      <c r="N102" s="1881"/>
      <c r="O102" s="1881"/>
      <c r="P102" s="1881"/>
      <c r="Q102" s="1881"/>
      <c r="R102" s="1881"/>
      <c r="S102" s="1881"/>
      <c r="T102" s="1881"/>
      <c r="U102" s="1881"/>
      <c r="V102" s="1881"/>
      <c r="W102" s="1881"/>
      <c r="X102" s="1881"/>
      <c r="Y102" s="1881"/>
      <c r="Z102" s="1881"/>
      <c r="AA102" s="1881"/>
      <c r="AB102" s="1881"/>
      <c r="AC102" s="1881"/>
      <c r="AD102" s="1881"/>
      <c r="AE102" s="1881"/>
      <c r="AF102" s="1881"/>
      <c r="AG102" s="1881"/>
      <c r="AH102" s="1881"/>
      <c r="AI102" s="1881"/>
      <c r="AJ102" s="1881"/>
      <c r="AK102" s="1881"/>
      <c r="AL102" s="1881"/>
      <c r="AM102" s="1881"/>
      <c r="AN102" s="1881"/>
      <c r="AO102" s="1066"/>
      <c r="AP102" s="1066"/>
      <c r="AQ102" s="1881"/>
      <c r="AR102" s="2428">
        <v>11</v>
      </c>
      <c r="AS102" s="1906" t="s">
        <v>2813</v>
      </c>
      <c r="AT102" s="1883"/>
      <c r="AU102" s="1883"/>
      <c r="AV102" s="2428"/>
      <c r="AW102" s="4125" t="s">
        <v>2814</v>
      </c>
      <c r="AX102" s="4125"/>
    </row>
    <row r="103" spans="2:50" ht="18.75">
      <c r="B103" s="1881"/>
      <c r="C103" s="1881"/>
      <c r="D103" s="1881"/>
      <c r="E103" s="1881"/>
      <c r="F103" s="1881"/>
      <c r="G103" s="1881"/>
      <c r="H103" s="1881"/>
      <c r="I103" s="1881"/>
      <c r="J103" s="1881"/>
      <c r="K103" s="1881"/>
      <c r="L103" s="1881"/>
      <c r="M103" s="1881"/>
      <c r="N103" s="1881"/>
      <c r="O103" s="1881"/>
      <c r="P103" s="1881"/>
      <c r="Q103" s="1881"/>
      <c r="R103" s="1881"/>
      <c r="S103" s="1881"/>
      <c r="T103" s="1881"/>
      <c r="U103" s="1881"/>
      <c r="V103" s="1881"/>
      <c r="W103" s="1881"/>
      <c r="X103" s="1881"/>
      <c r="Y103" s="1881"/>
      <c r="Z103" s="1881"/>
      <c r="AA103" s="1881"/>
      <c r="AB103" s="1881"/>
      <c r="AC103" s="1881"/>
      <c r="AD103" s="1881"/>
      <c r="AE103" s="1881"/>
      <c r="AF103" s="1881"/>
      <c r="AG103" s="1881"/>
      <c r="AH103" s="1881"/>
      <c r="AI103" s="1881"/>
      <c r="AJ103" s="1881"/>
      <c r="AK103" s="1881"/>
      <c r="AL103" s="1881"/>
      <c r="AM103" s="1881"/>
      <c r="AN103" s="1881"/>
      <c r="AO103" s="1066"/>
      <c r="AP103" s="1905" t="s">
        <v>2815</v>
      </c>
      <c r="AQ103" s="1881"/>
      <c r="AR103" s="2428">
        <v>12</v>
      </c>
      <c r="AS103" s="1906" t="s">
        <v>2816</v>
      </c>
      <c r="AT103" s="1883"/>
      <c r="AU103" s="1883"/>
      <c r="AV103" s="2428"/>
      <c r="AW103" s="1906"/>
      <c r="AX103" s="1906"/>
    </row>
    <row r="104" spans="2:50" ht="18.75">
      <c r="B104" s="1881"/>
      <c r="C104" s="1881"/>
      <c r="D104" s="1881"/>
      <c r="E104" s="1881"/>
      <c r="F104" s="1881"/>
      <c r="G104" s="1881"/>
      <c r="H104" s="1881"/>
      <c r="I104" s="1881"/>
      <c r="J104" s="1881"/>
      <c r="K104" s="1881"/>
      <c r="L104" s="1881"/>
      <c r="M104" s="1881"/>
      <c r="N104" s="1881"/>
      <c r="O104" s="1881"/>
      <c r="P104" s="1881"/>
      <c r="Q104" s="1881"/>
      <c r="R104" s="1881"/>
      <c r="S104" s="1881"/>
      <c r="T104" s="1881"/>
      <c r="U104" s="1881"/>
      <c r="V104" s="1881"/>
      <c r="W104" s="1881"/>
      <c r="X104" s="1881"/>
      <c r="Y104" s="1881"/>
      <c r="Z104" s="1881"/>
      <c r="AA104" s="1881"/>
      <c r="AB104" s="1881"/>
      <c r="AC104" s="1881"/>
      <c r="AD104" s="1881"/>
      <c r="AE104" s="1881"/>
      <c r="AF104" s="1881"/>
      <c r="AG104" s="1881"/>
      <c r="AH104" s="1881"/>
      <c r="AI104" s="1881"/>
      <c r="AJ104" s="1881"/>
      <c r="AK104" s="1881"/>
      <c r="AL104" s="1881"/>
      <c r="AM104" s="1881"/>
      <c r="AN104" s="1881"/>
      <c r="AO104" s="1066"/>
      <c r="AP104" s="1905" t="s">
        <v>2817</v>
      </c>
      <c r="AQ104" s="1881"/>
      <c r="AR104" s="2428">
        <v>13</v>
      </c>
      <c r="AS104" s="1906" t="s">
        <v>2818</v>
      </c>
      <c r="AT104" s="1883"/>
      <c r="AU104" s="1883"/>
      <c r="AV104" s="1883"/>
      <c r="AW104" s="1883"/>
      <c r="AX104" s="1883"/>
    </row>
    <row r="105" spans="2:50" ht="18.75">
      <c r="B105" s="1881"/>
      <c r="C105" s="1881"/>
      <c r="D105" s="1881"/>
      <c r="E105" s="1881"/>
      <c r="F105" s="1881"/>
      <c r="G105" s="1881"/>
      <c r="H105" s="1881"/>
      <c r="I105" s="1881"/>
      <c r="J105" s="1881"/>
      <c r="K105" s="1881"/>
      <c r="L105" s="1881"/>
      <c r="M105" s="1881"/>
      <c r="N105" s="1881"/>
      <c r="O105" s="1881"/>
      <c r="P105" s="1881"/>
      <c r="Q105" s="1881"/>
      <c r="R105" s="1881"/>
      <c r="S105" s="1881"/>
      <c r="T105" s="1881"/>
      <c r="U105" s="1881"/>
      <c r="V105" s="1881"/>
      <c r="W105" s="1881"/>
      <c r="X105" s="1881"/>
      <c r="Y105" s="1881"/>
      <c r="Z105" s="1881"/>
      <c r="AA105" s="1881"/>
      <c r="AB105" s="1881"/>
      <c r="AC105" s="1881"/>
      <c r="AD105" s="1881"/>
      <c r="AE105" s="1881"/>
      <c r="AF105" s="1881"/>
      <c r="AG105" s="1881"/>
      <c r="AH105" s="1881"/>
      <c r="AI105" s="1881"/>
      <c r="AJ105" s="1881"/>
      <c r="AK105" s="1881"/>
      <c r="AL105" s="1881"/>
      <c r="AM105" s="1881"/>
      <c r="AN105" s="1881"/>
      <c r="AO105" s="1066"/>
      <c r="AP105" s="1912" t="s">
        <v>2819</v>
      </c>
      <c r="AQ105" s="1881"/>
      <c r="AR105" s="2428">
        <v>14</v>
      </c>
      <c r="AS105" s="1906" t="s">
        <v>2820</v>
      </c>
      <c r="AT105" s="1883"/>
      <c r="AU105" s="1883"/>
      <c r="AV105" s="1883"/>
      <c r="AW105" s="1883"/>
      <c r="AX105" s="1883"/>
    </row>
    <row r="106" spans="2:50" ht="18.75">
      <c r="B106" s="1881"/>
      <c r="C106" s="1881"/>
      <c r="D106" s="1881"/>
      <c r="E106" s="1881"/>
      <c r="F106" s="1881"/>
      <c r="G106" s="1881"/>
      <c r="H106" s="1881"/>
      <c r="I106" s="1881"/>
      <c r="J106" s="1881"/>
      <c r="K106" s="1881"/>
      <c r="L106" s="1881"/>
      <c r="M106" s="1881"/>
      <c r="N106" s="1881"/>
      <c r="O106" s="1881"/>
      <c r="P106" s="1881"/>
      <c r="Q106" s="1881"/>
      <c r="R106" s="1881"/>
      <c r="S106" s="1881"/>
      <c r="T106" s="1881"/>
      <c r="U106" s="1881"/>
      <c r="V106" s="1881"/>
      <c r="W106" s="1881"/>
      <c r="X106" s="1881"/>
      <c r="Y106" s="1881"/>
      <c r="Z106" s="1881"/>
      <c r="AA106" s="1881"/>
      <c r="AB106" s="1881"/>
      <c r="AC106" s="1881"/>
      <c r="AD106" s="1881"/>
      <c r="AE106" s="1881"/>
      <c r="AF106" s="1881"/>
      <c r="AG106" s="1881"/>
      <c r="AH106" s="1881"/>
      <c r="AI106" s="1881"/>
      <c r="AJ106" s="1881"/>
      <c r="AK106" s="1881"/>
      <c r="AL106" s="1881"/>
      <c r="AM106" s="1881"/>
      <c r="AN106" s="1881"/>
      <c r="AO106" s="1066"/>
      <c r="AP106" s="1912" t="s">
        <v>2821</v>
      </c>
      <c r="AQ106" s="1881"/>
      <c r="AR106" s="2428">
        <v>15</v>
      </c>
      <c r="AS106" s="1906" t="s">
        <v>2822</v>
      </c>
      <c r="AT106" s="1883"/>
      <c r="AU106" s="1883"/>
      <c r="AV106" s="1883"/>
      <c r="AW106" s="1883"/>
      <c r="AX106" s="1883"/>
    </row>
    <row r="107" spans="2:50" ht="30">
      <c r="B107" s="1881"/>
      <c r="C107" s="1881"/>
      <c r="D107" s="1881"/>
      <c r="E107" s="1881"/>
      <c r="F107" s="1881"/>
      <c r="G107" s="1881"/>
      <c r="H107" s="1881"/>
      <c r="I107" s="1881"/>
      <c r="J107" s="1881"/>
      <c r="K107" s="1881"/>
      <c r="L107" s="1881"/>
      <c r="M107" s="1881"/>
      <c r="N107" s="1881"/>
      <c r="O107" s="1881"/>
      <c r="P107" s="1881"/>
      <c r="Q107" s="1881"/>
      <c r="R107" s="1881"/>
      <c r="S107" s="1881"/>
      <c r="T107" s="1881"/>
      <c r="U107" s="1881"/>
      <c r="V107" s="1881"/>
      <c r="W107" s="1881"/>
      <c r="X107" s="1881"/>
      <c r="Y107" s="1881"/>
      <c r="Z107" s="1881"/>
      <c r="AA107" s="1881"/>
      <c r="AB107" s="1881"/>
      <c r="AC107" s="1881"/>
      <c r="AD107" s="1881"/>
      <c r="AE107" s="1881"/>
      <c r="AF107" s="1881"/>
      <c r="AG107" s="1881"/>
      <c r="AH107" s="1881"/>
      <c r="AI107" s="1881"/>
      <c r="AJ107" s="1881"/>
      <c r="AK107" s="1881"/>
      <c r="AL107" s="1881"/>
      <c r="AM107" s="1881"/>
      <c r="AN107" s="1881"/>
      <c r="AO107" s="1066"/>
      <c r="AP107" s="1902" t="s">
        <v>172</v>
      </c>
      <c r="AQ107" s="1881"/>
      <c r="AR107" s="2428"/>
      <c r="AS107" s="1906"/>
      <c r="AT107" s="1883"/>
      <c r="AU107" s="1883"/>
      <c r="AV107" s="1883"/>
      <c r="AW107" s="1883"/>
      <c r="AX107" s="1883"/>
    </row>
    <row r="108" spans="2:50" ht="18.75">
      <c r="B108" s="1881"/>
      <c r="C108" s="1881"/>
      <c r="D108" s="1881"/>
      <c r="E108" s="1881"/>
      <c r="F108" s="1881"/>
      <c r="G108" s="1881"/>
      <c r="H108" s="1881"/>
      <c r="I108" s="1881"/>
      <c r="J108" s="1881"/>
      <c r="K108" s="1881"/>
      <c r="L108" s="1881"/>
      <c r="M108" s="1881"/>
      <c r="N108" s="1881"/>
      <c r="O108" s="1881"/>
      <c r="P108" s="1881"/>
      <c r="Q108" s="1881"/>
      <c r="R108" s="1881"/>
      <c r="S108" s="1881"/>
      <c r="T108" s="1881"/>
      <c r="U108" s="1881"/>
      <c r="V108" s="1881"/>
      <c r="W108" s="1881"/>
      <c r="X108" s="1881"/>
      <c r="Y108" s="1881"/>
      <c r="Z108" s="1881"/>
      <c r="AA108" s="1881"/>
      <c r="AB108" s="1881"/>
      <c r="AC108" s="1881"/>
      <c r="AD108" s="1881"/>
      <c r="AE108" s="1881"/>
      <c r="AF108" s="1881"/>
      <c r="AG108" s="1881"/>
      <c r="AH108" s="1881"/>
      <c r="AI108" s="1881"/>
      <c r="AJ108" s="1881"/>
      <c r="AK108" s="1881"/>
      <c r="AL108" s="1881"/>
      <c r="AM108" s="1881"/>
      <c r="AN108" s="1881"/>
      <c r="AO108" s="1066"/>
      <c r="AP108" s="1905" t="s">
        <v>2823</v>
      </c>
      <c r="AQ108" s="1881"/>
      <c r="AR108" s="2428"/>
      <c r="AS108" s="1066"/>
      <c r="AT108" s="1883"/>
      <c r="AU108" s="1883"/>
      <c r="AV108" s="1883"/>
      <c r="AW108" s="1883"/>
      <c r="AX108" s="1883"/>
    </row>
    <row r="109" spans="2:50" ht="30">
      <c r="B109" s="1881"/>
      <c r="C109" s="1881"/>
      <c r="D109" s="1881"/>
      <c r="E109" s="1881"/>
      <c r="F109" s="1881"/>
      <c r="G109" s="1881"/>
      <c r="H109" s="1881"/>
      <c r="I109" s="1881"/>
      <c r="J109" s="1881"/>
      <c r="K109" s="1881"/>
      <c r="L109" s="1881"/>
      <c r="M109" s="1881"/>
      <c r="N109" s="1881"/>
      <c r="O109" s="1881"/>
      <c r="P109" s="1881"/>
      <c r="Q109" s="1881"/>
      <c r="R109" s="1881"/>
      <c r="S109" s="1881"/>
      <c r="T109" s="1881"/>
      <c r="U109" s="1881"/>
      <c r="V109" s="1881"/>
      <c r="W109" s="1881"/>
      <c r="X109" s="1881"/>
      <c r="Y109" s="1881"/>
      <c r="Z109" s="1881"/>
      <c r="AA109" s="1881"/>
      <c r="AB109" s="1881"/>
      <c r="AC109" s="1881"/>
      <c r="AD109" s="1881"/>
      <c r="AE109" s="1881"/>
      <c r="AF109" s="1881"/>
      <c r="AG109" s="1881"/>
      <c r="AH109" s="1881"/>
      <c r="AI109" s="1881"/>
      <c r="AJ109" s="1881"/>
      <c r="AK109" s="1881"/>
      <c r="AL109" s="1881"/>
      <c r="AM109" s="1881"/>
      <c r="AN109" s="1881"/>
      <c r="AO109" s="1066"/>
      <c r="AP109" s="1902" t="s">
        <v>270</v>
      </c>
      <c r="AQ109" s="1881"/>
      <c r="AR109" s="2428">
        <v>1</v>
      </c>
      <c r="AS109" s="1906" t="s">
        <v>2824</v>
      </c>
      <c r="AT109" s="1883"/>
      <c r="AU109" s="1883"/>
      <c r="AV109" s="1883"/>
      <c r="AW109" s="1883"/>
      <c r="AX109" s="1883"/>
    </row>
    <row r="110" spans="2:50" ht="18.75">
      <c r="B110" s="1881"/>
      <c r="C110" s="1881"/>
      <c r="D110" s="1881"/>
      <c r="E110" s="1881"/>
      <c r="F110" s="1881"/>
      <c r="G110" s="1881"/>
      <c r="H110" s="1881"/>
      <c r="I110" s="1881"/>
      <c r="J110" s="1881"/>
      <c r="K110" s="1881"/>
      <c r="L110" s="1881"/>
      <c r="M110" s="1881"/>
      <c r="N110" s="1881"/>
      <c r="O110" s="1881"/>
      <c r="P110" s="1881"/>
      <c r="Q110" s="1881"/>
      <c r="R110" s="1881"/>
      <c r="S110" s="1881"/>
      <c r="T110" s="1881"/>
      <c r="U110" s="1881"/>
      <c r="V110" s="1881"/>
      <c r="W110" s="1881"/>
      <c r="X110" s="1881"/>
      <c r="Y110" s="1881"/>
      <c r="Z110" s="1881"/>
      <c r="AA110" s="1881"/>
      <c r="AB110" s="1881"/>
      <c r="AC110" s="1881"/>
      <c r="AD110" s="1881"/>
      <c r="AE110" s="1881"/>
      <c r="AF110" s="1881"/>
      <c r="AG110" s="1881"/>
      <c r="AH110" s="1881"/>
      <c r="AI110" s="1881"/>
      <c r="AJ110" s="1881"/>
      <c r="AK110" s="1881"/>
      <c r="AL110" s="1881"/>
      <c r="AM110" s="1881"/>
      <c r="AN110" s="1881"/>
      <c r="AO110" s="1066"/>
      <c r="AP110" s="1905" t="s">
        <v>2825</v>
      </c>
      <c r="AQ110" s="1881"/>
      <c r="AR110" s="2428">
        <v>2</v>
      </c>
      <c r="AS110" s="1906" t="s">
        <v>2826</v>
      </c>
      <c r="AT110" s="1883"/>
      <c r="AU110" s="1883"/>
      <c r="AV110" s="1883"/>
      <c r="AW110" s="1883"/>
      <c r="AX110" s="1883"/>
    </row>
    <row r="111" spans="2:50" ht="18.75">
      <c r="B111" s="1881"/>
      <c r="C111" s="1881"/>
      <c r="D111" s="1881"/>
      <c r="E111" s="1881"/>
      <c r="F111" s="1881"/>
      <c r="G111" s="1881"/>
      <c r="H111" s="1881"/>
      <c r="I111" s="1881"/>
      <c r="J111" s="1881"/>
      <c r="K111" s="1881"/>
      <c r="L111" s="1881"/>
      <c r="M111" s="1881"/>
      <c r="N111" s="1881"/>
      <c r="O111" s="1881"/>
      <c r="P111" s="1881"/>
      <c r="Q111" s="1881"/>
      <c r="R111" s="1881"/>
      <c r="S111" s="1881"/>
      <c r="T111" s="1881"/>
      <c r="U111" s="1881"/>
      <c r="V111" s="1881"/>
      <c r="W111" s="1881"/>
      <c r="X111" s="1881"/>
      <c r="Y111" s="1881"/>
      <c r="Z111" s="1881"/>
      <c r="AA111" s="1881"/>
      <c r="AB111" s="1881"/>
      <c r="AC111" s="1881"/>
      <c r="AD111" s="1881"/>
      <c r="AE111" s="1881"/>
      <c r="AF111" s="1881"/>
      <c r="AG111" s="1881"/>
      <c r="AH111" s="1881"/>
      <c r="AI111" s="1881"/>
      <c r="AJ111" s="1881"/>
      <c r="AK111" s="1881"/>
      <c r="AL111" s="1881"/>
      <c r="AM111" s="1881"/>
      <c r="AN111" s="1881"/>
      <c r="AO111" s="1066"/>
      <c r="AP111" s="1905" t="s">
        <v>2827</v>
      </c>
      <c r="AQ111" s="1881"/>
      <c r="AR111" s="2428">
        <v>3</v>
      </c>
      <c r="AS111" s="1906" t="s">
        <v>2828</v>
      </c>
      <c r="AT111" s="1883"/>
      <c r="AU111" s="1883"/>
      <c r="AV111" s="1883"/>
      <c r="AW111" s="1883"/>
      <c r="AX111" s="1883"/>
    </row>
    <row r="112" spans="2:50" ht="18.75">
      <c r="B112" s="1881"/>
      <c r="C112" s="1881"/>
      <c r="D112" s="1881"/>
      <c r="E112" s="1881"/>
      <c r="F112" s="1881"/>
      <c r="G112" s="1881"/>
      <c r="H112" s="1881"/>
      <c r="I112" s="1881"/>
      <c r="J112" s="1881"/>
      <c r="K112" s="1881"/>
      <c r="L112" s="1881"/>
      <c r="M112" s="1881"/>
      <c r="N112" s="1881"/>
      <c r="O112" s="1881"/>
      <c r="P112" s="1881"/>
      <c r="Q112" s="1881"/>
      <c r="R112" s="1881"/>
      <c r="S112" s="1881"/>
      <c r="T112" s="1881"/>
      <c r="U112" s="1881"/>
      <c r="V112" s="1881"/>
      <c r="W112" s="1881"/>
      <c r="X112" s="1881"/>
      <c r="Y112" s="1881"/>
      <c r="Z112" s="1881"/>
      <c r="AA112" s="1881"/>
      <c r="AB112" s="1881"/>
      <c r="AC112" s="1881"/>
      <c r="AD112" s="1881"/>
      <c r="AE112" s="1881"/>
      <c r="AF112" s="1881"/>
      <c r="AG112" s="1881"/>
      <c r="AH112" s="1881"/>
      <c r="AI112" s="1881"/>
      <c r="AJ112" s="1881"/>
      <c r="AK112" s="1881"/>
      <c r="AL112" s="1881"/>
      <c r="AM112" s="1881"/>
      <c r="AN112" s="1881"/>
      <c r="AO112" s="1066"/>
      <c r="AP112" s="1066"/>
      <c r="AQ112" s="1881"/>
      <c r="AR112" s="2428">
        <v>4</v>
      </c>
      <c r="AS112" s="1906" t="s">
        <v>2829</v>
      </c>
      <c r="AT112" s="1883"/>
      <c r="AU112" s="1883"/>
      <c r="AV112" s="1883"/>
      <c r="AW112" s="1883"/>
      <c r="AX112" s="1883"/>
    </row>
    <row r="113" spans="2:50" ht="18.75">
      <c r="B113" s="1881"/>
      <c r="C113" s="1881"/>
      <c r="D113" s="1881"/>
      <c r="E113" s="1881"/>
      <c r="F113" s="1881"/>
      <c r="G113" s="1881"/>
      <c r="H113" s="1881"/>
      <c r="I113" s="1881"/>
      <c r="J113" s="1881"/>
      <c r="K113" s="1881"/>
      <c r="L113" s="1881"/>
      <c r="M113" s="1881"/>
      <c r="N113" s="1881"/>
      <c r="O113" s="1881"/>
      <c r="P113" s="1881"/>
      <c r="Q113" s="1881"/>
      <c r="R113" s="1881"/>
      <c r="S113" s="1881"/>
      <c r="T113" s="1881"/>
      <c r="U113" s="1881"/>
      <c r="V113" s="1881"/>
      <c r="W113" s="1881"/>
      <c r="X113" s="1881"/>
      <c r="Y113" s="1881"/>
      <c r="Z113" s="1881"/>
      <c r="AA113" s="1881"/>
      <c r="AB113" s="1881"/>
      <c r="AC113" s="1881"/>
      <c r="AD113" s="1881"/>
      <c r="AE113" s="1881"/>
      <c r="AF113" s="1881"/>
      <c r="AG113" s="1881"/>
      <c r="AH113" s="1881"/>
      <c r="AI113" s="1881"/>
      <c r="AJ113" s="1881"/>
      <c r="AK113" s="1881"/>
      <c r="AL113" s="1881"/>
      <c r="AM113" s="1881"/>
      <c r="AN113" s="1881"/>
      <c r="AO113" s="1066"/>
      <c r="AP113" s="1066"/>
      <c r="AQ113" s="1881"/>
      <c r="AR113" s="2428">
        <v>5</v>
      </c>
      <c r="AS113" s="1906" t="s">
        <v>2830</v>
      </c>
      <c r="AT113" s="1883"/>
      <c r="AU113" s="1883"/>
      <c r="AV113" s="1883"/>
      <c r="AW113" s="1883"/>
      <c r="AX113" s="1883"/>
    </row>
    <row r="114" spans="2:50" ht="18.75">
      <c r="B114" s="1881"/>
      <c r="C114" s="1881"/>
      <c r="D114" s="1881"/>
      <c r="E114" s="1881"/>
      <c r="F114" s="1881"/>
      <c r="G114" s="1881"/>
      <c r="H114" s="1881"/>
      <c r="I114" s="1881"/>
      <c r="J114" s="1881"/>
      <c r="K114" s="1881"/>
      <c r="L114" s="1881"/>
      <c r="M114" s="1881"/>
      <c r="N114" s="1881"/>
      <c r="O114" s="1881"/>
      <c r="P114" s="1881"/>
      <c r="Q114" s="1881"/>
      <c r="R114" s="1881"/>
      <c r="S114" s="1881"/>
      <c r="T114" s="1881"/>
      <c r="U114" s="1881"/>
      <c r="V114" s="1881"/>
      <c r="W114" s="1881"/>
      <c r="X114" s="1881"/>
      <c r="Y114" s="1881"/>
      <c r="Z114" s="1881"/>
      <c r="AA114" s="1881"/>
      <c r="AB114" s="1881"/>
      <c r="AC114" s="1881"/>
      <c r="AD114" s="1881"/>
      <c r="AE114" s="1881"/>
      <c r="AF114" s="1881"/>
      <c r="AG114" s="1881"/>
      <c r="AH114" s="1881"/>
      <c r="AI114" s="1881"/>
      <c r="AJ114" s="1881"/>
      <c r="AK114" s="1881"/>
      <c r="AL114" s="1881"/>
      <c r="AM114" s="1881"/>
      <c r="AN114" s="1881"/>
      <c r="AO114" s="1898" t="s">
        <v>1850</v>
      </c>
      <c r="AP114" s="1938" t="s">
        <v>2831</v>
      </c>
      <c r="AQ114" s="1881"/>
      <c r="AR114" s="2428">
        <v>6</v>
      </c>
      <c r="AS114" s="1906" t="s">
        <v>2832</v>
      </c>
      <c r="AT114" s="1883"/>
      <c r="AU114" s="1883"/>
      <c r="AV114" s="1883"/>
      <c r="AW114" s="1883"/>
      <c r="AX114" s="1883"/>
    </row>
    <row r="115" spans="2:50" ht="18.75">
      <c r="B115" s="1881"/>
      <c r="C115" s="1881"/>
      <c r="D115" s="1881"/>
      <c r="E115" s="1881"/>
      <c r="F115" s="1881"/>
      <c r="G115" s="1881"/>
      <c r="H115" s="1881"/>
      <c r="I115" s="1881"/>
      <c r="J115" s="1881"/>
      <c r="K115" s="1881"/>
      <c r="L115" s="1881"/>
      <c r="M115" s="1881"/>
      <c r="N115" s="1881"/>
      <c r="O115" s="1881"/>
      <c r="P115" s="1881"/>
      <c r="Q115" s="1881"/>
      <c r="R115" s="1881"/>
      <c r="S115" s="1881"/>
      <c r="T115" s="1881"/>
      <c r="U115" s="1881"/>
      <c r="V115" s="1881"/>
      <c r="W115" s="1881"/>
      <c r="X115" s="1881"/>
      <c r="Y115" s="1881"/>
      <c r="Z115" s="1881"/>
      <c r="AA115" s="1881"/>
      <c r="AB115" s="1881"/>
      <c r="AC115" s="1881"/>
      <c r="AD115" s="1881"/>
      <c r="AE115" s="1881"/>
      <c r="AF115" s="1881"/>
      <c r="AG115" s="1881"/>
      <c r="AH115" s="1881"/>
      <c r="AI115" s="1881"/>
      <c r="AJ115" s="1881"/>
      <c r="AK115" s="1881"/>
      <c r="AL115" s="1881"/>
      <c r="AM115" s="1881"/>
      <c r="AN115" s="1881"/>
      <c r="AO115" s="1939"/>
      <c r="AP115" s="1938"/>
      <c r="AQ115" s="1881"/>
      <c r="AR115" s="2428">
        <v>7</v>
      </c>
      <c r="AS115" s="1906" t="s">
        <v>2833</v>
      </c>
      <c r="AT115" s="1883"/>
      <c r="AU115" s="1883"/>
      <c r="AV115" s="1883"/>
      <c r="AW115" s="1883"/>
      <c r="AX115" s="1883"/>
    </row>
    <row r="116" spans="2:50" ht="18.75">
      <c r="B116" s="1881"/>
      <c r="C116" s="1881"/>
      <c r="D116" s="1881"/>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I116" s="1881"/>
      <c r="AJ116" s="1881"/>
      <c r="AK116" s="1881"/>
      <c r="AL116" s="1881"/>
      <c r="AM116" s="1881"/>
      <c r="AN116" s="1881"/>
      <c r="AO116" s="1898" t="s">
        <v>1850</v>
      </c>
      <c r="AP116" s="1938" t="s">
        <v>2834</v>
      </c>
      <c r="AQ116" s="1881"/>
      <c r="AR116" s="2428">
        <v>8</v>
      </c>
      <c r="AS116" s="1906" t="s">
        <v>2835</v>
      </c>
      <c r="AT116" s="1883"/>
      <c r="AU116" s="1883"/>
      <c r="AV116" s="1883"/>
      <c r="AW116" s="1883"/>
      <c r="AX116" s="1883"/>
    </row>
    <row r="117" spans="2:50" ht="18.75">
      <c r="B117" s="1881"/>
      <c r="C117" s="1881"/>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I117" s="1881"/>
      <c r="AJ117" s="1881"/>
      <c r="AK117" s="1881"/>
      <c r="AL117" s="1881"/>
      <c r="AM117" s="1881"/>
      <c r="AN117" s="1881"/>
      <c r="AP117" s="1066"/>
      <c r="AQ117" s="1881"/>
      <c r="AR117" s="2428"/>
      <c r="AS117" s="1066"/>
      <c r="AT117" s="1883"/>
      <c r="AU117" s="1883"/>
      <c r="AV117" s="1883"/>
      <c r="AW117" s="1883"/>
      <c r="AX117" s="1883"/>
    </row>
    <row r="118" spans="2:50" ht="18.75">
      <c r="B118" s="1881"/>
      <c r="C118" s="1881"/>
      <c r="D118" s="1881"/>
      <c r="E118" s="1881"/>
      <c r="F118" s="1881"/>
      <c r="G118" s="1881"/>
      <c r="H118" s="1881"/>
      <c r="I118" s="1881"/>
      <c r="J118" s="1881"/>
      <c r="K118" s="1881"/>
      <c r="L118" s="1881"/>
      <c r="M118" s="1881"/>
      <c r="N118" s="1881"/>
      <c r="O118" s="1881"/>
      <c r="P118" s="1881"/>
      <c r="Q118" s="1881"/>
      <c r="R118" s="1881"/>
      <c r="S118" s="1881"/>
      <c r="T118" s="1881"/>
      <c r="U118" s="1881"/>
      <c r="V118" s="1881"/>
      <c r="W118" s="1881"/>
      <c r="X118" s="1881"/>
      <c r="Y118" s="1881"/>
      <c r="Z118" s="1881"/>
      <c r="AA118" s="1881"/>
      <c r="AB118" s="1881"/>
      <c r="AC118" s="1881"/>
      <c r="AD118" s="1881"/>
      <c r="AE118" s="1881"/>
      <c r="AF118" s="1881"/>
      <c r="AG118" s="1881"/>
      <c r="AH118" s="1881"/>
      <c r="AI118" s="1881"/>
      <c r="AJ118" s="1881"/>
      <c r="AK118" s="1881"/>
      <c r="AL118" s="1881"/>
      <c r="AM118" s="1881"/>
      <c r="AN118" s="1881"/>
      <c r="AO118" s="1898" t="s">
        <v>1850</v>
      </c>
      <c r="AP118" s="1938" t="s">
        <v>2836</v>
      </c>
      <c r="AQ118" s="1881"/>
      <c r="AR118" s="2428"/>
      <c r="AS118" s="1066"/>
      <c r="AT118" s="1883"/>
      <c r="AU118" s="1883"/>
      <c r="AV118" s="1883"/>
      <c r="AW118" s="1883"/>
      <c r="AX118" s="1883"/>
    </row>
    <row r="119" spans="2:50" ht="18.75">
      <c r="B119" s="1881"/>
      <c r="C119" s="1881"/>
      <c r="D119" s="1881"/>
      <c r="E119" s="1881"/>
      <c r="F119" s="1881"/>
      <c r="G119" s="1881"/>
      <c r="H119" s="1881"/>
      <c r="I119" s="1881"/>
      <c r="J119" s="1881"/>
      <c r="K119" s="1881"/>
      <c r="L119" s="1881"/>
      <c r="M119" s="1881"/>
      <c r="N119" s="1881"/>
      <c r="O119" s="1881"/>
      <c r="P119" s="1881"/>
      <c r="Q119" s="1881"/>
      <c r="R119" s="1881"/>
      <c r="S119" s="1881"/>
      <c r="T119" s="1881"/>
      <c r="U119" s="1881"/>
      <c r="V119" s="1881"/>
      <c r="W119" s="1881"/>
      <c r="X119" s="1881"/>
      <c r="Y119" s="1881"/>
      <c r="Z119" s="1881"/>
      <c r="AA119" s="1881"/>
      <c r="AB119" s="1881"/>
      <c r="AC119" s="1881"/>
      <c r="AD119" s="1881"/>
      <c r="AE119" s="1881"/>
      <c r="AF119" s="1881"/>
      <c r="AG119" s="1881"/>
      <c r="AH119" s="1881"/>
      <c r="AI119" s="1881"/>
      <c r="AJ119" s="1881"/>
      <c r="AK119" s="1881"/>
      <c r="AL119" s="1881"/>
      <c r="AM119" s="1881"/>
      <c r="AN119" s="1881"/>
      <c r="AQ119" s="1881"/>
      <c r="AR119" s="2428">
        <v>1</v>
      </c>
      <c r="AS119" s="1906" t="s">
        <v>2837</v>
      </c>
      <c r="AT119" s="1883"/>
      <c r="AU119" s="1883"/>
      <c r="AV119" s="1883"/>
      <c r="AW119" s="1883"/>
      <c r="AX119" s="1883"/>
    </row>
    <row r="120" spans="2:50" ht="18.75">
      <c r="B120" s="1881"/>
      <c r="C120" s="1881"/>
      <c r="D120" s="1881"/>
      <c r="E120" s="1881"/>
      <c r="F120" s="1881"/>
      <c r="G120" s="1881"/>
      <c r="H120" s="1881"/>
      <c r="I120" s="1881"/>
      <c r="J120" s="1881"/>
      <c r="K120" s="1881"/>
      <c r="L120" s="1881"/>
      <c r="M120" s="1881"/>
      <c r="N120" s="1881"/>
      <c r="O120" s="1881"/>
      <c r="P120" s="1881"/>
      <c r="Q120" s="1881"/>
      <c r="R120" s="1881"/>
      <c r="S120" s="1881"/>
      <c r="T120" s="1881"/>
      <c r="U120" s="1881"/>
      <c r="V120" s="1881"/>
      <c r="W120" s="1881"/>
      <c r="X120" s="1881"/>
      <c r="Y120" s="1881"/>
      <c r="Z120" s="1881"/>
      <c r="AA120" s="1881"/>
      <c r="AB120" s="1881"/>
      <c r="AC120" s="1881"/>
      <c r="AD120" s="1881"/>
      <c r="AE120" s="1881"/>
      <c r="AF120" s="1881"/>
      <c r="AG120" s="1881"/>
      <c r="AH120" s="1881"/>
      <c r="AI120" s="1881"/>
      <c r="AJ120" s="1881"/>
      <c r="AK120" s="1881"/>
      <c r="AL120" s="1881"/>
      <c r="AM120" s="1881"/>
      <c r="AN120" s="1881"/>
      <c r="AO120" s="1898" t="s">
        <v>1850</v>
      </c>
      <c r="AP120" s="1938" t="s">
        <v>2838</v>
      </c>
      <c r="AQ120" s="1881"/>
      <c r="AR120" s="2428">
        <v>2</v>
      </c>
      <c r="AS120" s="1906" t="s">
        <v>2839</v>
      </c>
      <c r="AT120" s="1883"/>
      <c r="AU120" s="1883"/>
      <c r="AV120" s="1883"/>
      <c r="AW120" s="1883"/>
      <c r="AX120" s="1883"/>
    </row>
    <row r="121" spans="2:50" ht="18.75">
      <c r="B121" s="1881"/>
      <c r="C121" s="1881"/>
      <c r="D121" s="1881"/>
      <c r="E121" s="1881"/>
      <c r="F121" s="1881"/>
      <c r="G121" s="1881"/>
      <c r="H121" s="1881"/>
      <c r="I121" s="1881"/>
      <c r="J121" s="1881"/>
      <c r="K121" s="1881"/>
      <c r="L121" s="1881"/>
      <c r="M121" s="1881"/>
      <c r="N121" s="1881"/>
      <c r="O121" s="1881"/>
      <c r="P121" s="1881"/>
      <c r="Q121" s="1881"/>
      <c r="R121" s="1881"/>
      <c r="S121" s="1881"/>
      <c r="T121" s="1881"/>
      <c r="U121" s="1881"/>
      <c r="V121" s="1881"/>
      <c r="W121" s="1881"/>
      <c r="X121" s="1881"/>
      <c r="Y121" s="1881"/>
      <c r="Z121" s="1881"/>
      <c r="AA121" s="1881"/>
      <c r="AB121" s="1881"/>
      <c r="AC121" s="1881"/>
      <c r="AD121" s="1881"/>
      <c r="AE121" s="1881"/>
      <c r="AF121" s="1881"/>
      <c r="AG121" s="1881"/>
      <c r="AH121" s="1881"/>
      <c r="AI121" s="1881"/>
      <c r="AJ121" s="1881"/>
      <c r="AK121" s="1881"/>
      <c r="AL121" s="1881"/>
      <c r="AM121" s="1881"/>
      <c r="AN121" s="1881"/>
      <c r="AQ121" s="1881"/>
      <c r="AR121" s="2428">
        <v>3</v>
      </c>
      <c r="AS121" s="1906" t="s">
        <v>2840</v>
      </c>
      <c r="AT121" s="1883"/>
      <c r="AU121" s="1883"/>
      <c r="AV121" s="1883"/>
      <c r="AW121" s="1883"/>
      <c r="AX121" s="1883"/>
    </row>
    <row r="122" spans="2:50" ht="18.75">
      <c r="B122" s="1881"/>
      <c r="C122" s="1881"/>
      <c r="D122" s="1881"/>
      <c r="E122" s="1881"/>
      <c r="F122" s="1881"/>
      <c r="G122" s="1881"/>
      <c r="H122" s="1881"/>
      <c r="I122" s="1881"/>
      <c r="J122" s="1881"/>
      <c r="K122" s="1881"/>
      <c r="L122" s="1881"/>
      <c r="M122" s="1881"/>
      <c r="N122" s="1881"/>
      <c r="O122" s="1881"/>
      <c r="P122" s="1881"/>
      <c r="Q122" s="1881"/>
      <c r="R122" s="1881"/>
      <c r="S122" s="1881"/>
      <c r="T122" s="1881"/>
      <c r="U122" s="1881"/>
      <c r="V122" s="1881"/>
      <c r="W122" s="1881"/>
      <c r="X122" s="1881"/>
      <c r="Y122" s="1881"/>
      <c r="Z122" s="1881"/>
      <c r="AA122" s="1881"/>
      <c r="AB122" s="1881"/>
      <c r="AC122" s="1881"/>
      <c r="AD122" s="1881"/>
      <c r="AE122" s="1881"/>
      <c r="AF122" s="1881"/>
      <c r="AG122" s="1881"/>
      <c r="AH122" s="1881"/>
      <c r="AI122" s="1881"/>
      <c r="AJ122" s="1881"/>
      <c r="AK122" s="1881"/>
      <c r="AL122" s="1881"/>
      <c r="AM122" s="1881"/>
      <c r="AN122" s="1881"/>
      <c r="AO122" s="1898" t="s">
        <v>1850</v>
      </c>
      <c r="AP122" s="1938" t="s">
        <v>2841</v>
      </c>
      <c r="AQ122" s="1881"/>
      <c r="AR122" s="2428">
        <v>4</v>
      </c>
      <c r="AS122" s="1906" t="s">
        <v>2842</v>
      </c>
      <c r="AT122" s="1883"/>
      <c r="AU122" s="1883"/>
      <c r="AV122" s="1883"/>
      <c r="AW122" s="1883"/>
      <c r="AX122" s="1883"/>
    </row>
    <row r="123" spans="2:50" ht="18.75">
      <c r="B123" s="1881"/>
      <c r="C123" s="1881"/>
      <c r="D123" s="1881"/>
      <c r="E123" s="1881"/>
      <c r="F123" s="1881"/>
      <c r="G123" s="1881"/>
      <c r="H123" s="1881"/>
      <c r="I123" s="1881"/>
      <c r="J123" s="1881"/>
      <c r="K123" s="1881"/>
      <c r="L123" s="1881"/>
      <c r="M123" s="1881"/>
      <c r="N123" s="1881"/>
      <c r="O123" s="1881"/>
      <c r="P123" s="1881"/>
      <c r="Q123" s="1881"/>
      <c r="R123" s="1881"/>
      <c r="S123" s="1881"/>
      <c r="T123" s="1881"/>
      <c r="U123" s="1881"/>
      <c r="V123" s="1881"/>
      <c r="W123" s="1881"/>
      <c r="X123" s="1881"/>
      <c r="Y123" s="1881"/>
      <c r="Z123" s="1881"/>
      <c r="AA123" s="1881"/>
      <c r="AB123" s="1881"/>
      <c r="AC123" s="1881"/>
      <c r="AD123" s="1881"/>
      <c r="AE123" s="1881"/>
      <c r="AF123" s="1881"/>
      <c r="AG123" s="1881"/>
      <c r="AH123" s="1881"/>
      <c r="AI123" s="1881"/>
      <c r="AJ123" s="1881"/>
      <c r="AK123" s="1881"/>
      <c r="AL123" s="1881"/>
      <c r="AM123" s="1881"/>
      <c r="AN123" s="1881"/>
      <c r="AO123" s="1066"/>
      <c r="AP123" s="1066"/>
      <c r="AQ123" s="1881"/>
      <c r="AR123" s="2428">
        <v>5</v>
      </c>
      <c r="AS123" s="1906" t="s">
        <v>2843</v>
      </c>
      <c r="AT123" s="1883"/>
      <c r="AU123" s="1883"/>
      <c r="AV123" s="1883"/>
      <c r="AW123" s="1883"/>
      <c r="AX123" s="1883"/>
    </row>
    <row r="124" spans="2:50" ht="18.75">
      <c r="W124" s="1881"/>
      <c r="X124" s="1881"/>
      <c r="Y124" s="1881"/>
      <c r="Z124" s="1881"/>
      <c r="AA124" s="1881"/>
      <c r="AB124" s="1881"/>
      <c r="AC124" s="1881"/>
      <c r="AD124" s="1881"/>
      <c r="AE124" s="1881"/>
      <c r="AF124" s="1881"/>
      <c r="AG124" s="1881"/>
      <c r="AH124" s="1881"/>
      <c r="AI124" s="1881"/>
      <c r="AJ124" s="1881"/>
      <c r="AK124" s="1881"/>
      <c r="AL124" s="1881"/>
      <c r="AM124" s="1881"/>
      <c r="AN124" s="1881"/>
      <c r="AO124" s="1066"/>
      <c r="AP124" s="1066"/>
      <c r="AQ124" s="1881"/>
      <c r="AR124" s="2428">
        <v>6</v>
      </c>
      <c r="AS124" s="1906" t="s">
        <v>2844</v>
      </c>
      <c r="AT124" s="1883"/>
      <c r="AU124" s="1883"/>
      <c r="AV124" s="1883"/>
      <c r="AW124" s="1883"/>
      <c r="AX124" s="1883"/>
    </row>
    <row r="125" spans="2:50" ht="18.75">
      <c r="AN125" s="1881"/>
      <c r="AO125" s="1066"/>
      <c r="AP125" s="1066"/>
      <c r="AQ125" s="1881"/>
      <c r="AR125" s="2428">
        <v>7</v>
      </c>
      <c r="AS125" s="1906" t="s">
        <v>2845</v>
      </c>
      <c r="AT125" s="1883"/>
      <c r="AU125" s="1883"/>
      <c r="AV125" s="1883"/>
      <c r="AW125" s="1883"/>
      <c r="AX125" s="1883"/>
    </row>
    <row r="126" spans="2:50" ht="18.75">
      <c r="AN126" s="1881"/>
      <c r="AO126" s="1066"/>
      <c r="AP126" s="1066"/>
      <c r="AQ126" s="1881"/>
      <c r="AR126" s="2428"/>
      <c r="AS126" s="1066"/>
      <c r="AT126" s="1883"/>
      <c r="AU126" s="1883"/>
      <c r="AV126" s="1883"/>
      <c r="AW126" s="1883"/>
      <c r="AX126" s="1883"/>
    </row>
    <row r="127" spans="2:50" ht="18.75">
      <c r="AN127" s="1881"/>
      <c r="AO127" s="1066"/>
      <c r="AP127" s="1066"/>
      <c r="AQ127" s="1881"/>
      <c r="AR127" s="2428"/>
      <c r="AS127" s="1066"/>
      <c r="AT127" s="1883"/>
      <c r="AU127" s="1883"/>
      <c r="AV127" s="1883"/>
      <c r="AW127" s="1883"/>
      <c r="AX127" s="1883"/>
    </row>
    <row r="128" spans="2:50" ht="18.75">
      <c r="AN128" s="1881"/>
      <c r="AO128" s="1066"/>
      <c r="AP128" s="1066"/>
      <c r="AQ128" s="1881"/>
      <c r="AR128" s="2428">
        <v>1</v>
      </c>
      <c r="AS128" s="1906" t="s">
        <v>2846</v>
      </c>
      <c r="AT128" s="1883"/>
      <c r="AU128" s="1883"/>
      <c r="AV128" s="1883"/>
      <c r="AW128" s="1883"/>
      <c r="AX128" s="1883"/>
    </row>
    <row r="129" spans="40:50" ht="18.75">
      <c r="AN129" s="1881"/>
      <c r="AO129" s="1066"/>
      <c r="AP129" s="1066"/>
      <c r="AQ129" s="1881"/>
      <c r="AR129" s="2428">
        <v>2</v>
      </c>
      <c r="AS129" s="1906" t="s">
        <v>2847</v>
      </c>
      <c r="AT129" s="1883"/>
      <c r="AU129" s="1883"/>
      <c r="AV129" s="1883"/>
      <c r="AW129" s="1883"/>
      <c r="AX129" s="1883"/>
    </row>
    <row r="130" spans="40:50" ht="18.75">
      <c r="AN130" s="1881"/>
      <c r="AO130" s="1066"/>
      <c r="AP130" s="1066"/>
      <c r="AQ130" s="1881"/>
      <c r="AR130" s="2428">
        <v>3</v>
      </c>
      <c r="AS130" s="1906" t="s">
        <v>2848</v>
      </c>
      <c r="AT130" s="1883"/>
      <c r="AU130" s="1883"/>
      <c r="AV130" s="1883"/>
      <c r="AW130" s="1883"/>
      <c r="AX130" s="1883"/>
    </row>
    <row r="131" spans="40:50" ht="18.75">
      <c r="AN131" s="1881"/>
      <c r="AO131" s="1066"/>
      <c r="AP131" s="1066"/>
      <c r="AQ131" s="1881"/>
      <c r="AR131" s="2428">
        <v>4</v>
      </c>
      <c r="AS131" s="1906" t="s">
        <v>2849</v>
      </c>
      <c r="AT131" s="1883"/>
      <c r="AU131" s="1883"/>
      <c r="AV131" s="1883"/>
      <c r="AW131" s="1883"/>
      <c r="AX131" s="2699" t="s">
        <v>7066</v>
      </c>
    </row>
    <row r="132" spans="40:50">
      <c r="AQ132" s="1881"/>
      <c r="AR132" s="1883"/>
      <c r="AS132" s="1883"/>
      <c r="AT132" s="1883"/>
      <c r="AU132" s="1883"/>
      <c r="AV132" s="1883"/>
    </row>
  </sheetData>
  <mergeCells count="39">
    <mergeCell ref="AW19:AX20"/>
    <mergeCell ref="W2:AM2"/>
    <mergeCell ref="B3:J3"/>
    <mergeCell ref="L3:T3"/>
    <mergeCell ref="AR3:AT3"/>
    <mergeCell ref="AV3:AX3"/>
    <mergeCell ref="AR4:AT4"/>
    <mergeCell ref="AV4:AX4"/>
    <mergeCell ref="AS5:AT5"/>
    <mergeCell ref="AW5:AX6"/>
    <mergeCell ref="AW11:AX12"/>
    <mergeCell ref="AW15:AX16"/>
    <mergeCell ref="AW17:AX18"/>
    <mergeCell ref="AS23:AT24"/>
    <mergeCell ref="AS25:AT26"/>
    <mergeCell ref="AV27:AV28"/>
    <mergeCell ref="AW27:AX28"/>
    <mergeCell ref="AV31:AV32"/>
    <mergeCell ref="AW31:AX32"/>
    <mergeCell ref="AW79:AX80"/>
    <mergeCell ref="AW36:AX37"/>
    <mergeCell ref="AW42:AX43"/>
    <mergeCell ref="AW48:AX49"/>
    <mergeCell ref="AV50:AV51"/>
    <mergeCell ref="AW50:AX51"/>
    <mergeCell ref="AV52:AV53"/>
    <mergeCell ref="AW52:AX53"/>
    <mergeCell ref="AW54:AX55"/>
    <mergeCell ref="AV63:AV64"/>
    <mergeCell ref="AW63:AX64"/>
    <mergeCell ref="AV74:AV75"/>
    <mergeCell ref="AW74:AX75"/>
    <mergeCell ref="AW102:AX102"/>
    <mergeCell ref="AW83:AX84"/>
    <mergeCell ref="AW85:AX86"/>
    <mergeCell ref="AW94:AX95"/>
    <mergeCell ref="AW96:AX98"/>
    <mergeCell ref="AW100:AX100"/>
    <mergeCell ref="AW101:AX101"/>
  </mergeCells>
  <hyperlinks>
    <hyperlink ref="AP4" r:id="rId1" xr:uid="{CCCE29E3-30A8-4789-8587-58071CA8B959}"/>
    <hyperlink ref="AP114" r:id="rId2" xr:uid="{BBCEF386-C6B0-4E15-9FA1-2588628B9804}"/>
    <hyperlink ref="AP116" r:id="rId3" xr:uid="{C0BFEED7-72D2-48BB-A7A7-4974E49B0840}"/>
    <hyperlink ref="AP118" r:id="rId4" xr:uid="{0908AAFD-32C5-4C21-816E-10583F7489FB}"/>
    <hyperlink ref="AP120" r:id="rId5" xr:uid="{512F3C88-AF07-4834-962C-EECDB84A30DB}"/>
    <hyperlink ref="AP122" r:id="rId6" xr:uid="{90D9496F-D997-40C1-81F8-B5677C5E6191}"/>
    <hyperlink ref="X68" r:id="rId7" xr:uid="{7F258F7B-BAD4-4964-84D5-FEFD30A67F38}"/>
    <hyperlink ref="X66" r:id="rId8" xr:uid="{92C132AD-E526-4E67-AC9F-82712A98AABC}"/>
    <hyperlink ref="X67" r:id="rId9" xr:uid="{E720A1A6-9B9F-4383-8FEA-5CE438CC2ABC}"/>
    <hyperlink ref="AS23:AT24" r:id="rId10" display="source : Fiches techniques de cuisine Annette et Jean Pierre DOMERGUES" xr:uid="{CF890864-028F-4372-8B11-46E331887CD4}"/>
    <hyperlink ref="AW99" r:id="rId11" xr:uid="{211F3923-8605-4498-9E4D-1ABDC0BDC687}"/>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6E3BB-BF6C-4938-B9A6-4A37B6153354}">
  <dimension ref="A1:CM174"/>
  <sheetViews>
    <sheetView topLeftCell="E1" zoomScale="75" zoomScaleNormal="75" workbookViewId="0">
      <selection activeCell="AC16" sqref="AC16"/>
    </sheetView>
  </sheetViews>
  <sheetFormatPr baseColWidth="10" defaultRowHeight="12.75"/>
  <cols>
    <col min="1" max="1" width="1.85546875" style="97" customWidth="1"/>
    <col min="2" max="2" width="12.7109375" style="97" customWidth="1"/>
    <col min="3" max="3" width="3.28515625" style="97" customWidth="1"/>
    <col min="4" max="5" width="12.7109375" style="97" customWidth="1"/>
    <col min="6" max="6" width="3.28515625" style="97" customWidth="1"/>
    <col min="7" max="8" width="12.7109375" style="97" customWidth="1"/>
    <col min="9" max="9" width="3.28515625" style="97" customWidth="1"/>
    <col min="10" max="10" width="19.28515625" style="97" customWidth="1"/>
    <col min="11" max="11" width="12.7109375" style="97" customWidth="1"/>
    <col min="12" max="12" width="3.28515625" style="97" customWidth="1"/>
    <col min="13" max="13" width="21" style="97" customWidth="1"/>
    <col min="14" max="14" width="3" style="97" customWidth="1"/>
    <col min="15" max="15" width="12.7109375" style="97" customWidth="1"/>
    <col min="16" max="16" width="3.28515625" style="97" customWidth="1"/>
    <col min="17" max="17" width="13.5703125" style="97" customWidth="1"/>
    <col min="18" max="18" width="12.7109375" style="97" customWidth="1"/>
    <col min="19" max="19" width="3.28515625" style="97" customWidth="1"/>
    <col min="20" max="20" width="13.42578125" style="97" customWidth="1"/>
    <col min="21" max="21" width="12.7109375" style="97" customWidth="1"/>
    <col min="22" max="22" width="3.28515625" style="97" customWidth="1"/>
    <col min="23" max="23" width="19.7109375" style="97" customWidth="1"/>
    <col min="24" max="24" width="11.42578125" style="97" customWidth="1"/>
    <col min="25" max="25" width="3.28515625" style="97" customWidth="1"/>
    <col min="26" max="26" width="21.7109375" style="97" customWidth="1"/>
    <col min="27" max="27" width="3" style="97" customWidth="1"/>
    <col min="28" max="29" width="11.42578125" style="97"/>
    <col min="30" max="30" width="27.28515625" style="681" customWidth="1"/>
    <col min="31" max="31" width="9.7109375" style="681" customWidth="1"/>
    <col min="32" max="32" width="1.42578125" style="681" customWidth="1"/>
    <col min="33" max="33" width="9.7109375" style="681" customWidth="1"/>
    <col min="34" max="34" width="1.42578125" style="681" customWidth="1"/>
    <col min="35" max="35" width="9.7109375" style="681" customWidth="1"/>
    <col min="36" max="36" width="1.42578125" style="681" customWidth="1"/>
    <col min="37" max="37" width="9.7109375" style="681" customWidth="1"/>
    <col min="38" max="38" width="1.42578125" style="681" customWidth="1"/>
    <col min="39" max="39" width="9.7109375" style="681" customWidth="1"/>
    <col min="40" max="40" width="1.42578125" style="681" customWidth="1"/>
    <col min="41" max="41" width="9.7109375" style="681" customWidth="1"/>
    <col min="42" max="42" width="1.42578125" style="681" customWidth="1"/>
    <col min="43" max="43" width="9.7109375" style="681" customWidth="1"/>
    <col min="44" max="44" width="1.42578125" style="681" customWidth="1"/>
    <col min="45" max="45" width="9.7109375" style="681" customWidth="1"/>
    <col min="46" max="46" width="1.42578125" style="681" customWidth="1"/>
    <col min="47" max="47" width="9.7109375" style="681" customWidth="1"/>
    <col min="48" max="48" width="1.42578125" style="681" customWidth="1"/>
    <col min="49" max="49" width="9.7109375" style="681" customWidth="1"/>
    <col min="50" max="50" width="1.42578125" style="681" customWidth="1"/>
    <col min="51" max="51" width="9.7109375" style="681" customWidth="1"/>
    <col min="52" max="52" width="1.42578125" style="681" customWidth="1"/>
    <col min="53" max="53" width="9.7109375" style="681" customWidth="1"/>
    <col min="54" max="54" width="1.42578125" style="681" customWidth="1"/>
    <col min="55" max="55" width="11.42578125" style="681"/>
    <col min="56" max="56" width="32.7109375" style="681" customWidth="1"/>
    <col min="57" max="58" width="11.42578125" style="681"/>
    <col min="59" max="59" width="4" style="681" customWidth="1"/>
    <col min="60" max="61" width="11.42578125" style="681"/>
    <col min="62" max="62" width="4" style="681" customWidth="1"/>
    <col min="63" max="64" width="11.42578125" style="681"/>
    <col min="65" max="65" width="4" style="681" customWidth="1"/>
    <col min="66" max="67" width="11.42578125" style="681"/>
    <col min="68" max="68" width="4" style="681" customWidth="1"/>
    <col min="69" max="70" width="11.42578125" style="681"/>
    <col min="71" max="71" width="4" style="681" customWidth="1"/>
    <col min="72" max="73" width="11.42578125" style="681"/>
    <col min="74" max="74" width="4" style="681" customWidth="1"/>
    <col min="75" max="76" width="11.42578125" style="681"/>
    <col min="77" max="77" width="4" style="681" customWidth="1"/>
    <col min="78" max="79" width="11.42578125" style="681"/>
    <col min="80" max="80" width="4" style="681" customWidth="1"/>
    <col min="81" max="82" width="11.42578125" style="681"/>
    <col min="83" max="83" width="4" style="681" customWidth="1"/>
    <col min="84" max="85" width="11.42578125" style="681"/>
    <col min="86" max="86" width="4" style="681" customWidth="1"/>
    <col min="87" max="88" width="11.42578125" style="681"/>
    <col min="89" max="89" width="4" style="681" customWidth="1"/>
    <col min="90" max="91" width="11.42578125" style="681"/>
    <col min="92" max="16384" width="11.42578125" style="6"/>
  </cols>
  <sheetData>
    <row r="1" spans="1:91" s="1063" customFormat="1" ht="15">
      <c r="A1" s="95"/>
      <c r="B1" s="95"/>
      <c r="C1" s="95"/>
      <c r="D1" s="95"/>
      <c r="E1" s="95"/>
      <c r="F1" s="95"/>
      <c r="G1" s="95"/>
      <c r="H1" s="95"/>
      <c r="I1" s="95"/>
      <c r="J1" s="95"/>
      <c r="K1" s="95"/>
      <c r="L1" s="95"/>
      <c r="M1" s="95"/>
      <c r="N1" s="95"/>
      <c r="O1" s="95"/>
      <c r="P1" s="95"/>
      <c r="Q1" s="95"/>
      <c r="R1" s="95"/>
      <c r="S1" s="95"/>
      <c r="T1" s="95"/>
      <c r="U1" s="95"/>
      <c r="V1" s="95"/>
      <c r="W1" s="95"/>
      <c r="X1" s="95"/>
      <c r="Y1" s="95"/>
      <c r="Z1" s="95"/>
      <c r="AB1" s="1066"/>
      <c r="AC1" s="1066"/>
      <c r="AD1" s="1066"/>
      <c r="AE1" s="1066"/>
      <c r="AF1" s="1066"/>
      <c r="AG1" s="1066"/>
      <c r="AH1" s="1066"/>
      <c r="AI1" s="1066"/>
      <c r="AJ1" s="1066"/>
      <c r="AK1" s="1066"/>
      <c r="AL1" s="1066"/>
      <c r="AM1" s="1066"/>
      <c r="AN1" s="1066"/>
      <c r="AO1" s="1066"/>
      <c r="AP1" s="1066"/>
      <c r="AQ1" s="1066"/>
      <c r="AR1" s="1066"/>
      <c r="AS1" s="1066"/>
      <c r="AT1" s="1066"/>
      <c r="AU1" s="1066"/>
      <c r="AV1" s="1066"/>
      <c r="AW1" s="1066"/>
      <c r="AX1" s="1066"/>
      <c r="AY1" s="1066"/>
      <c r="AZ1" s="1066"/>
      <c r="BA1" s="1066"/>
      <c r="BB1" s="1066"/>
      <c r="BC1" s="1066"/>
      <c r="BD1" s="1066"/>
      <c r="BE1" s="1066"/>
      <c r="BF1" s="1066"/>
      <c r="BG1" s="1066"/>
      <c r="BH1" s="1066"/>
      <c r="BI1" s="1066"/>
      <c r="BJ1" s="1066"/>
      <c r="BK1" s="1066"/>
      <c r="BL1" s="1066"/>
      <c r="BM1" s="1066"/>
      <c r="BN1" s="1066"/>
      <c r="BO1" s="1066"/>
      <c r="BP1" s="1066"/>
      <c r="BQ1" s="1066"/>
      <c r="BR1" s="1066"/>
      <c r="BS1" s="1066"/>
      <c r="BT1" s="1066"/>
      <c r="BU1" s="1066"/>
      <c r="BV1" s="1066"/>
      <c r="BW1" s="1066"/>
      <c r="BX1" s="1066"/>
      <c r="BY1" s="1066"/>
      <c r="BZ1" s="1066"/>
      <c r="CA1" s="1066"/>
      <c r="CB1" s="1066"/>
      <c r="CC1" s="1066"/>
      <c r="CD1" s="1066"/>
      <c r="CE1" s="1066"/>
      <c r="CF1" s="1066"/>
      <c r="CG1" s="1066"/>
      <c r="CH1" s="1066"/>
      <c r="CI1" s="1066"/>
      <c r="CJ1" s="1066"/>
      <c r="CK1" s="1066"/>
      <c r="CL1" s="1066"/>
      <c r="CM1" s="1066"/>
    </row>
    <row r="2" spans="1:91" s="1063" customFormat="1" ht="26.25">
      <c r="A2" s="1024"/>
      <c r="B2" s="1024"/>
      <c r="C2" s="1024"/>
      <c r="D2" s="1024"/>
      <c r="E2" s="1024"/>
      <c r="F2" s="1024"/>
      <c r="G2" s="1024"/>
      <c r="H2" s="1024"/>
      <c r="I2" s="1024"/>
      <c r="J2" s="1024"/>
      <c r="K2" s="1024"/>
      <c r="L2" s="1024"/>
      <c r="M2" s="1024"/>
      <c r="N2" s="1024"/>
      <c r="O2" s="1024"/>
      <c r="P2" s="1024"/>
      <c r="Q2" s="1024"/>
      <c r="R2" s="1024"/>
      <c r="S2" s="1024"/>
      <c r="T2" s="1024"/>
      <c r="U2" s="1940" t="s">
        <v>1965</v>
      </c>
      <c r="V2" s="95"/>
      <c r="W2" s="95"/>
      <c r="X2" s="95"/>
      <c r="Y2" s="95"/>
      <c r="Z2" s="838"/>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c r="CI2" s="1066"/>
      <c r="CJ2" s="1066"/>
      <c r="CK2" s="1066"/>
      <c r="CL2" s="1066"/>
      <c r="CM2" s="1066"/>
    </row>
    <row r="3" spans="1:91" s="1063" customFormat="1" ht="26.25">
      <c r="A3" s="95"/>
      <c r="B3" s="95"/>
      <c r="C3" s="95"/>
      <c r="D3" s="95"/>
      <c r="E3" s="95"/>
      <c r="F3" s="95"/>
      <c r="G3" s="95"/>
      <c r="H3" s="95"/>
      <c r="I3" s="95"/>
      <c r="J3" s="95"/>
      <c r="K3" s="95"/>
      <c r="L3" s="95"/>
      <c r="M3" s="95"/>
      <c r="N3" s="95"/>
      <c r="O3" s="95"/>
      <c r="P3" s="95"/>
      <c r="Q3" s="95"/>
      <c r="R3" s="95"/>
      <c r="S3" s="95"/>
      <c r="T3" s="95"/>
      <c r="U3" s="1940" t="s">
        <v>1900</v>
      </c>
      <c r="V3" s="95"/>
      <c r="W3" s="95"/>
      <c r="X3" s="95"/>
      <c r="Y3" s="95"/>
      <c r="Z3" s="838"/>
      <c r="AB3" s="1066"/>
      <c r="AC3" s="1066"/>
      <c r="AD3" s="1066"/>
      <c r="AE3" s="1066"/>
      <c r="AF3" s="1066"/>
      <c r="AG3" s="1066"/>
      <c r="AH3" s="1066"/>
      <c r="AI3" s="1066"/>
      <c r="AJ3" s="1066"/>
      <c r="AK3" s="1066"/>
      <c r="AL3" s="1066"/>
      <c r="AM3" s="1066"/>
      <c r="AN3" s="1066"/>
      <c r="AO3" s="1066"/>
      <c r="AP3" s="1066"/>
      <c r="AQ3" s="1066"/>
      <c r="AR3" s="1066"/>
      <c r="AS3" s="1066"/>
      <c r="AT3" s="1066"/>
      <c r="AU3" s="1066"/>
      <c r="AV3" s="1066"/>
      <c r="AW3" s="1066"/>
      <c r="AX3" s="1066"/>
      <c r="AY3" s="1066"/>
      <c r="AZ3" s="1066"/>
      <c r="BA3" s="1066"/>
      <c r="BB3" s="1066"/>
      <c r="BC3" s="1066"/>
      <c r="BD3" s="1066"/>
      <c r="BE3" s="1066"/>
      <c r="BF3" s="1066"/>
      <c r="BG3" s="1066"/>
      <c r="BH3" s="1066"/>
      <c r="BI3" s="1066"/>
      <c r="BJ3" s="1066"/>
      <c r="BK3" s="1066"/>
      <c r="BL3" s="1066"/>
      <c r="BM3" s="1066"/>
      <c r="BN3" s="1066"/>
      <c r="BO3" s="1066"/>
      <c r="BP3" s="1066"/>
      <c r="BQ3" s="1066"/>
      <c r="BR3" s="1066"/>
      <c r="BS3" s="1066"/>
      <c r="BT3" s="1066"/>
      <c r="BU3" s="1066"/>
      <c r="BV3" s="1066"/>
      <c r="BW3" s="1066"/>
      <c r="BX3" s="1066"/>
      <c r="BY3" s="1066"/>
      <c r="BZ3" s="1066"/>
      <c r="CA3" s="1066"/>
      <c r="CB3" s="1066"/>
      <c r="CC3" s="1066"/>
      <c r="CD3" s="1066"/>
      <c r="CE3" s="1066"/>
      <c r="CF3" s="1066"/>
      <c r="CG3" s="1066"/>
      <c r="CH3" s="1066"/>
      <c r="CI3" s="1066"/>
      <c r="CJ3" s="1066"/>
      <c r="CK3" s="1066"/>
      <c r="CL3" s="1066"/>
      <c r="CM3" s="1066"/>
    </row>
    <row r="4" spans="1:91" s="1063" customFormat="1" ht="15">
      <c r="A4" s="95"/>
      <c r="B4" s="95"/>
      <c r="C4" s="95"/>
      <c r="D4" s="95"/>
      <c r="E4" s="95"/>
      <c r="F4" s="95"/>
      <c r="G4" s="95"/>
      <c r="H4" s="95"/>
      <c r="I4" s="95"/>
      <c r="J4" s="95"/>
      <c r="K4" s="95"/>
      <c r="L4" s="95"/>
      <c r="M4" s="95"/>
      <c r="N4" s="95"/>
      <c r="O4" s="95"/>
      <c r="P4" s="95"/>
      <c r="Q4" s="95"/>
      <c r="R4" s="95"/>
      <c r="S4" s="95"/>
      <c r="T4" s="95"/>
      <c r="U4" s="95"/>
      <c r="V4" s="95"/>
      <c r="W4" s="95"/>
      <c r="X4" s="95"/>
      <c r="Y4" s="95"/>
      <c r="Z4" s="95"/>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c r="AZ4" s="1066"/>
      <c r="BA4" s="1066"/>
      <c r="BB4" s="1066"/>
      <c r="BC4" s="1066"/>
      <c r="BD4" s="1066"/>
      <c r="BE4" s="1066"/>
      <c r="BF4" s="1066"/>
      <c r="BG4" s="1066"/>
      <c r="BH4" s="1066"/>
      <c r="BI4" s="1066"/>
      <c r="BJ4" s="1066"/>
      <c r="BK4" s="1066"/>
      <c r="BL4" s="1066"/>
      <c r="BM4" s="1066"/>
      <c r="BN4" s="1066"/>
      <c r="BO4" s="1066"/>
      <c r="BP4" s="1066"/>
      <c r="BQ4" s="1066"/>
      <c r="BR4" s="1066"/>
      <c r="BS4" s="1066"/>
      <c r="BT4" s="1066"/>
      <c r="BU4" s="1066"/>
      <c r="BV4" s="1066"/>
      <c r="BW4" s="1066"/>
      <c r="BX4" s="1066"/>
      <c r="BY4" s="1066"/>
      <c r="BZ4" s="1066"/>
      <c r="CA4" s="1066"/>
      <c r="CB4" s="1066"/>
      <c r="CC4" s="1066"/>
      <c r="CD4" s="1066"/>
      <c r="CE4" s="1066"/>
      <c r="CF4" s="1066"/>
      <c r="CG4" s="1066"/>
      <c r="CH4" s="1066"/>
      <c r="CI4" s="1066"/>
      <c r="CJ4" s="1066"/>
      <c r="CK4" s="1066"/>
      <c r="CL4" s="1066"/>
      <c r="CM4" s="1066"/>
    </row>
    <row r="5" spans="1:91">
      <c r="AB5" s="1004"/>
      <c r="AC5" s="1004"/>
      <c r="AD5" s="2702"/>
      <c r="AE5" s="2702"/>
      <c r="AF5" s="2702"/>
      <c r="AG5" s="2702"/>
      <c r="AH5" s="2702"/>
      <c r="AI5" s="2702"/>
      <c r="AJ5" s="2702"/>
      <c r="AK5" s="2702"/>
      <c r="AL5" s="2702"/>
      <c r="AM5" s="2702"/>
      <c r="AN5" s="2702"/>
      <c r="AO5" s="2702"/>
      <c r="AP5" s="2702"/>
      <c r="AQ5" s="2702"/>
      <c r="AR5" s="2702"/>
      <c r="AS5" s="2702"/>
      <c r="AT5" s="2702"/>
      <c r="AU5" s="2702"/>
      <c r="AV5" s="2702"/>
      <c r="AW5" s="2702"/>
      <c r="AX5" s="2702"/>
      <c r="AY5" s="2702"/>
      <c r="AZ5" s="2702"/>
      <c r="BA5" s="2702"/>
      <c r="BB5" s="2702"/>
      <c r="BC5" s="2702"/>
      <c r="BD5" s="2702"/>
      <c r="BE5" s="2702"/>
      <c r="BF5" s="2702"/>
      <c r="BG5" s="2702"/>
      <c r="BH5" s="2702"/>
      <c r="BI5" s="2702"/>
      <c r="BJ5" s="2702"/>
      <c r="BK5" s="2702"/>
      <c r="BL5" s="2702"/>
      <c r="BM5" s="2702"/>
      <c r="BN5" s="2702"/>
      <c r="BO5" s="2702"/>
      <c r="BP5" s="2702"/>
      <c r="BQ5" s="2702"/>
      <c r="BR5" s="2702"/>
      <c r="BS5" s="2702"/>
      <c r="BT5" s="2702"/>
      <c r="BU5" s="2702"/>
      <c r="BV5" s="2702"/>
      <c r="BW5" s="2702"/>
      <c r="BX5" s="2702"/>
      <c r="BY5" s="2702"/>
      <c r="BZ5" s="2702"/>
      <c r="CA5" s="2702"/>
      <c r="CB5" s="2702"/>
      <c r="CC5" s="2702"/>
      <c r="CD5" s="2702"/>
      <c r="CE5" s="2702"/>
      <c r="CF5" s="2702"/>
      <c r="CG5" s="2702"/>
      <c r="CH5" s="2702"/>
      <c r="CI5" s="2702"/>
      <c r="CJ5" s="2702"/>
      <c r="CK5" s="2702"/>
      <c r="CL5" s="2702"/>
      <c r="CM5" s="2702"/>
    </row>
    <row r="6" spans="1:91" ht="42">
      <c r="A6" s="1941">
        <v>0</v>
      </c>
      <c r="B6" s="1942" t="s">
        <v>2850</v>
      </c>
      <c r="C6" s="1943"/>
      <c r="D6" s="1944"/>
      <c r="E6" s="1945"/>
      <c r="F6" s="1945"/>
      <c r="G6" s="1945"/>
      <c r="H6" s="1945"/>
      <c r="I6" s="1945"/>
      <c r="J6" s="1945"/>
      <c r="K6" s="1945"/>
      <c r="L6" s="1945"/>
      <c r="M6" s="1945"/>
      <c r="N6" s="1945"/>
      <c r="O6" s="1945"/>
      <c r="P6" s="1945"/>
      <c r="Q6" s="1945"/>
      <c r="R6" s="1945"/>
      <c r="S6" s="1945"/>
      <c r="T6" s="1945"/>
      <c r="U6" s="1945"/>
      <c r="V6" s="1945"/>
      <c r="W6" s="1945"/>
      <c r="X6" s="1945"/>
      <c r="Y6" s="1945"/>
      <c r="Z6" s="1946"/>
      <c r="AB6" s="2734"/>
      <c r="AC6" s="2734"/>
      <c r="AD6" s="2702"/>
      <c r="AE6" s="2702"/>
      <c r="AF6" s="2702"/>
      <c r="AG6" s="2702"/>
      <c r="AH6" s="2702"/>
      <c r="AI6" s="2702"/>
      <c r="AJ6" s="2702"/>
      <c r="AK6" s="2702"/>
      <c r="AL6" s="2702"/>
      <c r="AM6" s="2702"/>
      <c r="AN6" s="2702"/>
      <c r="AO6" s="2702"/>
      <c r="AP6" s="2702"/>
      <c r="AQ6" s="2702"/>
      <c r="AR6" s="2702"/>
      <c r="AS6" s="2702"/>
      <c r="AT6" s="2702"/>
      <c r="AU6" s="2702"/>
      <c r="AV6" s="2702"/>
      <c r="AW6" s="2702"/>
      <c r="AX6" s="2702"/>
      <c r="AY6" s="2702"/>
      <c r="AZ6" s="2702"/>
      <c r="BA6" s="2702"/>
      <c r="BB6" s="2702"/>
      <c r="BC6" s="2702"/>
      <c r="BD6" s="2702"/>
      <c r="BE6" s="2702"/>
      <c r="BF6" s="2702"/>
      <c r="BG6" s="2702"/>
      <c r="BH6" s="2702"/>
      <c r="BI6" s="2702"/>
      <c r="BJ6" s="2702"/>
      <c r="BK6" s="2702"/>
      <c r="BL6" s="2702"/>
      <c r="BM6" s="2702"/>
      <c r="BN6" s="2702"/>
      <c r="BO6" s="2702"/>
      <c r="BP6" s="2702"/>
      <c r="BQ6" s="2702"/>
      <c r="BR6" s="2702"/>
      <c r="BS6" s="2702"/>
      <c r="BT6" s="2702"/>
      <c r="BU6" s="2702"/>
      <c r="BV6" s="2702"/>
      <c r="BW6" s="2702"/>
      <c r="BX6" s="2702"/>
      <c r="BY6" s="2702"/>
      <c r="BZ6" s="2702"/>
      <c r="CA6" s="2702"/>
      <c r="CB6" s="2702"/>
      <c r="CC6" s="2702"/>
      <c r="CD6" s="2702"/>
      <c r="CE6" s="2702"/>
      <c r="CF6" s="2702"/>
      <c r="CG6" s="2702"/>
      <c r="CH6" s="2702"/>
      <c r="CI6" s="2702"/>
      <c r="CJ6" s="2702"/>
      <c r="CK6" s="2702"/>
      <c r="CL6" s="2702"/>
      <c r="CM6" s="2702"/>
    </row>
    <row r="7" spans="1:91">
      <c r="B7" s="1947" t="str">
        <f ca="1">CELL("nomfichier")</f>
        <v>E:\Joël Leboucher\Documents\1.Modeles.de.fiches.2022\[OK.ff-1-A-collectivite.xlsx]Nota</v>
      </c>
      <c r="C7" s="1947"/>
      <c r="D7" s="1947"/>
      <c r="E7" s="1947"/>
      <c r="F7" s="1947"/>
      <c r="G7" s="1947"/>
      <c r="H7" s="1947"/>
      <c r="I7" s="1947"/>
      <c r="J7" s="1947"/>
      <c r="K7" s="1947"/>
      <c r="L7" s="1947"/>
      <c r="M7" s="1947"/>
      <c r="N7" s="1947"/>
      <c r="O7" s="1947"/>
      <c r="P7" s="1947"/>
      <c r="Q7" s="1947"/>
      <c r="R7" s="1947"/>
      <c r="S7" s="1947"/>
      <c r="T7" s="1947"/>
      <c r="U7" s="1947"/>
      <c r="V7" s="1947"/>
      <c r="W7" s="1947"/>
      <c r="X7" s="1947"/>
      <c r="Y7" s="1947"/>
      <c r="Z7" s="1947"/>
      <c r="AB7" s="1004"/>
      <c r="AC7" s="1004"/>
      <c r="AD7" s="2702"/>
      <c r="AE7" s="2702"/>
      <c r="AF7" s="2702"/>
      <c r="AG7" s="2702"/>
      <c r="AH7" s="2702"/>
      <c r="AI7" s="2702"/>
      <c r="AJ7" s="2702"/>
      <c r="AK7" s="2702"/>
      <c r="AL7" s="2702"/>
      <c r="AM7" s="2702"/>
      <c r="AN7" s="2702"/>
      <c r="AO7" s="2702"/>
      <c r="AP7" s="2702"/>
      <c r="AQ7" s="2702"/>
      <c r="AR7" s="2702"/>
      <c r="AS7" s="2702"/>
      <c r="AT7" s="2702"/>
      <c r="AU7" s="2702"/>
      <c r="AV7" s="2702"/>
      <c r="AW7" s="2702"/>
      <c r="AX7" s="2702"/>
      <c r="AY7" s="2702"/>
      <c r="AZ7" s="2702"/>
      <c r="BA7" s="2702"/>
      <c r="BB7" s="2702"/>
      <c r="BC7" s="2702"/>
      <c r="BD7" s="2702"/>
      <c r="BE7" s="2702"/>
      <c r="BF7" s="2702"/>
      <c r="BG7" s="2702"/>
      <c r="BH7" s="2702"/>
      <c r="BI7" s="2702"/>
      <c r="BJ7" s="2702"/>
      <c r="BK7" s="2702"/>
      <c r="BL7" s="2702"/>
      <c r="BM7" s="2702"/>
      <c r="BN7" s="2702"/>
      <c r="BO7" s="2702"/>
      <c r="BP7" s="2702"/>
      <c r="BQ7" s="2702"/>
      <c r="BR7" s="2702"/>
      <c r="BS7" s="2702"/>
      <c r="BT7" s="2702"/>
      <c r="BU7" s="2702"/>
      <c r="BV7" s="2702"/>
      <c r="BW7" s="2702"/>
      <c r="BX7" s="2702"/>
      <c r="BY7" s="2702"/>
      <c r="BZ7" s="2702"/>
      <c r="CA7" s="2702"/>
      <c r="CB7" s="2702"/>
      <c r="CC7" s="2702"/>
      <c r="CD7" s="2702"/>
      <c r="CE7" s="2702"/>
      <c r="CF7" s="2702"/>
      <c r="CG7" s="2702"/>
      <c r="CH7" s="2702"/>
      <c r="CI7" s="2702"/>
      <c r="CJ7" s="2702"/>
      <c r="CK7" s="2702"/>
      <c r="CL7" s="2702"/>
      <c r="CM7" s="2702"/>
    </row>
    <row r="8" spans="1:91" ht="30">
      <c r="B8" s="1948" t="s">
        <v>2851</v>
      </c>
      <c r="C8" s="1949"/>
      <c r="D8" s="1950" t="s">
        <v>2852</v>
      </c>
      <c r="E8" s="1951" t="s">
        <v>2853</v>
      </c>
      <c r="F8" s="1952"/>
      <c r="G8" s="1952"/>
      <c r="H8" s="1952"/>
      <c r="I8" s="1952"/>
      <c r="J8" s="1952"/>
      <c r="K8" s="1952"/>
      <c r="L8" s="1952"/>
      <c r="M8" s="1953"/>
      <c r="O8" s="1948" t="s">
        <v>2851</v>
      </c>
      <c r="P8" s="1949"/>
      <c r="Q8" s="1950" t="s">
        <v>2852</v>
      </c>
      <c r="R8" s="1954" t="s">
        <v>2854</v>
      </c>
      <c r="S8" s="1955"/>
      <c r="T8" s="1955"/>
      <c r="U8" s="1955"/>
      <c r="V8" s="1955"/>
      <c r="W8" s="1955"/>
      <c r="X8" s="1955"/>
      <c r="Y8" s="1955"/>
      <c r="Z8" s="1956"/>
      <c r="AB8" s="1004"/>
      <c r="AC8" s="1004"/>
      <c r="AD8" s="1004"/>
      <c r="AE8" s="1004"/>
      <c r="AF8" s="1004"/>
      <c r="AG8" s="1004"/>
      <c r="AH8" s="1004"/>
      <c r="AI8" s="1004"/>
      <c r="AJ8" s="1004"/>
      <c r="AK8" s="1004"/>
      <c r="AL8" s="1004"/>
      <c r="AM8" s="1004"/>
      <c r="AN8" s="1004"/>
      <c r="AO8" s="1004"/>
      <c r="AP8" s="1004"/>
      <c r="AQ8" s="1004"/>
      <c r="AR8" s="1004"/>
      <c r="AS8" s="1004"/>
      <c r="AT8" s="1004"/>
      <c r="AU8" s="1004"/>
      <c r="AV8" s="1123"/>
      <c r="AW8" s="1123"/>
      <c r="AX8" s="1123"/>
      <c r="AY8" s="1123"/>
      <c r="AZ8" s="1123"/>
      <c r="BA8" s="1123"/>
      <c r="BB8" s="1123"/>
      <c r="BC8" s="1123"/>
      <c r="BD8" s="1123"/>
      <c r="BE8" s="1123"/>
      <c r="BF8" s="1123"/>
      <c r="BG8" s="1123"/>
      <c r="BH8" s="1123"/>
      <c r="BI8" s="1123"/>
      <c r="BJ8" s="1123"/>
      <c r="BK8" s="1123"/>
      <c r="BL8" s="1123"/>
      <c r="BM8" s="1123"/>
      <c r="BN8" s="1123"/>
      <c r="BO8" s="1123"/>
      <c r="BP8" s="1123"/>
      <c r="BQ8" s="1123"/>
      <c r="BR8" s="1123"/>
      <c r="BS8" s="1123"/>
      <c r="BT8" s="1123"/>
      <c r="BU8" s="1123"/>
      <c r="BV8" s="1123"/>
      <c r="BW8" s="1123"/>
      <c r="BX8" s="1123"/>
      <c r="BY8" s="1123"/>
      <c r="BZ8" s="1123"/>
      <c r="CA8" s="1123"/>
      <c r="CB8" s="1123"/>
      <c r="CC8" s="1123"/>
      <c r="CD8" s="1123"/>
      <c r="CE8" s="1123"/>
      <c r="CF8" s="1123"/>
      <c r="CG8" s="1123"/>
      <c r="CH8" s="1123"/>
      <c r="CI8" s="1123"/>
      <c r="CJ8" s="1123"/>
      <c r="CK8" s="1123"/>
      <c r="CL8" s="1123"/>
      <c r="CM8" s="1123"/>
    </row>
    <row r="9" spans="1:91" ht="30">
      <c r="B9" s="1957">
        <v>45</v>
      </c>
      <c r="C9" s="1958" t="s">
        <v>2855</v>
      </c>
      <c r="D9" s="1959">
        <f>B9</f>
        <v>45</v>
      </c>
      <c r="E9" s="1960" t="s">
        <v>2856</v>
      </c>
      <c r="F9" s="1960"/>
      <c r="G9" s="1961"/>
      <c r="H9" s="1961"/>
      <c r="I9" s="1961"/>
      <c r="J9" s="1961"/>
      <c r="K9" s="1961"/>
      <c r="L9" s="1961"/>
      <c r="M9" s="1962"/>
      <c r="O9" s="1957" t="s">
        <v>2857</v>
      </c>
      <c r="P9" s="1958" t="s">
        <v>2855</v>
      </c>
      <c r="Q9" s="1963" t="str">
        <f>O9</f>
        <v>Aa</v>
      </c>
      <c r="R9" s="1964" t="s">
        <v>2856</v>
      </c>
      <c r="S9" s="1964"/>
      <c r="T9" s="1964"/>
      <c r="U9" s="1964"/>
      <c r="V9" s="1964"/>
      <c r="W9" s="1964"/>
      <c r="X9" s="1964"/>
      <c r="Y9" s="1964"/>
      <c r="Z9" s="1965"/>
      <c r="AB9" s="1004"/>
      <c r="AC9" s="1162"/>
      <c r="AD9" s="2702"/>
      <c r="AE9" s="2702"/>
      <c r="AF9" s="2702"/>
      <c r="AG9" s="2702"/>
      <c r="AH9" s="2702"/>
      <c r="AI9" s="2702"/>
      <c r="AJ9" s="2702"/>
      <c r="AK9" s="2702"/>
      <c r="AL9" s="2702"/>
      <c r="AM9" s="2702"/>
      <c r="AN9" s="2702"/>
      <c r="AO9" s="2702"/>
      <c r="AP9" s="2702"/>
      <c r="AQ9" s="2702"/>
      <c r="AR9" s="2702"/>
      <c r="AS9" s="2702"/>
      <c r="AT9" s="2702"/>
      <c r="AU9" s="2702"/>
      <c r="AV9" s="2702"/>
      <c r="AW9" s="2702"/>
      <c r="AX9" s="2702"/>
      <c r="AY9" s="2702"/>
      <c r="AZ9" s="2702"/>
      <c r="BA9" s="2702"/>
      <c r="BB9" s="2702"/>
      <c r="BC9" s="2702"/>
      <c r="BD9" s="2702"/>
      <c r="BE9" s="2702"/>
      <c r="BF9" s="2702"/>
      <c r="BG9" s="2702"/>
      <c r="BH9" s="2702"/>
      <c r="BI9" s="2702"/>
      <c r="BJ9" s="2702"/>
      <c r="BK9" s="2702"/>
      <c r="BL9" s="2702"/>
      <c r="BM9" s="2702"/>
      <c r="BN9" s="2702"/>
      <c r="BO9" s="2702"/>
      <c r="BP9" s="2702"/>
      <c r="BQ9" s="2702"/>
      <c r="BR9" s="2702"/>
      <c r="BS9" s="2702"/>
      <c r="BT9" s="2702"/>
      <c r="BU9" s="2702"/>
      <c r="BV9" s="2702"/>
      <c r="BW9" s="2702"/>
      <c r="BX9" s="2702"/>
      <c r="BY9" s="2702"/>
      <c r="BZ9" s="2702"/>
      <c r="CA9" s="2702"/>
      <c r="CB9" s="2702"/>
      <c r="CC9" s="2702"/>
      <c r="CD9" s="2702"/>
      <c r="CE9" s="2702"/>
      <c r="CF9" s="2702"/>
      <c r="CG9" s="2702"/>
      <c r="CH9" s="2702"/>
      <c r="CI9" s="2702"/>
      <c r="CJ9" s="2702"/>
      <c r="CK9" s="2702"/>
      <c r="CL9" s="2702"/>
      <c r="CM9" s="2702"/>
    </row>
    <row r="10" spans="1:91" ht="30">
      <c r="B10" s="1966"/>
      <c r="M10" s="1967"/>
      <c r="O10" s="1966"/>
      <c r="Z10" s="1967"/>
      <c r="AB10" s="1004"/>
      <c r="AC10" s="1162"/>
      <c r="AD10" s="2735" t="s">
        <v>2858</v>
      </c>
      <c r="AE10" s="2702"/>
      <c r="AF10" s="2702"/>
      <c r="AG10" s="2702"/>
      <c r="AH10" s="2702"/>
      <c r="AI10" s="2702"/>
      <c r="AJ10" s="2702"/>
      <c r="AK10" s="2702"/>
      <c r="AL10" s="2702"/>
      <c r="AM10" s="2702"/>
      <c r="AN10" s="2702"/>
      <c r="AO10" s="2702"/>
      <c r="AP10" s="2702"/>
      <c r="AQ10" s="2702"/>
      <c r="AR10" s="2702"/>
      <c r="AS10" s="2702"/>
      <c r="AT10" s="2702"/>
      <c r="AU10" s="2702"/>
      <c r="AV10" s="2702"/>
      <c r="AW10" s="2702"/>
      <c r="AX10" s="2702"/>
      <c r="AY10" s="2702"/>
      <c r="AZ10" s="2702"/>
      <c r="BA10" s="2702"/>
      <c r="BB10" s="2702"/>
      <c r="BC10" s="2702"/>
      <c r="BD10" s="2702"/>
      <c r="BE10" s="2736" t="s">
        <v>2858</v>
      </c>
      <c r="BF10" s="2702"/>
      <c r="BG10" s="2702"/>
      <c r="BH10" s="2702"/>
      <c r="BI10" s="2702"/>
      <c r="BJ10" s="2702"/>
      <c r="BK10" s="2702"/>
      <c r="BL10" s="2702"/>
      <c r="BM10" s="2702"/>
      <c r="BN10" s="2702"/>
      <c r="BO10" s="2702"/>
      <c r="BP10" s="2702"/>
      <c r="BQ10" s="2702"/>
      <c r="BR10" s="2702"/>
      <c r="BS10" s="2702"/>
      <c r="BT10" s="2702"/>
      <c r="BU10" s="2702"/>
      <c r="BV10" s="2702"/>
      <c r="BW10" s="2702"/>
      <c r="BX10" s="2702"/>
      <c r="BY10" s="2702"/>
      <c r="BZ10" s="2702"/>
      <c r="CA10" s="2702"/>
      <c r="CB10" s="2702"/>
      <c r="CC10" s="2702"/>
      <c r="CD10" s="2702"/>
      <c r="CE10" s="2702"/>
      <c r="CF10" s="2702"/>
      <c r="CG10" s="2702"/>
      <c r="CH10" s="2702"/>
      <c r="CI10" s="2702"/>
      <c r="CJ10" s="2702"/>
      <c r="CK10" s="2702"/>
      <c r="CL10" s="2702"/>
      <c r="CM10" s="2702"/>
    </row>
    <row r="11" spans="1:91" ht="20.25">
      <c r="B11" s="1969" t="s">
        <v>2859</v>
      </c>
      <c r="C11" s="4142" t="s">
        <v>2860</v>
      </c>
      <c r="D11" s="4143"/>
      <c r="E11" s="1970" t="s">
        <v>2861</v>
      </c>
      <c r="F11" s="4142" t="s">
        <v>2860</v>
      </c>
      <c r="G11" s="4143"/>
      <c r="H11" s="1970" t="s">
        <v>2862</v>
      </c>
      <c r="I11" s="4142" t="s">
        <v>2860</v>
      </c>
      <c r="J11" s="4143"/>
      <c r="K11" s="1970" t="s">
        <v>2863</v>
      </c>
      <c r="L11" s="4142" t="s">
        <v>2860</v>
      </c>
      <c r="M11" s="4152"/>
      <c r="O11" s="1969" t="s">
        <v>2859</v>
      </c>
      <c r="P11" s="4144" t="s">
        <v>2860</v>
      </c>
      <c r="Q11" s="4145"/>
      <c r="R11" s="1970" t="s">
        <v>2861</v>
      </c>
      <c r="S11" s="4144" t="s">
        <v>2860</v>
      </c>
      <c r="T11" s="4145"/>
      <c r="U11" s="1970" t="s">
        <v>2862</v>
      </c>
      <c r="V11" s="4144" t="s">
        <v>2860</v>
      </c>
      <c r="W11" s="4145"/>
      <c r="X11" s="1970" t="s">
        <v>2863</v>
      </c>
      <c r="Y11" s="4144" t="s">
        <v>2860</v>
      </c>
      <c r="Z11" s="4146"/>
      <c r="AB11" s="1004"/>
      <c r="AC11" s="1162"/>
      <c r="AD11" s="2702"/>
      <c r="AE11" s="2702"/>
      <c r="AF11" s="2702"/>
      <c r="AG11" s="2702"/>
      <c r="AH11" s="2702"/>
      <c r="AI11" s="2702"/>
      <c r="AJ11" s="2702"/>
      <c r="AK11" s="2702"/>
      <c r="AL11" s="2702"/>
      <c r="AM11" s="2702"/>
      <c r="AN11" s="2702"/>
      <c r="AO11" s="2702"/>
      <c r="AP11" s="2702"/>
      <c r="AQ11" s="2702"/>
      <c r="AR11" s="2702"/>
      <c r="AS11" s="2702"/>
      <c r="AT11" s="2702"/>
      <c r="AU11" s="2702"/>
      <c r="AV11" s="2702"/>
      <c r="AW11" s="2702"/>
      <c r="AX11" s="2702"/>
      <c r="AY11" s="2702"/>
      <c r="AZ11" s="2702"/>
      <c r="BA11" s="2702"/>
      <c r="BB11" s="2702"/>
      <c r="BC11" s="2702"/>
      <c r="BD11" s="2702"/>
      <c r="BE11" s="2702"/>
      <c r="BF11" s="2702"/>
      <c r="BG11" s="2702"/>
      <c r="BH11" s="2702"/>
      <c r="BI11" s="2702"/>
      <c r="BJ11" s="2702"/>
      <c r="BK11" s="2702"/>
      <c r="BL11" s="2702"/>
      <c r="BM11" s="2702"/>
      <c r="BN11" s="2702"/>
      <c r="BO11" s="2702"/>
      <c r="BP11" s="2702"/>
      <c r="BQ11" s="2702"/>
      <c r="BR11" s="2702"/>
      <c r="BS11" s="2702"/>
      <c r="BT11" s="2702"/>
      <c r="BU11" s="2702"/>
      <c r="BV11" s="2702"/>
      <c r="BW11" s="2702"/>
      <c r="BX11" s="2702"/>
      <c r="BY11" s="2702"/>
      <c r="BZ11" s="2702"/>
      <c r="CA11" s="2702"/>
      <c r="CB11" s="2702"/>
      <c r="CC11" s="2702"/>
      <c r="CD11" s="2702"/>
      <c r="CE11" s="2702"/>
      <c r="CF11" s="2702"/>
      <c r="CG11" s="2702"/>
      <c r="CH11" s="2702"/>
      <c r="CI11" s="2702"/>
      <c r="CJ11" s="2702"/>
      <c r="CK11" s="2702"/>
      <c r="CL11" s="2702"/>
      <c r="CM11" s="2702"/>
    </row>
    <row r="12" spans="1:91" ht="44.25">
      <c r="A12" s="1116"/>
      <c r="B12" s="1971" t="s">
        <v>34</v>
      </c>
      <c r="C12" s="1972" t="s">
        <v>2855</v>
      </c>
      <c r="D12" s="1973" t="s">
        <v>34</v>
      </c>
      <c r="E12" s="1974" t="s">
        <v>2864</v>
      </c>
      <c r="F12" s="1972" t="s">
        <v>2855</v>
      </c>
      <c r="G12" s="1975" t="s">
        <v>2864</v>
      </c>
      <c r="H12" s="1976">
        <v>1</v>
      </c>
      <c r="I12" s="1972" t="s">
        <v>2855</v>
      </c>
      <c r="J12" s="1973">
        <v>1</v>
      </c>
      <c r="K12" s="1976">
        <v>27</v>
      </c>
      <c r="L12" s="1972" t="s">
        <v>2855</v>
      </c>
      <c r="M12" s="1977">
        <v>27</v>
      </c>
      <c r="N12" s="1116"/>
      <c r="O12" s="1971" t="s">
        <v>34</v>
      </c>
      <c r="P12" s="1972" t="s">
        <v>2855</v>
      </c>
      <c r="Q12" s="1978" t="s">
        <v>34</v>
      </c>
      <c r="R12" s="1974" t="s">
        <v>2864</v>
      </c>
      <c r="S12" s="1972" t="s">
        <v>2855</v>
      </c>
      <c r="T12" s="1979" t="s">
        <v>2864</v>
      </c>
      <c r="U12" s="1976">
        <v>1</v>
      </c>
      <c r="V12" s="1972" t="s">
        <v>2855</v>
      </c>
      <c r="W12" s="1978">
        <v>1</v>
      </c>
      <c r="X12" s="1976">
        <v>27</v>
      </c>
      <c r="Y12" s="1972" t="s">
        <v>2855</v>
      </c>
      <c r="Z12" s="1980">
        <v>27</v>
      </c>
      <c r="AA12" s="1116"/>
      <c r="AB12" s="1162"/>
      <c r="AC12" s="1162"/>
      <c r="AD12" s="2719" t="s">
        <v>2865</v>
      </c>
      <c r="AE12" s="1981" t="s">
        <v>2866</v>
      </c>
      <c r="AF12" s="1982"/>
      <c r="AG12" s="1981" t="s">
        <v>2867</v>
      </c>
      <c r="AH12" s="1982"/>
      <c r="AI12" s="1981" t="s">
        <v>2868</v>
      </c>
      <c r="AJ12" s="1982"/>
      <c r="AK12" s="1981" t="s">
        <v>2869</v>
      </c>
      <c r="AL12" s="1982"/>
      <c r="AM12" s="1981" t="s">
        <v>2870</v>
      </c>
      <c r="AN12" s="1982"/>
      <c r="AO12" s="1981" t="s">
        <v>2871</v>
      </c>
      <c r="AP12" s="1982"/>
      <c r="AQ12" s="1981" t="s">
        <v>2872</v>
      </c>
      <c r="AR12" s="1982"/>
      <c r="AS12" s="1981" t="s">
        <v>2873</v>
      </c>
      <c r="AT12" s="1982"/>
      <c r="AU12" s="1981" t="s">
        <v>2874</v>
      </c>
      <c r="AV12" s="1982"/>
      <c r="AW12" s="1981" t="s">
        <v>2875</v>
      </c>
      <c r="AX12" s="1982"/>
      <c r="AY12" s="1981" t="s">
        <v>2876</v>
      </c>
      <c r="AZ12" s="1982"/>
      <c r="BA12" s="1981" t="s">
        <v>2877</v>
      </c>
      <c r="BC12" s="2702"/>
      <c r="BD12" s="4153" t="s">
        <v>2878</v>
      </c>
      <c r="BE12" s="1983">
        <v>1</v>
      </c>
      <c r="BF12" s="1984"/>
      <c r="BG12" s="1985"/>
      <c r="BH12" s="1983">
        <v>2</v>
      </c>
      <c r="BI12" s="1984"/>
      <c r="BJ12" s="1985"/>
      <c r="BK12" s="1983">
        <v>3</v>
      </c>
      <c r="BL12" s="1984"/>
      <c r="BM12" s="1985"/>
      <c r="BN12" s="1983">
        <v>4</v>
      </c>
      <c r="BO12" s="1984"/>
      <c r="BP12" s="1985"/>
      <c r="BQ12" s="1983">
        <v>5</v>
      </c>
      <c r="BR12" s="1984"/>
      <c r="BS12" s="1985"/>
      <c r="BT12" s="1983">
        <v>6</v>
      </c>
      <c r="BU12" s="1984"/>
      <c r="BV12" s="1985"/>
      <c r="BW12" s="1983">
        <v>7</v>
      </c>
      <c r="BX12" s="1984"/>
      <c r="BY12" s="1985"/>
      <c r="BZ12" s="1983">
        <v>8</v>
      </c>
      <c r="CA12" s="1984"/>
      <c r="CB12" s="1985"/>
      <c r="CC12" s="1983">
        <v>9</v>
      </c>
      <c r="CD12" s="1984"/>
      <c r="CE12" s="1985"/>
      <c r="CF12" s="1983">
        <v>0</v>
      </c>
      <c r="CG12" s="1984"/>
      <c r="CH12" s="1985"/>
      <c r="CI12" s="1983" t="s">
        <v>2879</v>
      </c>
      <c r="CJ12" s="1984"/>
      <c r="CK12" s="1985"/>
      <c r="CL12" s="1986" t="s">
        <v>2880</v>
      </c>
      <c r="CM12" s="1984"/>
    </row>
    <row r="13" spans="1:91" ht="44.25" customHeight="1">
      <c r="A13" s="1116"/>
      <c r="B13" s="1971" t="s">
        <v>116</v>
      </c>
      <c r="C13" s="1972" t="s">
        <v>2855</v>
      </c>
      <c r="D13" s="1973" t="s">
        <v>116</v>
      </c>
      <c r="E13" s="1974" t="s">
        <v>2881</v>
      </c>
      <c r="F13" s="1972" t="s">
        <v>2855</v>
      </c>
      <c r="G13" s="1975" t="s">
        <v>2881</v>
      </c>
      <c r="H13" s="1976">
        <v>2</v>
      </c>
      <c r="I13" s="1972" t="s">
        <v>2855</v>
      </c>
      <c r="J13" s="1973">
        <v>2</v>
      </c>
      <c r="K13" s="1976">
        <v>28</v>
      </c>
      <c r="L13" s="1972" t="s">
        <v>2855</v>
      </c>
      <c r="M13" s="1977">
        <v>28</v>
      </c>
      <c r="N13" s="1116"/>
      <c r="O13" s="1971" t="s">
        <v>116</v>
      </c>
      <c r="P13" s="1972" t="s">
        <v>2855</v>
      </c>
      <c r="Q13" s="1978" t="s">
        <v>116</v>
      </c>
      <c r="R13" s="1974" t="s">
        <v>2881</v>
      </c>
      <c r="S13" s="1972" t="s">
        <v>2855</v>
      </c>
      <c r="T13" s="1979" t="s">
        <v>2881</v>
      </c>
      <c r="U13" s="1976">
        <v>2</v>
      </c>
      <c r="V13" s="1972" t="s">
        <v>2855</v>
      </c>
      <c r="W13" s="1978">
        <v>2</v>
      </c>
      <c r="X13" s="1976">
        <v>28</v>
      </c>
      <c r="Y13" s="1972" t="s">
        <v>2855</v>
      </c>
      <c r="Z13" s="1980">
        <v>28</v>
      </c>
      <c r="AA13" s="1116"/>
      <c r="AB13" s="1162"/>
      <c r="AC13" s="1162"/>
      <c r="AD13" s="2717"/>
      <c r="AE13" s="1987"/>
      <c r="AF13" s="1987"/>
      <c r="AG13" s="1987"/>
      <c r="AH13" s="1987"/>
      <c r="AI13" s="1987"/>
      <c r="AJ13" s="1987"/>
      <c r="AK13" s="1987"/>
      <c r="AL13" s="1987"/>
      <c r="AM13" s="1987"/>
      <c r="AN13" s="1987"/>
      <c r="AO13" s="1987"/>
      <c r="AP13" s="1987"/>
      <c r="AQ13" s="1987"/>
      <c r="AR13" s="1987"/>
      <c r="AS13" s="1987"/>
      <c r="AT13" s="1987"/>
      <c r="AU13" s="1987"/>
      <c r="AV13" s="1987"/>
      <c r="AW13" s="1987"/>
      <c r="AX13" s="1987"/>
      <c r="AY13" s="1987"/>
      <c r="AZ13" s="1987"/>
      <c r="BA13" s="1987"/>
      <c r="BC13" s="2702"/>
      <c r="BD13" s="4153"/>
      <c r="BE13" s="1988" t="s">
        <v>73</v>
      </c>
      <c r="BF13" s="1989"/>
      <c r="BG13" s="1985"/>
      <c r="BH13" s="1988" t="s">
        <v>2882</v>
      </c>
      <c r="BI13" s="1989" t="s">
        <v>2883</v>
      </c>
      <c r="BJ13" s="1985"/>
      <c r="BK13" s="1988" t="s">
        <v>1511</v>
      </c>
      <c r="BL13" s="1989" t="s">
        <v>1512</v>
      </c>
      <c r="BM13" s="1985"/>
      <c r="BN13" s="1990" t="s">
        <v>2884</v>
      </c>
      <c r="BO13" s="1989" t="s">
        <v>2885</v>
      </c>
      <c r="BP13" s="1985"/>
      <c r="BQ13" s="1988" t="s">
        <v>2886</v>
      </c>
      <c r="BR13" s="1989" t="s">
        <v>2887</v>
      </c>
      <c r="BS13" s="1985"/>
      <c r="BT13" s="1990" t="s">
        <v>2888</v>
      </c>
      <c r="BU13" s="1989" t="s">
        <v>2889</v>
      </c>
      <c r="BV13" s="1985"/>
      <c r="BW13" s="1988" t="s">
        <v>2890</v>
      </c>
      <c r="BX13" s="1989" t="s">
        <v>2891</v>
      </c>
      <c r="BY13" s="1985"/>
      <c r="BZ13" s="1988" t="s">
        <v>2892</v>
      </c>
      <c r="CA13" s="1989" t="s">
        <v>2893</v>
      </c>
      <c r="CB13" s="1985"/>
      <c r="CC13" s="1988" t="s">
        <v>2894</v>
      </c>
      <c r="CD13" s="1989" t="s">
        <v>2895</v>
      </c>
      <c r="CE13" s="1985"/>
      <c r="CF13" s="1988" t="s">
        <v>2896</v>
      </c>
      <c r="CG13" s="1989" t="s">
        <v>852</v>
      </c>
      <c r="CH13" s="1985"/>
      <c r="CI13" s="1988" t="s">
        <v>2897</v>
      </c>
      <c r="CJ13" s="1989" t="s">
        <v>2898</v>
      </c>
      <c r="CK13" s="1985"/>
      <c r="CL13" s="1990" t="s">
        <v>2855</v>
      </c>
      <c r="CM13" s="1989" t="s">
        <v>2899</v>
      </c>
    </row>
    <row r="14" spans="1:91" ht="44.25">
      <c r="A14" s="1116"/>
      <c r="B14" s="1971" t="s">
        <v>0</v>
      </c>
      <c r="C14" s="1972" t="s">
        <v>2855</v>
      </c>
      <c r="D14" s="1973" t="s">
        <v>0</v>
      </c>
      <c r="E14" s="1974" t="s">
        <v>2900</v>
      </c>
      <c r="F14" s="1972" t="s">
        <v>2855</v>
      </c>
      <c r="G14" s="1975" t="s">
        <v>2900</v>
      </c>
      <c r="H14" s="1976">
        <v>3</v>
      </c>
      <c r="I14" s="1972" t="s">
        <v>2855</v>
      </c>
      <c r="J14" s="1973">
        <v>3</v>
      </c>
      <c r="K14" s="1976">
        <v>29</v>
      </c>
      <c r="L14" s="1972" t="s">
        <v>2855</v>
      </c>
      <c r="M14" s="1977">
        <v>29</v>
      </c>
      <c r="N14" s="1116"/>
      <c r="O14" s="1971" t="s">
        <v>0</v>
      </c>
      <c r="P14" s="1972" t="s">
        <v>2855</v>
      </c>
      <c r="Q14" s="1978" t="s">
        <v>0</v>
      </c>
      <c r="R14" s="1974" t="s">
        <v>2900</v>
      </c>
      <c r="S14" s="1972" t="s">
        <v>2855</v>
      </c>
      <c r="T14" s="1979" t="s">
        <v>2900</v>
      </c>
      <c r="U14" s="1976">
        <v>3</v>
      </c>
      <c r="V14" s="1972" t="s">
        <v>2855</v>
      </c>
      <c r="W14" s="1978">
        <v>3</v>
      </c>
      <c r="X14" s="1976">
        <v>29</v>
      </c>
      <c r="Y14" s="1972" t="s">
        <v>2855</v>
      </c>
      <c r="Z14" s="1980">
        <v>29</v>
      </c>
      <c r="AA14" s="1116"/>
      <c r="AB14" s="1162"/>
      <c r="AC14" s="1162"/>
      <c r="AD14" s="2719" t="s">
        <v>1488</v>
      </c>
      <c r="AE14" s="1991" t="s">
        <v>2901</v>
      </c>
      <c r="AF14" s="1992"/>
      <c r="AG14" s="1991" t="s">
        <v>2902</v>
      </c>
      <c r="AH14" s="1992"/>
      <c r="AI14" s="1991" t="s">
        <v>2903</v>
      </c>
      <c r="AJ14" s="1992"/>
      <c r="AK14" s="1991" t="s">
        <v>2904</v>
      </c>
      <c r="AL14" s="1992"/>
      <c r="AM14" s="1991" t="s">
        <v>1516</v>
      </c>
      <c r="AN14" s="1992"/>
      <c r="AO14" s="1991" t="s">
        <v>1895</v>
      </c>
      <c r="AP14" s="1992"/>
      <c r="AQ14" s="1991" t="s">
        <v>2905</v>
      </c>
      <c r="AR14" s="1992"/>
      <c r="AS14" s="1991" t="s">
        <v>2906</v>
      </c>
      <c r="AT14" s="1992"/>
      <c r="AU14" s="1991" t="s">
        <v>2907</v>
      </c>
      <c r="AV14" s="1992"/>
      <c r="AW14" s="1991" t="s">
        <v>1517</v>
      </c>
      <c r="AX14" s="1992"/>
      <c r="AY14" s="1991" t="s">
        <v>1518</v>
      </c>
      <c r="AZ14" s="1992"/>
      <c r="BA14" s="1991" t="s">
        <v>1519</v>
      </c>
      <c r="BC14" s="2702"/>
      <c r="BD14" s="2732"/>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c r="CF14" s="1985"/>
      <c r="CG14" s="1985"/>
      <c r="CH14" s="1985"/>
      <c r="CI14" s="1985"/>
      <c r="CJ14" s="1985"/>
      <c r="CK14" s="1985"/>
      <c r="CL14" s="1985"/>
      <c r="CM14" s="1985"/>
    </row>
    <row r="15" spans="1:91" ht="44.25">
      <c r="A15" s="1116"/>
      <c r="B15" s="1971" t="s">
        <v>79</v>
      </c>
      <c r="C15" s="1972" t="s">
        <v>2855</v>
      </c>
      <c r="D15" s="1973" t="s">
        <v>79</v>
      </c>
      <c r="E15" s="1974" t="s">
        <v>2908</v>
      </c>
      <c r="F15" s="1972" t="s">
        <v>2855</v>
      </c>
      <c r="G15" s="1975" t="s">
        <v>2908</v>
      </c>
      <c r="H15" s="1976">
        <v>4</v>
      </c>
      <c r="I15" s="1972" t="s">
        <v>2855</v>
      </c>
      <c r="J15" s="1973">
        <v>4</v>
      </c>
      <c r="K15" s="1976">
        <v>30</v>
      </c>
      <c r="L15" s="1972" t="s">
        <v>2855</v>
      </c>
      <c r="M15" s="1977">
        <v>30</v>
      </c>
      <c r="N15" s="1116"/>
      <c r="O15" s="1971" t="s">
        <v>79</v>
      </c>
      <c r="P15" s="1972" t="s">
        <v>2855</v>
      </c>
      <c r="Q15" s="1978" t="s">
        <v>79</v>
      </c>
      <c r="R15" s="1974" t="s">
        <v>2908</v>
      </c>
      <c r="S15" s="1972" t="s">
        <v>2855</v>
      </c>
      <c r="T15" s="1979" t="s">
        <v>2908</v>
      </c>
      <c r="U15" s="1976">
        <v>4</v>
      </c>
      <c r="V15" s="1972" t="s">
        <v>2855</v>
      </c>
      <c r="W15" s="1978">
        <v>4</v>
      </c>
      <c r="X15" s="1976">
        <v>30</v>
      </c>
      <c r="Y15" s="1972" t="s">
        <v>2855</v>
      </c>
      <c r="Z15" s="1980">
        <v>30</v>
      </c>
      <c r="AA15" s="1116"/>
      <c r="AB15" s="1162"/>
      <c r="AC15" s="1162"/>
      <c r="AD15" s="2717"/>
      <c r="AE15" s="1993"/>
      <c r="AF15" s="1993"/>
      <c r="AG15" s="1993"/>
      <c r="AH15" s="1993"/>
      <c r="AI15" s="1993"/>
      <c r="AJ15" s="1993"/>
      <c r="AK15" s="1993"/>
      <c r="AL15" s="1993"/>
      <c r="AM15" s="1993"/>
      <c r="AN15" s="1993"/>
      <c r="AO15" s="1993"/>
      <c r="AP15" s="1993"/>
      <c r="AQ15" s="1993"/>
      <c r="AR15" s="1993"/>
      <c r="AS15" s="1993"/>
      <c r="AT15" s="1993"/>
      <c r="AU15" s="1993"/>
      <c r="AV15" s="1993"/>
      <c r="AW15" s="1993"/>
      <c r="AX15" s="1993"/>
      <c r="AY15" s="1993"/>
      <c r="AZ15" s="1993"/>
      <c r="BA15" s="1993"/>
      <c r="BC15" s="2702"/>
      <c r="BD15" s="4149" t="s">
        <v>2909</v>
      </c>
      <c r="BE15" s="1994">
        <v>1</v>
      </c>
      <c r="BF15" s="1995"/>
      <c r="BG15" s="1996"/>
      <c r="BH15" s="1994">
        <v>2</v>
      </c>
      <c r="BI15" s="1995"/>
      <c r="BJ15" s="1996"/>
      <c r="BK15" s="1994">
        <v>3</v>
      </c>
      <c r="BL15" s="1995"/>
      <c r="BM15" s="1996"/>
      <c r="BN15" s="1994">
        <v>4</v>
      </c>
      <c r="BO15" s="1995"/>
      <c r="BP15" s="1996"/>
      <c r="BQ15" s="1994">
        <v>5</v>
      </c>
      <c r="BR15" s="1995"/>
      <c r="BS15" s="1996"/>
      <c r="BT15" s="1994">
        <v>6</v>
      </c>
      <c r="BU15" s="1995"/>
      <c r="BV15" s="1996"/>
      <c r="BW15" s="1994">
        <v>7</v>
      </c>
      <c r="BX15" s="1995"/>
      <c r="BY15" s="1996"/>
      <c r="BZ15" s="1994">
        <v>8</v>
      </c>
      <c r="CA15" s="1995"/>
      <c r="CB15" s="1996"/>
      <c r="CC15" s="1994">
        <v>9</v>
      </c>
      <c r="CD15" s="1995"/>
      <c r="CE15" s="1996"/>
      <c r="CF15" s="1994">
        <v>0</v>
      </c>
      <c r="CG15" s="1995"/>
      <c r="CH15" s="1996"/>
      <c r="CI15" s="1994" t="s">
        <v>2879</v>
      </c>
      <c r="CJ15" s="1995"/>
      <c r="CK15" s="1996"/>
      <c r="CL15" s="1994" t="s">
        <v>2880</v>
      </c>
      <c r="CM15" s="1995"/>
    </row>
    <row r="16" spans="1:91" ht="44.25">
      <c r="A16" s="1116"/>
      <c r="B16" s="1971" t="s">
        <v>76</v>
      </c>
      <c r="C16" s="1972" t="s">
        <v>2855</v>
      </c>
      <c r="D16" s="1973" t="s">
        <v>76</v>
      </c>
      <c r="E16" s="1974" t="s">
        <v>2910</v>
      </c>
      <c r="F16" s="1972" t="s">
        <v>2855</v>
      </c>
      <c r="G16" s="1975" t="s">
        <v>2910</v>
      </c>
      <c r="H16" s="1976">
        <v>5</v>
      </c>
      <c r="I16" s="1972" t="s">
        <v>2855</v>
      </c>
      <c r="J16" s="1973">
        <v>5</v>
      </c>
      <c r="K16" s="1976">
        <v>31</v>
      </c>
      <c r="L16" s="1972" t="s">
        <v>2855</v>
      </c>
      <c r="M16" s="1977">
        <v>31</v>
      </c>
      <c r="N16" s="1116"/>
      <c r="O16" s="1971" t="s">
        <v>76</v>
      </c>
      <c r="P16" s="1972" t="s">
        <v>2855</v>
      </c>
      <c r="Q16" s="1978" t="s">
        <v>76</v>
      </c>
      <c r="R16" s="1974" t="s">
        <v>2910</v>
      </c>
      <c r="S16" s="1972" t="s">
        <v>2855</v>
      </c>
      <c r="T16" s="1979" t="s">
        <v>2910</v>
      </c>
      <c r="U16" s="1976">
        <v>5</v>
      </c>
      <c r="V16" s="1972" t="s">
        <v>2855</v>
      </c>
      <c r="W16" s="1978">
        <v>5</v>
      </c>
      <c r="X16" s="1976">
        <v>31</v>
      </c>
      <c r="Y16" s="1972" t="s">
        <v>2855</v>
      </c>
      <c r="Z16" s="1980">
        <v>31</v>
      </c>
      <c r="AA16" s="1116"/>
      <c r="AB16" s="1162"/>
      <c r="AC16" s="1162"/>
      <c r="AD16" s="2719" t="s">
        <v>2909</v>
      </c>
      <c r="AE16" s="1997" t="s">
        <v>2901</v>
      </c>
      <c r="AF16" s="1996">
        <v>0</v>
      </c>
      <c r="AG16" s="1997" t="s">
        <v>2902</v>
      </c>
      <c r="AH16" s="1996">
        <v>0</v>
      </c>
      <c r="AI16" s="1997" t="s">
        <v>2903</v>
      </c>
      <c r="AJ16" s="1996">
        <v>0</v>
      </c>
      <c r="AK16" s="1997" t="s">
        <v>2904</v>
      </c>
      <c r="AL16" s="1996">
        <v>0</v>
      </c>
      <c r="AM16" s="1997" t="s">
        <v>1516</v>
      </c>
      <c r="AN16" s="1996">
        <v>0</v>
      </c>
      <c r="AO16" s="1997" t="s">
        <v>1895</v>
      </c>
      <c r="AP16" s="1996">
        <v>0</v>
      </c>
      <c r="AQ16" s="1997" t="s">
        <v>2905</v>
      </c>
      <c r="AR16" s="1996">
        <v>0</v>
      </c>
      <c r="AS16" s="1997" t="s">
        <v>2906</v>
      </c>
      <c r="AT16" s="1996">
        <v>0</v>
      </c>
      <c r="AU16" s="1997" t="s">
        <v>2907</v>
      </c>
      <c r="AV16" s="1996">
        <v>0</v>
      </c>
      <c r="AW16" s="1997" t="s">
        <v>1517</v>
      </c>
      <c r="AX16" s="1996">
        <v>0</v>
      </c>
      <c r="AY16" s="1997" t="s">
        <v>1518</v>
      </c>
      <c r="AZ16" s="1996">
        <v>0</v>
      </c>
      <c r="BA16" s="1997" t="s">
        <v>1519</v>
      </c>
      <c r="BC16" s="2702"/>
      <c r="BD16" s="4149"/>
      <c r="BE16" s="1998" t="s">
        <v>73</v>
      </c>
      <c r="BF16" s="1999"/>
      <c r="BG16" s="1996"/>
      <c r="BH16" s="1998" t="s">
        <v>2882</v>
      </c>
      <c r="BI16" s="1999" t="s">
        <v>2883</v>
      </c>
      <c r="BJ16" s="1996"/>
      <c r="BK16" s="1998" t="s">
        <v>1511</v>
      </c>
      <c r="BL16" s="1999" t="s">
        <v>1512</v>
      </c>
      <c r="BM16" s="1996"/>
      <c r="BN16" s="1998" t="s">
        <v>2884</v>
      </c>
      <c r="BO16" s="1999" t="s">
        <v>2885</v>
      </c>
      <c r="BP16" s="1996"/>
      <c r="BQ16" s="1998" t="s">
        <v>2886</v>
      </c>
      <c r="BR16" s="1999" t="s">
        <v>2887</v>
      </c>
      <c r="BS16" s="1996"/>
      <c r="BT16" s="1998" t="s">
        <v>2888</v>
      </c>
      <c r="BU16" s="1999" t="s">
        <v>2889</v>
      </c>
      <c r="BV16" s="1996"/>
      <c r="BW16" s="1998" t="s">
        <v>2890</v>
      </c>
      <c r="BX16" s="1999" t="s">
        <v>2891</v>
      </c>
      <c r="BY16" s="1996"/>
      <c r="BZ16" s="1998" t="s">
        <v>2892</v>
      </c>
      <c r="CA16" s="1999" t="s">
        <v>2893</v>
      </c>
      <c r="CB16" s="1996"/>
      <c r="CC16" s="1998" t="s">
        <v>2894</v>
      </c>
      <c r="CD16" s="1999" t="s">
        <v>2895</v>
      </c>
      <c r="CE16" s="1996"/>
      <c r="CF16" s="1998" t="s">
        <v>2896</v>
      </c>
      <c r="CG16" s="1999" t="s">
        <v>852</v>
      </c>
      <c r="CH16" s="1996"/>
      <c r="CI16" s="1998" t="s">
        <v>2897</v>
      </c>
      <c r="CJ16" s="1999" t="s">
        <v>2898</v>
      </c>
      <c r="CK16" s="1996"/>
      <c r="CL16" s="1998" t="s">
        <v>2855</v>
      </c>
      <c r="CM16" s="1999" t="s">
        <v>2899</v>
      </c>
    </row>
    <row r="17" spans="1:91" ht="44.25">
      <c r="A17" s="1116"/>
      <c r="B17" s="1971" t="s">
        <v>121</v>
      </c>
      <c r="C17" s="1972" t="s">
        <v>2855</v>
      </c>
      <c r="D17" s="1973" t="s">
        <v>121</v>
      </c>
      <c r="E17" s="1974" t="s">
        <v>2911</v>
      </c>
      <c r="F17" s="1972" t="s">
        <v>2855</v>
      </c>
      <c r="G17" s="1975" t="s">
        <v>2911</v>
      </c>
      <c r="H17" s="1976">
        <v>6</v>
      </c>
      <c r="I17" s="1972" t="s">
        <v>2855</v>
      </c>
      <c r="J17" s="1973">
        <v>6</v>
      </c>
      <c r="K17" s="1976">
        <v>32</v>
      </c>
      <c r="L17" s="1972" t="s">
        <v>2855</v>
      </c>
      <c r="M17" s="1977">
        <v>32</v>
      </c>
      <c r="N17" s="1116"/>
      <c r="O17" s="1971" t="s">
        <v>121</v>
      </c>
      <c r="P17" s="1972" t="s">
        <v>2855</v>
      </c>
      <c r="Q17" s="1978" t="s">
        <v>121</v>
      </c>
      <c r="R17" s="1974" t="s">
        <v>2911</v>
      </c>
      <c r="S17" s="1972" t="s">
        <v>2855</v>
      </c>
      <c r="T17" s="1979" t="s">
        <v>2911</v>
      </c>
      <c r="U17" s="1976">
        <v>6</v>
      </c>
      <c r="V17" s="1972" t="s">
        <v>2855</v>
      </c>
      <c r="W17" s="1978">
        <v>6</v>
      </c>
      <c r="X17" s="1976">
        <v>32</v>
      </c>
      <c r="Y17" s="1972" t="s">
        <v>2855</v>
      </c>
      <c r="Z17" s="1980">
        <v>32</v>
      </c>
      <c r="AA17" s="1116"/>
      <c r="AB17" s="1162"/>
      <c r="AC17" s="1162"/>
      <c r="AD17" s="2717"/>
      <c r="AE17" s="1993"/>
      <c r="AF17" s="1993"/>
      <c r="AG17" s="1993"/>
      <c r="AH17" s="1993"/>
      <c r="AI17" s="1993"/>
      <c r="AJ17" s="1993"/>
      <c r="AK17" s="1993"/>
      <c r="AL17" s="1993"/>
      <c r="AM17" s="1993"/>
      <c r="AN17" s="1993"/>
      <c r="AO17" s="1993"/>
      <c r="AP17" s="1993"/>
      <c r="AQ17" s="1993"/>
      <c r="AR17" s="1993"/>
      <c r="AS17" s="1993"/>
      <c r="AT17" s="1993"/>
      <c r="AU17" s="1993"/>
      <c r="AV17" s="1993"/>
      <c r="AW17" s="1993"/>
      <c r="AX17" s="1993"/>
      <c r="AY17" s="1993"/>
      <c r="AZ17" s="1993"/>
      <c r="BA17" s="1993"/>
      <c r="BC17" s="2702"/>
      <c r="BD17" s="2732"/>
      <c r="BE17" s="1993"/>
      <c r="BF17" s="1993"/>
      <c r="BG17" s="1993"/>
      <c r="BH17" s="1993"/>
      <c r="BI17" s="1993"/>
      <c r="BJ17" s="1993"/>
      <c r="BK17" s="1993"/>
      <c r="BL17" s="1993"/>
      <c r="BM17" s="1993"/>
      <c r="BN17" s="1993"/>
      <c r="BO17" s="1993"/>
      <c r="BP17" s="1993"/>
      <c r="BQ17" s="1993"/>
      <c r="BR17" s="1993"/>
      <c r="BS17" s="1993"/>
      <c r="BT17" s="1993"/>
      <c r="BU17" s="1993"/>
      <c r="BV17" s="1993"/>
      <c r="BW17" s="1993"/>
      <c r="BX17" s="1993"/>
      <c r="BY17" s="1993"/>
      <c r="BZ17" s="1993"/>
      <c r="CA17" s="1993"/>
      <c r="CB17" s="1993"/>
      <c r="CC17" s="1993"/>
      <c r="CD17" s="1993"/>
      <c r="CE17" s="1993"/>
      <c r="CF17" s="1993"/>
      <c r="CG17" s="1993"/>
      <c r="CH17" s="1993"/>
      <c r="CI17" s="1993"/>
      <c r="CJ17" s="1993"/>
      <c r="CK17" s="1993"/>
      <c r="CL17" s="1993"/>
      <c r="CM17" s="1993"/>
    </row>
    <row r="18" spans="1:91" ht="44.25" customHeight="1">
      <c r="A18" s="1116"/>
      <c r="B18" s="1971" t="s">
        <v>135</v>
      </c>
      <c r="C18" s="1972" t="s">
        <v>2855</v>
      </c>
      <c r="D18" s="1973" t="s">
        <v>135</v>
      </c>
      <c r="E18" s="1974" t="s">
        <v>1671</v>
      </c>
      <c r="F18" s="1972" t="s">
        <v>2855</v>
      </c>
      <c r="G18" s="1975" t="s">
        <v>1671</v>
      </c>
      <c r="H18" s="1976">
        <v>7</v>
      </c>
      <c r="I18" s="1972" t="s">
        <v>2855</v>
      </c>
      <c r="J18" s="1973">
        <v>7</v>
      </c>
      <c r="K18" s="1976">
        <v>33</v>
      </c>
      <c r="L18" s="1972" t="s">
        <v>2855</v>
      </c>
      <c r="M18" s="1977">
        <v>33</v>
      </c>
      <c r="N18" s="1116"/>
      <c r="O18" s="1971" t="s">
        <v>135</v>
      </c>
      <c r="P18" s="1972" t="s">
        <v>2855</v>
      </c>
      <c r="Q18" s="1978" t="s">
        <v>135</v>
      </c>
      <c r="R18" s="1974" t="s">
        <v>1671</v>
      </c>
      <c r="S18" s="1972" t="s">
        <v>2855</v>
      </c>
      <c r="T18" s="1979" t="s">
        <v>1671</v>
      </c>
      <c r="U18" s="1976">
        <v>7</v>
      </c>
      <c r="V18" s="1972" t="s">
        <v>2855</v>
      </c>
      <c r="W18" s="1978">
        <v>7</v>
      </c>
      <c r="X18" s="1976">
        <v>33</v>
      </c>
      <c r="Y18" s="1972" t="s">
        <v>2855</v>
      </c>
      <c r="Z18" s="1980">
        <v>33</v>
      </c>
      <c r="AA18" s="1116"/>
      <c r="AB18" s="1162"/>
      <c r="AC18" s="1162"/>
      <c r="AD18" s="2719" t="s">
        <v>2912</v>
      </c>
      <c r="AE18" s="2000" t="s">
        <v>2901</v>
      </c>
      <c r="AF18" s="2001">
        <v>0</v>
      </c>
      <c r="AG18" s="2000" t="s">
        <v>2902</v>
      </c>
      <c r="AH18" s="2001">
        <v>0</v>
      </c>
      <c r="AI18" s="2000" t="s">
        <v>2903</v>
      </c>
      <c r="AJ18" s="2001">
        <v>0</v>
      </c>
      <c r="AK18" s="2000" t="s">
        <v>2904</v>
      </c>
      <c r="AL18" s="2001">
        <v>0</v>
      </c>
      <c r="AM18" s="2000" t="s">
        <v>1516</v>
      </c>
      <c r="AN18" s="2001">
        <v>0</v>
      </c>
      <c r="AO18" s="2000" t="s">
        <v>1895</v>
      </c>
      <c r="AP18" s="2001">
        <v>0</v>
      </c>
      <c r="AQ18" s="2000" t="s">
        <v>2905</v>
      </c>
      <c r="AR18" s="2001">
        <v>0</v>
      </c>
      <c r="AS18" s="2000" t="s">
        <v>2906</v>
      </c>
      <c r="AT18" s="2001">
        <v>0</v>
      </c>
      <c r="AU18" s="2000" t="s">
        <v>2907</v>
      </c>
      <c r="AV18" s="2001">
        <v>0</v>
      </c>
      <c r="AW18" s="2000" t="s">
        <v>1517</v>
      </c>
      <c r="AX18" s="2001">
        <v>0</v>
      </c>
      <c r="AY18" s="2000" t="s">
        <v>1518</v>
      </c>
      <c r="AZ18" s="2001">
        <v>0</v>
      </c>
      <c r="BA18" s="2000" t="s">
        <v>1519</v>
      </c>
      <c r="BC18" s="2702"/>
      <c r="BD18" s="4149" t="s">
        <v>2913</v>
      </c>
      <c r="BE18" s="2002">
        <v>1</v>
      </c>
      <c r="BF18" s="2003"/>
      <c r="BG18" s="2001"/>
      <c r="BH18" s="2002">
        <v>2</v>
      </c>
      <c r="BI18" s="2003"/>
      <c r="BJ18" s="2001"/>
      <c r="BK18" s="2002">
        <v>3</v>
      </c>
      <c r="BL18" s="2003"/>
      <c r="BM18" s="2001"/>
      <c r="BN18" s="2002">
        <v>4</v>
      </c>
      <c r="BO18" s="2003"/>
      <c r="BP18" s="2001"/>
      <c r="BQ18" s="2002">
        <v>5</v>
      </c>
      <c r="BR18" s="2003"/>
      <c r="BS18" s="2001"/>
      <c r="BT18" s="2002">
        <v>6</v>
      </c>
      <c r="BU18" s="2003"/>
      <c r="BV18" s="2001"/>
      <c r="BW18" s="2002">
        <v>7</v>
      </c>
      <c r="BX18" s="2003"/>
      <c r="BY18" s="2001"/>
      <c r="BZ18" s="2002">
        <v>8</v>
      </c>
      <c r="CA18" s="2003"/>
      <c r="CB18" s="2001"/>
      <c r="CC18" s="2002">
        <v>9</v>
      </c>
      <c r="CD18" s="2003"/>
      <c r="CE18" s="2001"/>
      <c r="CF18" s="2002">
        <v>0</v>
      </c>
      <c r="CG18" s="2003"/>
      <c r="CH18" s="2001"/>
      <c r="CI18" s="2002" t="s">
        <v>2879</v>
      </c>
      <c r="CJ18" s="2003"/>
      <c r="CK18" s="2001"/>
      <c r="CL18" s="2002" t="s">
        <v>2880</v>
      </c>
      <c r="CM18" s="2003"/>
    </row>
    <row r="19" spans="1:91" ht="44.25">
      <c r="A19" s="1116"/>
      <c r="B19" s="1971" t="s">
        <v>80</v>
      </c>
      <c r="C19" s="1972" t="s">
        <v>2855</v>
      </c>
      <c r="D19" s="1973" t="s">
        <v>80</v>
      </c>
      <c r="E19" s="1974" t="s">
        <v>2914</v>
      </c>
      <c r="F19" s="1972" t="s">
        <v>2855</v>
      </c>
      <c r="G19" s="1975" t="s">
        <v>2914</v>
      </c>
      <c r="H19" s="1976">
        <v>8</v>
      </c>
      <c r="I19" s="1972" t="s">
        <v>2855</v>
      </c>
      <c r="J19" s="1973">
        <v>8</v>
      </c>
      <c r="K19" s="1976">
        <v>34</v>
      </c>
      <c r="L19" s="1972" t="s">
        <v>2855</v>
      </c>
      <c r="M19" s="1977">
        <v>34</v>
      </c>
      <c r="N19" s="1116"/>
      <c r="O19" s="1971" t="s">
        <v>80</v>
      </c>
      <c r="P19" s="1972" t="s">
        <v>2855</v>
      </c>
      <c r="Q19" s="1978" t="s">
        <v>80</v>
      </c>
      <c r="R19" s="1974" t="s">
        <v>2914</v>
      </c>
      <c r="S19" s="1972" t="s">
        <v>2855</v>
      </c>
      <c r="T19" s="1979" t="s">
        <v>2914</v>
      </c>
      <c r="U19" s="1976">
        <v>8</v>
      </c>
      <c r="V19" s="1972" t="s">
        <v>2855</v>
      </c>
      <c r="W19" s="1978">
        <v>8</v>
      </c>
      <c r="X19" s="1976">
        <v>34</v>
      </c>
      <c r="Y19" s="1972" t="s">
        <v>2855</v>
      </c>
      <c r="Z19" s="1980">
        <v>34</v>
      </c>
      <c r="AA19" s="1116"/>
      <c r="AB19" s="1162"/>
      <c r="AC19" s="1162"/>
      <c r="AD19" s="2717"/>
      <c r="AE19" s="1993"/>
      <c r="AF19" s="1993"/>
      <c r="AG19" s="1993"/>
      <c r="AH19" s="1993"/>
      <c r="AI19" s="1993"/>
      <c r="AJ19" s="1993"/>
      <c r="AK19" s="1993"/>
      <c r="AL19" s="1993"/>
      <c r="AM19" s="1993"/>
      <c r="AN19" s="1993"/>
      <c r="AO19" s="1993"/>
      <c r="AP19" s="1993"/>
      <c r="AQ19" s="1993"/>
      <c r="AR19" s="1993"/>
      <c r="AS19" s="1993"/>
      <c r="AT19" s="1993"/>
      <c r="AU19" s="1993"/>
      <c r="AV19" s="1993"/>
      <c r="AW19" s="1993"/>
      <c r="AX19" s="1993"/>
      <c r="AY19" s="1993"/>
      <c r="AZ19" s="1993"/>
      <c r="BA19" s="1993"/>
      <c r="BC19" s="2702"/>
      <c r="BD19" s="4149"/>
      <c r="BE19" s="2004" t="s">
        <v>73</v>
      </c>
      <c r="BF19" s="2005"/>
      <c r="BG19" s="2001"/>
      <c r="BH19" s="2004" t="s">
        <v>2882</v>
      </c>
      <c r="BI19" s="2005" t="s">
        <v>2883</v>
      </c>
      <c r="BJ19" s="2001"/>
      <c r="BK19" s="2004" t="s">
        <v>1511</v>
      </c>
      <c r="BL19" s="2005" t="s">
        <v>1512</v>
      </c>
      <c r="BM19" s="2001"/>
      <c r="BN19" s="2004" t="s">
        <v>2884</v>
      </c>
      <c r="BO19" s="2005" t="s">
        <v>2885</v>
      </c>
      <c r="BP19" s="2001"/>
      <c r="BQ19" s="2004" t="s">
        <v>2886</v>
      </c>
      <c r="BR19" s="2005" t="s">
        <v>2887</v>
      </c>
      <c r="BS19" s="2001"/>
      <c r="BT19" s="2004" t="s">
        <v>2888</v>
      </c>
      <c r="BU19" s="2005" t="s">
        <v>2889</v>
      </c>
      <c r="BV19" s="2001"/>
      <c r="BW19" s="2004" t="s">
        <v>2890</v>
      </c>
      <c r="BX19" s="2005" t="s">
        <v>2891</v>
      </c>
      <c r="BY19" s="2001"/>
      <c r="BZ19" s="2004" t="s">
        <v>2892</v>
      </c>
      <c r="CA19" s="2005" t="s">
        <v>2893</v>
      </c>
      <c r="CB19" s="2001"/>
      <c r="CC19" s="2004" t="s">
        <v>2894</v>
      </c>
      <c r="CD19" s="2005" t="s">
        <v>2895</v>
      </c>
      <c r="CE19" s="2001"/>
      <c r="CF19" s="2004" t="s">
        <v>2896</v>
      </c>
      <c r="CG19" s="2005" t="s">
        <v>852</v>
      </c>
      <c r="CH19" s="2001"/>
      <c r="CI19" s="2004" t="s">
        <v>2897</v>
      </c>
      <c r="CJ19" s="2005" t="s">
        <v>2898</v>
      </c>
      <c r="CK19" s="2001"/>
      <c r="CL19" s="2004" t="s">
        <v>2855</v>
      </c>
      <c r="CM19" s="2005" t="s">
        <v>2899</v>
      </c>
    </row>
    <row r="20" spans="1:91" ht="44.25">
      <c r="A20" s="1116"/>
      <c r="B20" s="1971" t="s">
        <v>110</v>
      </c>
      <c r="C20" s="1972" t="s">
        <v>2855</v>
      </c>
      <c r="D20" s="1973" t="s">
        <v>110</v>
      </c>
      <c r="E20" s="1974" t="s">
        <v>2915</v>
      </c>
      <c r="F20" s="1972" t="s">
        <v>2855</v>
      </c>
      <c r="G20" s="1975" t="s">
        <v>2915</v>
      </c>
      <c r="H20" s="1976">
        <v>9</v>
      </c>
      <c r="I20" s="1972" t="s">
        <v>2855</v>
      </c>
      <c r="J20" s="1973">
        <v>9</v>
      </c>
      <c r="K20" s="1976">
        <v>35</v>
      </c>
      <c r="L20" s="1972" t="s">
        <v>2855</v>
      </c>
      <c r="M20" s="1977">
        <v>35</v>
      </c>
      <c r="N20" s="1116"/>
      <c r="O20" s="1971" t="s">
        <v>110</v>
      </c>
      <c r="P20" s="1972" t="s">
        <v>2855</v>
      </c>
      <c r="Q20" s="1978" t="s">
        <v>110</v>
      </c>
      <c r="R20" s="1974" t="s">
        <v>2915</v>
      </c>
      <c r="S20" s="1972" t="s">
        <v>2855</v>
      </c>
      <c r="T20" s="1979" t="s">
        <v>2915</v>
      </c>
      <c r="U20" s="1976">
        <v>9</v>
      </c>
      <c r="V20" s="1972" t="s">
        <v>2855</v>
      </c>
      <c r="W20" s="1978">
        <v>9</v>
      </c>
      <c r="X20" s="1976">
        <v>35</v>
      </c>
      <c r="Y20" s="1972" t="s">
        <v>2855</v>
      </c>
      <c r="Z20" s="1980">
        <v>35</v>
      </c>
      <c r="AA20" s="1116"/>
      <c r="AB20" s="1162"/>
      <c r="AC20" s="1162"/>
      <c r="AD20" s="2719" t="s">
        <v>2916</v>
      </c>
      <c r="AE20" s="2006" t="s">
        <v>2901</v>
      </c>
      <c r="AF20" s="2007">
        <v>0</v>
      </c>
      <c r="AG20" s="2006" t="s">
        <v>2902</v>
      </c>
      <c r="AH20" s="2007">
        <v>0</v>
      </c>
      <c r="AI20" s="2006" t="s">
        <v>2903</v>
      </c>
      <c r="AJ20" s="2007">
        <v>0</v>
      </c>
      <c r="AK20" s="2006" t="s">
        <v>2904</v>
      </c>
      <c r="AL20" s="2007">
        <v>0</v>
      </c>
      <c r="AM20" s="2006" t="s">
        <v>1516</v>
      </c>
      <c r="AN20" s="2007">
        <v>0</v>
      </c>
      <c r="AO20" s="2006" t="s">
        <v>1895</v>
      </c>
      <c r="AP20" s="2007">
        <v>0</v>
      </c>
      <c r="AQ20" s="2006" t="s">
        <v>2905</v>
      </c>
      <c r="AR20" s="2007">
        <v>0</v>
      </c>
      <c r="AS20" s="2006" t="s">
        <v>2906</v>
      </c>
      <c r="AT20" s="2007">
        <v>0</v>
      </c>
      <c r="AU20" s="2006" t="s">
        <v>2907</v>
      </c>
      <c r="AV20" s="2007">
        <v>0</v>
      </c>
      <c r="AW20" s="2006" t="s">
        <v>1517</v>
      </c>
      <c r="AX20" s="2007">
        <v>0</v>
      </c>
      <c r="AY20" s="2006" t="s">
        <v>1518</v>
      </c>
      <c r="AZ20" s="2007">
        <v>0</v>
      </c>
      <c r="BA20" s="2006" t="s">
        <v>1519</v>
      </c>
      <c r="BC20" s="2702"/>
      <c r="BD20" s="2717"/>
      <c r="BE20" s="1993"/>
      <c r="BF20" s="1993"/>
      <c r="BG20" s="1993"/>
      <c r="BH20" s="1993"/>
      <c r="BI20" s="1993"/>
      <c r="BJ20" s="1993"/>
      <c r="BK20" s="1993"/>
      <c r="BL20" s="1993"/>
      <c r="BM20" s="1993"/>
      <c r="BN20" s="1993"/>
      <c r="BO20" s="1993"/>
      <c r="BP20" s="1993"/>
      <c r="BQ20" s="1993"/>
      <c r="BR20" s="1993"/>
      <c r="BS20" s="1993"/>
      <c r="BT20" s="1993"/>
      <c r="BU20" s="1993"/>
      <c r="BV20" s="1993"/>
      <c r="BW20" s="1993"/>
      <c r="BX20" s="1993"/>
      <c r="BY20" s="1993"/>
      <c r="BZ20" s="1993"/>
      <c r="CA20" s="1993"/>
      <c r="CB20" s="1993"/>
      <c r="CC20" s="1993"/>
      <c r="CD20" s="1993"/>
      <c r="CE20" s="1993"/>
      <c r="CF20" s="1993"/>
      <c r="CG20" s="1993"/>
      <c r="CH20" s="1993"/>
      <c r="CI20" s="1993"/>
      <c r="CJ20" s="1993"/>
      <c r="CK20" s="1993"/>
      <c r="CL20" s="1993"/>
      <c r="CM20" s="1993"/>
    </row>
    <row r="21" spans="1:91" ht="44.25">
      <c r="A21" s="1116"/>
      <c r="B21" s="1971" t="s">
        <v>170</v>
      </c>
      <c r="C21" s="1972" t="s">
        <v>2855</v>
      </c>
      <c r="D21" s="1973" t="s">
        <v>170</v>
      </c>
      <c r="E21" s="1974" t="s">
        <v>2917</v>
      </c>
      <c r="F21" s="1972" t="s">
        <v>2855</v>
      </c>
      <c r="G21" s="1975" t="s">
        <v>2917</v>
      </c>
      <c r="H21" s="1976">
        <v>10</v>
      </c>
      <c r="I21" s="1972" t="s">
        <v>2855</v>
      </c>
      <c r="J21" s="1973">
        <v>10</v>
      </c>
      <c r="K21" s="1976">
        <v>36</v>
      </c>
      <c r="L21" s="1972" t="s">
        <v>2855</v>
      </c>
      <c r="M21" s="1977">
        <v>36</v>
      </c>
      <c r="N21" s="1116"/>
      <c r="O21" s="1971" t="s">
        <v>170</v>
      </c>
      <c r="P21" s="1972" t="s">
        <v>2855</v>
      </c>
      <c r="Q21" s="1978" t="s">
        <v>170</v>
      </c>
      <c r="R21" s="1974" t="s">
        <v>2917</v>
      </c>
      <c r="S21" s="1972" t="s">
        <v>2855</v>
      </c>
      <c r="T21" s="1979" t="s">
        <v>2917</v>
      </c>
      <c r="U21" s="1976">
        <v>10</v>
      </c>
      <c r="V21" s="1972" t="s">
        <v>2855</v>
      </c>
      <c r="W21" s="1978">
        <v>10</v>
      </c>
      <c r="X21" s="1976">
        <v>36</v>
      </c>
      <c r="Y21" s="1972" t="s">
        <v>2855</v>
      </c>
      <c r="Z21" s="1980">
        <v>36</v>
      </c>
      <c r="AA21" s="1116"/>
      <c r="AB21" s="1162"/>
      <c r="AC21" s="1162"/>
      <c r="AD21" s="2717"/>
      <c r="AE21" s="1993"/>
      <c r="AF21" s="1993"/>
      <c r="AG21" s="1993"/>
      <c r="AH21" s="1993"/>
      <c r="AI21" s="1993"/>
      <c r="AJ21" s="1993"/>
      <c r="AK21" s="1993"/>
      <c r="AL21" s="1993"/>
      <c r="AM21" s="1993"/>
      <c r="AN21" s="1993"/>
      <c r="AO21" s="1993"/>
      <c r="AP21" s="1993"/>
      <c r="AQ21" s="1993"/>
      <c r="AR21" s="1993"/>
      <c r="AS21" s="1993"/>
      <c r="AT21" s="1993"/>
      <c r="AU21" s="1993"/>
      <c r="AV21" s="1993"/>
      <c r="AW21" s="1993"/>
      <c r="AX21" s="1993"/>
      <c r="AY21" s="1993"/>
      <c r="AZ21" s="1993"/>
      <c r="BA21" s="1993"/>
      <c r="BC21" s="2702"/>
      <c r="BD21" s="4149" t="s">
        <v>2918</v>
      </c>
      <c r="BE21" s="2008">
        <v>1</v>
      </c>
      <c r="BF21" s="2009"/>
      <c r="BG21" s="2007"/>
      <c r="BH21" s="2008">
        <v>2</v>
      </c>
      <c r="BI21" s="2009"/>
      <c r="BJ21" s="2007"/>
      <c r="BK21" s="2008">
        <v>3</v>
      </c>
      <c r="BL21" s="2009"/>
      <c r="BM21" s="2007"/>
      <c r="BN21" s="2008">
        <v>4</v>
      </c>
      <c r="BO21" s="2009"/>
      <c r="BP21" s="2007"/>
      <c r="BQ21" s="2008">
        <v>5</v>
      </c>
      <c r="BR21" s="2009"/>
      <c r="BS21" s="2007"/>
      <c r="BT21" s="2008">
        <v>6</v>
      </c>
      <c r="BU21" s="2009"/>
      <c r="BV21" s="2007"/>
      <c r="BW21" s="2008">
        <v>7</v>
      </c>
      <c r="BX21" s="2009"/>
      <c r="BY21" s="2007"/>
      <c r="BZ21" s="2008">
        <v>8</v>
      </c>
      <c r="CA21" s="2009"/>
      <c r="CB21" s="2007"/>
      <c r="CC21" s="2008">
        <v>9</v>
      </c>
      <c r="CD21" s="2009"/>
      <c r="CE21" s="2007"/>
      <c r="CF21" s="2008">
        <v>0</v>
      </c>
      <c r="CG21" s="2009"/>
      <c r="CH21" s="2007"/>
      <c r="CI21" s="2008" t="s">
        <v>2879</v>
      </c>
      <c r="CJ21" s="2009"/>
      <c r="CK21" s="2007"/>
      <c r="CL21" s="2008" t="s">
        <v>2880</v>
      </c>
      <c r="CM21" s="2009"/>
    </row>
    <row r="22" spans="1:91" ht="44.25">
      <c r="A22" s="1116"/>
      <c r="B22" s="1971" t="s">
        <v>1055</v>
      </c>
      <c r="C22" s="1972" t="s">
        <v>2855</v>
      </c>
      <c r="D22" s="1973" t="s">
        <v>1055</v>
      </c>
      <c r="E22" s="1974" t="s">
        <v>2919</v>
      </c>
      <c r="F22" s="1972" t="s">
        <v>2855</v>
      </c>
      <c r="G22" s="1975" t="s">
        <v>2919</v>
      </c>
      <c r="H22" s="1976">
        <v>11</v>
      </c>
      <c r="I22" s="1972" t="s">
        <v>2855</v>
      </c>
      <c r="J22" s="1973">
        <v>11</v>
      </c>
      <c r="K22" s="1976">
        <v>37</v>
      </c>
      <c r="L22" s="1972" t="s">
        <v>2855</v>
      </c>
      <c r="M22" s="1977">
        <v>37</v>
      </c>
      <c r="N22" s="1116"/>
      <c r="O22" s="1971" t="s">
        <v>1055</v>
      </c>
      <c r="P22" s="1972" t="s">
        <v>2855</v>
      </c>
      <c r="Q22" s="1978" t="s">
        <v>1055</v>
      </c>
      <c r="R22" s="1974" t="s">
        <v>2919</v>
      </c>
      <c r="S22" s="1972" t="s">
        <v>2855</v>
      </c>
      <c r="T22" s="1979" t="s">
        <v>2919</v>
      </c>
      <c r="U22" s="1976">
        <v>11</v>
      </c>
      <c r="V22" s="1972" t="s">
        <v>2855</v>
      </c>
      <c r="W22" s="1978">
        <v>11</v>
      </c>
      <c r="X22" s="1976">
        <v>37</v>
      </c>
      <c r="Y22" s="1972" t="s">
        <v>2855</v>
      </c>
      <c r="Z22" s="1980">
        <v>37</v>
      </c>
      <c r="AA22" s="1116"/>
      <c r="AB22" s="1162"/>
      <c r="AC22" s="1162"/>
      <c r="AD22" s="2719" t="s">
        <v>2920</v>
      </c>
      <c r="AE22" s="2010" t="s">
        <v>2901</v>
      </c>
      <c r="AF22" s="2011">
        <v>0</v>
      </c>
      <c r="AG22" s="2010" t="s">
        <v>2902</v>
      </c>
      <c r="AH22" s="2011">
        <v>0</v>
      </c>
      <c r="AI22" s="2010" t="s">
        <v>2903</v>
      </c>
      <c r="AJ22" s="2011">
        <v>0</v>
      </c>
      <c r="AK22" s="2010" t="s">
        <v>2904</v>
      </c>
      <c r="AL22" s="2011">
        <v>0</v>
      </c>
      <c r="AM22" s="2010" t="s">
        <v>1516</v>
      </c>
      <c r="AN22" s="2011">
        <v>0</v>
      </c>
      <c r="AO22" s="2010" t="s">
        <v>1895</v>
      </c>
      <c r="AP22" s="2011">
        <v>0</v>
      </c>
      <c r="AQ22" s="2010" t="s">
        <v>2905</v>
      </c>
      <c r="AR22" s="2011">
        <v>0</v>
      </c>
      <c r="AS22" s="2010" t="s">
        <v>2906</v>
      </c>
      <c r="AT22" s="2011">
        <v>0</v>
      </c>
      <c r="AU22" s="2010" t="s">
        <v>2907</v>
      </c>
      <c r="AV22" s="2011">
        <v>0</v>
      </c>
      <c r="AW22" s="2010" t="s">
        <v>1517</v>
      </c>
      <c r="AX22" s="2011">
        <v>0</v>
      </c>
      <c r="AY22" s="2010" t="s">
        <v>1518</v>
      </c>
      <c r="AZ22" s="2011">
        <v>0</v>
      </c>
      <c r="BA22" s="2010" t="s">
        <v>1519</v>
      </c>
      <c r="BC22" s="2702"/>
      <c r="BD22" s="4149"/>
      <c r="BE22" s="2012" t="s">
        <v>73</v>
      </c>
      <c r="BF22" s="2013"/>
      <c r="BG22" s="2007"/>
      <c r="BH22" s="2012" t="s">
        <v>2882</v>
      </c>
      <c r="BI22" s="2013" t="s">
        <v>2883</v>
      </c>
      <c r="BJ22" s="2007"/>
      <c r="BK22" s="2012" t="s">
        <v>1511</v>
      </c>
      <c r="BL22" s="2013" t="s">
        <v>1512</v>
      </c>
      <c r="BM22" s="2007"/>
      <c r="BN22" s="2012" t="s">
        <v>2884</v>
      </c>
      <c r="BO22" s="2013" t="s">
        <v>2885</v>
      </c>
      <c r="BP22" s="2007"/>
      <c r="BQ22" s="2012" t="s">
        <v>2886</v>
      </c>
      <c r="BR22" s="2013" t="s">
        <v>2887</v>
      </c>
      <c r="BS22" s="2007"/>
      <c r="BT22" s="2012" t="s">
        <v>2888</v>
      </c>
      <c r="BU22" s="2013" t="s">
        <v>2889</v>
      </c>
      <c r="BV22" s="2007"/>
      <c r="BW22" s="2012" t="s">
        <v>2890</v>
      </c>
      <c r="BX22" s="2013" t="s">
        <v>2891</v>
      </c>
      <c r="BY22" s="2007"/>
      <c r="BZ22" s="2012" t="s">
        <v>2892</v>
      </c>
      <c r="CA22" s="2013" t="s">
        <v>2893</v>
      </c>
      <c r="CB22" s="2007"/>
      <c r="CC22" s="2012" t="s">
        <v>2894</v>
      </c>
      <c r="CD22" s="2013" t="s">
        <v>2895</v>
      </c>
      <c r="CE22" s="2007"/>
      <c r="CF22" s="2012" t="s">
        <v>2896</v>
      </c>
      <c r="CG22" s="2013" t="s">
        <v>852</v>
      </c>
      <c r="CH22" s="2007"/>
      <c r="CI22" s="2012" t="s">
        <v>2897</v>
      </c>
      <c r="CJ22" s="2013" t="s">
        <v>2898</v>
      </c>
      <c r="CK22" s="2007"/>
      <c r="CL22" s="2012" t="s">
        <v>2855</v>
      </c>
      <c r="CM22" s="2013" t="s">
        <v>2899</v>
      </c>
    </row>
    <row r="23" spans="1:91" ht="44.25">
      <c r="A23" s="1116"/>
      <c r="B23" s="1971" t="s">
        <v>1</v>
      </c>
      <c r="C23" s="1972" t="s">
        <v>2855</v>
      </c>
      <c r="D23" s="1973" t="s">
        <v>1</v>
      </c>
      <c r="E23" s="1974" t="s">
        <v>2921</v>
      </c>
      <c r="F23" s="1972" t="s">
        <v>2855</v>
      </c>
      <c r="G23" s="1975" t="s">
        <v>2921</v>
      </c>
      <c r="H23" s="1976">
        <v>12</v>
      </c>
      <c r="I23" s="1972" t="s">
        <v>2855</v>
      </c>
      <c r="J23" s="2014">
        <v>12</v>
      </c>
      <c r="K23" s="1976">
        <v>38</v>
      </c>
      <c r="L23" s="1972" t="s">
        <v>2855</v>
      </c>
      <c r="M23" s="1977">
        <v>38</v>
      </c>
      <c r="N23" s="1116"/>
      <c r="O23" s="1971" t="s">
        <v>1</v>
      </c>
      <c r="P23" s="1972" t="s">
        <v>2855</v>
      </c>
      <c r="Q23" s="1978" t="s">
        <v>1</v>
      </c>
      <c r="R23" s="1974" t="s">
        <v>2921</v>
      </c>
      <c r="S23" s="1972" t="s">
        <v>2855</v>
      </c>
      <c r="T23" s="1979" t="s">
        <v>2921</v>
      </c>
      <c r="U23" s="1976">
        <v>12</v>
      </c>
      <c r="V23" s="1972" t="s">
        <v>2855</v>
      </c>
      <c r="W23" s="1978">
        <v>12</v>
      </c>
      <c r="X23" s="1976">
        <v>38</v>
      </c>
      <c r="Y23" s="1972" t="s">
        <v>2855</v>
      </c>
      <c r="Z23" s="1980">
        <v>38</v>
      </c>
      <c r="AA23" s="1116"/>
      <c r="AB23" s="1162"/>
      <c r="AC23" s="1162"/>
      <c r="AD23" s="2702"/>
      <c r="BC23" s="2702"/>
      <c r="BD23" s="2717"/>
      <c r="BE23" s="1993"/>
      <c r="BF23" s="1993"/>
      <c r="BG23" s="1993"/>
      <c r="BH23" s="1993"/>
      <c r="BI23" s="1993"/>
      <c r="BJ23" s="1993"/>
      <c r="BK23" s="1993"/>
      <c r="BL23" s="1993"/>
      <c r="BM23" s="1993"/>
      <c r="BN23" s="1993"/>
      <c r="BO23" s="1993"/>
      <c r="BP23" s="1993"/>
      <c r="BQ23" s="1993"/>
      <c r="BR23" s="1993"/>
      <c r="BS23" s="1993"/>
      <c r="BT23" s="1993"/>
      <c r="BU23" s="1993"/>
      <c r="BV23" s="1993"/>
      <c r="BW23" s="1993"/>
      <c r="BX23" s="1993"/>
      <c r="BY23" s="1993"/>
      <c r="BZ23" s="1993"/>
      <c r="CA23" s="1993"/>
      <c r="CB23" s="1993"/>
      <c r="CC23" s="1993"/>
      <c r="CD23" s="1993"/>
      <c r="CE23" s="1993"/>
      <c r="CF23" s="1993"/>
      <c r="CG23" s="1993"/>
      <c r="CH23" s="1993"/>
      <c r="CI23" s="1993"/>
      <c r="CJ23" s="1993"/>
      <c r="CK23" s="1993"/>
      <c r="CL23" s="1993"/>
      <c r="CM23" s="1993"/>
    </row>
    <row r="24" spans="1:91" ht="44.25">
      <c r="A24" s="1116"/>
      <c r="B24" s="1971" t="s">
        <v>159</v>
      </c>
      <c r="C24" s="1972" t="s">
        <v>2855</v>
      </c>
      <c r="D24" s="1973" t="s">
        <v>159</v>
      </c>
      <c r="E24" s="1974" t="s">
        <v>2922</v>
      </c>
      <c r="F24" s="1972" t="s">
        <v>2855</v>
      </c>
      <c r="G24" s="1975" t="s">
        <v>2922</v>
      </c>
      <c r="H24" s="1976">
        <v>13</v>
      </c>
      <c r="I24" s="1972" t="s">
        <v>2855</v>
      </c>
      <c r="J24" s="2014">
        <v>13</v>
      </c>
      <c r="K24" s="1976">
        <v>39</v>
      </c>
      <c r="L24" s="1972" t="s">
        <v>2855</v>
      </c>
      <c r="M24" s="1977">
        <v>39</v>
      </c>
      <c r="N24" s="1116"/>
      <c r="O24" s="1971" t="s">
        <v>159</v>
      </c>
      <c r="P24" s="1972" t="s">
        <v>2855</v>
      </c>
      <c r="Q24" s="1978" t="s">
        <v>159</v>
      </c>
      <c r="R24" s="1974" t="s">
        <v>2922</v>
      </c>
      <c r="S24" s="1972" t="s">
        <v>2855</v>
      </c>
      <c r="T24" s="1979" t="s">
        <v>2922</v>
      </c>
      <c r="U24" s="1976">
        <v>13</v>
      </c>
      <c r="V24" s="1972" t="s">
        <v>2855</v>
      </c>
      <c r="W24" s="1978">
        <v>13</v>
      </c>
      <c r="X24" s="1976">
        <v>39</v>
      </c>
      <c r="Y24" s="1972" t="s">
        <v>2855</v>
      </c>
      <c r="Z24" s="1980">
        <v>39</v>
      </c>
      <c r="AA24" s="1116"/>
      <c r="AB24" s="1162"/>
      <c r="AC24" s="1162"/>
      <c r="AD24" s="2735" t="s">
        <v>2923</v>
      </c>
      <c r="BC24" s="2702"/>
      <c r="BD24" s="4149" t="s">
        <v>2920</v>
      </c>
      <c r="BE24" s="2015">
        <v>1</v>
      </c>
      <c r="BF24" s="2016"/>
      <c r="BG24" s="2011"/>
      <c r="BH24" s="2015">
        <v>2</v>
      </c>
      <c r="BI24" s="2016"/>
      <c r="BJ24" s="2011"/>
      <c r="BK24" s="2015">
        <v>3</v>
      </c>
      <c r="BL24" s="2016"/>
      <c r="BM24" s="2011"/>
      <c r="BN24" s="2015">
        <v>4</v>
      </c>
      <c r="BO24" s="2016"/>
      <c r="BP24" s="2011"/>
      <c r="BQ24" s="2015">
        <v>5</v>
      </c>
      <c r="BR24" s="2016"/>
      <c r="BS24" s="2011"/>
      <c r="BT24" s="2015">
        <v>6</v>
      </c>
      <c r="BU24" s="2016"/>
      <c r="BV24" s="2011"/>
      <c r="BW24" s="2015">
        <v>7</v>
      </c>
      <c r="BX24" s="2016"/>
      <c r="BY24" s="2011"/>
      <c r="BZ24" s="2015">
        <v>8</v>
      </c>
      <c r="CA24" s="2016"/>
      <c r="CB24" s="2011"/>
      <c r="CC24" s="2015">
        <v>9</v>
      </c>
      <c r="CD24" s="2016"/>
      <c r="CE24" s="2011"/>
      <c r="CF24" s="2015">
        <v>0</v>
      </c>
      <c r="CG24" s="2016"/>
      <c r="CH24" s="2011"/>
      <c r="CI24" s="2015" t="s">
        <v>2879</v>
      </c>
      <c r="CJ24" s="2016"/>
      <c r="CK24" s="2011"/>
      <c r="CL24" s="2015" t="s">
        <v>2880</v>
      </c>
      <c r="CM24" s="2016"/>
    </row>
    <row r="25" spans="1:91" ht="46.5">
      <c r="A25" s="1116"/>
      <c r="B25" s="1971" t="s">
        <v>236</v>
      </c>
      <c r="C25" s="1972" t="s">
        <v>2855</v>
      </c>
      <c r="D25" s="1973" t="s">
        <v>236</v>
      </c>
      <c r="E25" s="1974" t="s">
        <v>2924</v>
      </c>
      <c r="F25" s="1972" t="s">
        <v>2855</v>
      </c>
      <c r="G25" s="1975" t="s">
        <v>2924</v>
      </c>
      <c r="H25" s="1976">
        <v>14</v>
      </c>
      <c r="I25" s="1972" t="s">
        <v>2855</v>
      </c>
      <c r="J25" s="2014">
        <v>14</v>
      </c>
      <c r="K25" s="1976">
        <v>40</v>
      </c>
      <c r="L25" s="1972" t="s">
        <v>2855</v>
      </c>
      <c r="M25" s="1977">
        <v>40</v>
      </c>
      <c r="N25" s="1116"/>
      <c r="O25" s="1971" t="s">
        <v>236</v>
      </c>
      <c r="P25" s="1972" t="s">
        <v>2855</v>
      </c>
      <c r="Q25" s="1978" t="s">
        <v>236</v>
      </c>
      <c r="R25" s="1974" t="s">
        <v>2924</v>
      </c>
      <c r="S25" s="1972" t="s">
        <v>2855</v>
      </c>
      <c r="T25" s="1979" t="s">
        <v>2924</v>
      </c>
      <c r="U25" s="1976">
        <v>14</v>
      </c>
      <c r="V25" s="1972" t="s">
        <v>2855</v>
      </c>
      <c r="W25" s="1978">
        <v>14</v>
      </c>
      <c r="X25" s="1976">
        <v>40</v>
      </c>
      <c r="Y25" s="1972" t="s">
        <v>2855</v>
      </c>
      <c r="Z25" s="1980">
        <v>40</v>
      </c>
      <c r="AA25" s="1116"/>
      <c r="AB25" s="1162"/>
      <c r="AC25" s="1162"/>
      <c r="AD25" s="2719" t="s">
        <v>2865</v>
      </c>
      <c r="AE25" s="2017" t="s">
        <v>2925</v>
      </c>
      <c r="AF25" s="2018"/>
      <c r="AG25" s="2017" t="s">
        <v>2926</v>
      </c>
      <c r="AH25" s="2018"/>
      <c r="AI25" s="2017" t="s">
        <v>2927</v>
      </c>
      <c r="AJ25" s="2018"/>
      <c r="AK25" s="2017" t="s">
        <v>2928</v>
      </c>
      <c r="AL25" s="2018"/>
      <c r="AM25" s="2017" t="s">
        <v>2929</v>
      </c>
      <c r="AN25" s="2018"/>
      <c r="AO25" s="2017" t="s">
        <v>2930</v>
      </c>
      <c r="AP25" s="2018"/>
      <c r="AQ25" s="2017" t="s">
        <v>2931</v>
      </c>
      <c r="AR25" s="2018"/>
      <c r="AS25" s="2017" t="s">
        <v>2932</v>
      </c>
      <c r="AT25" s="2018"/>
      <c r="AU25" s="2017" t="s">
        <v>2933</v>
      </c>
      <c r="AV25" s="2018"/>
      <c r="AW25" s="2017" t="s">
        <v>2934</v>
      </c>
      <c r="AX25" s="2018"/>
      <c r="AY25" s="2017" t="s">
        <v>2935</v>
      </c>
      <c r="AZ25" s="2018"/>
      <c r="BA25" s="2017" t="s">
        <v>2936</v>
      </c>
      <c r="BC25" s="2702"/>
      <c r="BD25" s="4149"/>
      <c r="BE25" s="2019" t="s">
        <v>73</v>
      </c>
      <c r="BF25" s="2020"/>
      <c r="BG25" s="2011"/>
      <c r="BH25" s="2019" t="s">
        <v>2882</v>
      </c>
      <c r="BI25" s="2020" t="s">
        <v>2883</v>
      </c>
      <c r="BJ25" s="2011"/>
      <c r="BK25" s="2019" t="s">
        <v>1511</v>
      </c>
      <c r="BL25" s="2020" t="s">
        <v>1512</v>
      </c>
      <c r="BM25" s="2011"/>
      <c r="BN25" s="2019" t="s">
        <v>2884</v>
      </c>
      <c r="BO25" s="2020" t="s">
        <v>2885</v>
      </c>
      <c r="BP25" s="2011"/>
      <c r="BQ25" s="2019" t="s">
        <v>2886</v>
      </c>
      <c r="BR25" s="2020" t="s">
        <v>2887</v>
      </c>
      <c r="BS25" s="2011"/>
      <c r="BT25" s="2019" t="s">
        <v>2888</v>
      </c>
      <c r="BU25" s="2020" t="s">
        <v>2889</v>
      </c>
      <c r="BV25" s="2011"/>
      <c r="BW25" s="2019" t="s">
        <v>2890</v>
      </c>
      <c r="BX25" s="2020" t="s">
        <v>2891</v>
      </c>
      <c r="BY25" s="2011"/>
      <c r="BZ25" s="2019" t="s">
        <v>2892</v>
      </c>
      <c r="CA25" s="2020" t="s">
        <v>2893</v>
      </c>
      <c r="CB25" s="2011"/>
      <c r="CC25" s="2019" t="s">
        <v>2894</v>
      </c>
      <c r="CD25" s="2020" t="s">
        <v>2895</v>
      </c>
      <c r="CE25" s="2011"/>
      <c r="CF25" s="2019" t="s">
        <v>2896</v>
      </c>
      <c r="CG25" s="2020" t="s">
        <v>852</v>
      </c>
      <c r="CH25" s="2011"/>
      <c r="CI25" s="2019" t="s">
        <v>2897</v>
      </c>
      <c r="CJ25" s="2020" t="s">
        <v>2898</v>
      </c>
      <c r="CK25" s="2011"/>
      <c r="CL25" s="2019" t="s">
        <v>2855</v>
      </c>
      <c r="CM25" s="2020" t="s">
        <v>2899</v>
      </c>
    </row>
    <row r="26" spans="1:91" ht="44.25">
      <c r="A26" s="1116"/>
      <c r="B26" s="1971" t="s">
        <v>2937</v>
      </c>
      <c r="C26" s="1972" t="s">
        <v>2855</v>
      </c>
      <c r="D26" s="1973" t="s">
        <v>2937</v>
      </c>
      <c r="E26" s="1974" t="s">
        <v>2938</v>
      </c>
      <c r="F26" s="1972" t="s">
        <v>2855</v>
      </c>
      <c r="G26" s="1975" t="s">
        <v>2938</v>
      </c>
      <c r="H26" s="1976">
        <v>15</v>
      </c>
      <c r="I26" s="1972" t="s">
        <v>2855</v>
      </c>
      <c r="J26" s="2014">
        <v>15</v>
      </c>
      <c r="K26" s="1976">
        <v>41</v>
      </c>
      <c r="L26" s="1972" t="s">
        <v>2855</v>
      </c>
      <c r="M26" s="1977">
        <v>41</v>
      </c>
      <c r="N26" s="1116"/>
      <c r="O26" s="1971" t="s">
        <v>2937</v>
      </c>
      <c r="P26" s="1972" t="s">
        <v>2855</v>
      </c>
      <c r="Q26" s="1978" t="s">
        <v>2937</v>
      </c>
      <c r="R26" s="1974" t="s">
        <v>2938</v>
      </c>
      <c r="S26" s="1972" t="s">
        <v>2855</v>
      </c>
      <c r="T26" s="1979" t="s">
        <v>2938</v>
      </c>
      <c r="U26" s="1976">
        <v>15</v>
      </c>
      <c r="V26" s="1972" t="s">
        <v>2855</v>
      </c>
      <c r="W26" s="1978">
        <v>15</v>
      </c>
      <c r="X26" s="1976">
        <v>41</v>
      </c>
      <c r="Y26" s="1972" t="s">
        <v>2855</v>
      </c>
      <c r="Z26" s="1980">
        <v>41</v>
      </c>
      <c r="AA26" s="1116"/>
      <c r="AB26" s="1162"/>
      <c r="AC26" s="1162"/>
      <c r="AD26" s="2717"/>
      <c r="AE26" s="2021"/>
      <c r="AF26" s="2021"/>
      <c r="AG26" s="2021"/>
      <c r="AH26" s="2021"/>
      <c r="AI26" s="2021"/>
      <c r="AJ26" s="2021"/>
      <c r="AK26" s="2021"/>
      <c r="AL26" s="2021"/>
      <c r="AM26" s="2021"/>
      <c r="AN26" s="2021"/>
      <c r="AO26" s="2021"/>
      <c r="AP26" s="2021"/>
      <c r="AQ26" s="2021"/>
      <c r="AR26" s="2021"/>
      <c r="AS26" s="2021"/>
      <c r="AT26" s="2021"/>
      <c r="AU26" s="2021"/>
      <c r="AV26" s="2021"/>
      <c r="AW26" s="2021"/>
      <c r="AX26" s="2021"/>
      <c r="AY26" s="2021"/>
      <c r="AZ26" s="2021"/>
      <c r="BA26" s="2021"/>
      <c r="BC26" s="2702"/>
      <c r="BD26" s="2717"/>
      <c r="BE26" s="1993"/>
      <c r="BF26" s="1993"/>
      <c r="BG26" s="1993"/>
      <c r="BH26" s="1993"/>
      <c r="BI26" s="1993"/>
      <c r="BJ26" s="1993"/>
      <c r="BK26" s="1993"/>
      <c r="BL26" s="1993"/>
      <c r="BM26" s="1993"/>
      <c r="BN26" s="1993"/>
      <c r="BO26" s="1993"/>
      <c r="BP26" s="1993"/>
      <c r="BQ26" s="1993"/>
      <c r="BR26" s="1993"/>
      <c r="BS26" s="1993"/>
      <c r="BT26" s="1993"/>
      <c r="BU26" s="1993"/>
      <c r="BV26" s="1993"/>
      <c r="BW26" s="1993"/>
      <c r="BX26" s="1993"/>
      <c r="BY26" s="1993"/>
      <c r="BZ26" s="1993"/>
      <c r="CA26" s="1993"/>
      <c r="CB26" s="1993"/>
      <c r="CC26" s="1993"/>
      <c r="CD26" s="1993"/>
      <c r="CE26" s="1993"/>
      <c r="CF26" s="1993"/>
      <c r="CG26" s="1993"/>
      <c r="CH26" s="1993"/>
      <c r="CI26" s="1993"/>
      <c r="CJ26" s="1993"/>
      <c r="CK26" s="1993"/>
      <c r="CL26" s="1993"/>
      <c r="CM26" s="1993"/>
    </row>
    <row r="27" spans="1:91" ht="44.25">
      <c r="A27" s="1116"/>
      <c r="B27" s="1971" t="s">
        <v>77</v>
      </c>
      <c r="C27" s="1972" t="s">
        <v>2855</v>
      </c>
      <c r="D27" s="1973" t="s">
        <v>77</v>
      </c>
      <c r="E27" s="1974" t="s">
        <v>1546</v>
      </c>
      <c r="F27" s="1972" t="s">
        <v>2855</v>
      </c>
      <c r="G27" s="1975" t="s">
        <v>1546</v>
      </c>
      <c r="H27" s="1976">
        <v>16</v>
      </c>
      <c r="I27" s="1972" t="s">
        <v>2855</v>
      </c>
      <c r="J27" s="2014">
        <v>16</v>
      </c>
      <c r="K27" s="1976">
        <v>42</v>
      </c>
      <c r="L27" s="1972" t="s">
        <v>2855</v>
      </c>
      <c r="M27" s="1977">
        <v>42</v>
      </c>
      <c r="N27" s="1116"/>
      <c r="O27" s="1971" t="s">
        <v>77</v>
      </c>
      <c r="P27" s="1972" t="s">
        <v>2855</v>
      </c>
      <c r="Q27" s="1978" t="s">
        <v>77</v>
      </c>
      <c r="R27" s="1974" t="s">
        <v>1546</v>
      </c>
      <c r="S27" s="1972" t="s">
        <v>2855</v>
      </c>
      <c r="T27" s="1979" t="s">
        <v>1546</v>
      </c>
      <c r="U27" s="1976">
        <v>16</v>
      </c>
      <c r="V27" s="1972" t="s">
        <v>2855</v>
      </c>
      <c r="W27" s="1978">
        <v>16</v>
      </c>
      <c r="X27" s="1976">
        <v>42</v>
      </c>
      <c r="Y27" s="1972" t="s">
        <v>2855</v>
      </c>
      <c r="Z27" s="1980">
        <v>42</v>
      </c>
      <c r="AA27" s="1116"/>
      <c r="AB27" s="1162"/>
      <c r="AC27" s="1162"/>
      <c r="AD27" s="2719" t="s">
        <v>1488</v>
      </c>
      <c r="AE27" s="2022" t="s">
        <v>1520</v>
      </c>
      <c r="AF27" s="2023"/>
      <c r="AG27" s="2022" t="s">
        <v>2939</v>
      </c>
      <c r="AH27" s="2023"/>
      <c r="AI27" s="2022" t="s">
        <v>2940</v>
      </c>
      <c r="AJ27" s="2023"/>
      <c r="AK27" s="2022" t="s">
        <v>2941</v>
      </c>
      <c r="AL27" s="2023"/>
      <c r="AM27" s="2022" t="s">
        <v>2942</v>
      </c>
      <c r="AN27" s="2023"/>
      <c r="AO27" s="2022" t="s">
        <v>2943</v>
      </c>
      <c r="AP27" s="2023"/>
      <c r="AQ27" s="2022" t="s">
        <v>2944</v>
      </c>
      <c r="AR27" s="2023"/>
      <c r="AS27" s="2022" t="s">
        <v>2945</v>
      </c>
      <c r="AT27" s="2023"/>
      <c r="AU27" s="2022" t="s">
        <v>2946</v>
      </c>
      <c r="AV27" s="2023"/>
      <c r="AW27" s="2022" t="s">
        <v>2947</v>
      </c>
      <c r="AX27" s="2023"/>
      <c r="AY27" s="2022" t="s">
        <v>2948</v>
      </c>
      <c r="AZ27" s="2023"/>
      <c r="BA27" s="2022" t="s">
        <v>2949</v>
      </c>
      <c r="BC27" s="2702"/>
      <c r="BD27" s="2717"/>
      <c r="BE27" s="1968" t="s">
        <v>2950</v>
      </c>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c r="CF27" s="1993"/>
      <c r="CG27" s="1993"/>
      <c r="CH27" s="1993"/>
      <c r="CI27" s="1993"/>
      <c r="CJ27" s="1993"/>
      <c r="CK27" s="1993"/>
      <c r="CL27" s="1993"/>
      <c r="CM27" s="1993"/>
    </row>
    <row r="28" spans="1:91" ht="44.25">
      <c r="A28" s="1116"/>
      <c r="B28" s="1971" t="s">
        <v>288</v>
      </c>
      <c r="C28" s="1972" t="s">
        <v>2855</v>
      </c>
      <c r="D28" s="1973" t="s">
        <v>288</v>
      </c>
      <c r="E28" s="1974" t="s">
        <v>75</v>
      </c>
      <c r="F28" s="1972" t="s">
        <v>2855</v>
      </c>
      <c r="G28" s="1975" t="s">
        <v>75</v>
      </c>
      <c r="H28" s="1976">
        <v>17</v>
      </c>
      <c r="I28" s="1972" t="s">
        <v>2855</v>
      </c>
      <c r="J28" s="2014">
        <v>17</v>
      </c>
      <c r="K28" s="1976">
        <v>43</v>
      </c>
      <c r="L28" s="1972" t="s">
        <v>2855</v>
      </c>
      <c r="M28" s="1977">
        <v>43</v>
      </c>
      <c r="N28" s="1116"/>
      <c r="O28" s="1971" t="s">
        <v>288</v>
      </c>
      <c r="P28" s="1972" t="s">
        <v>2855</v>
      </c>
      <c r="Q28" s="1978" t="s">
        <v>288</v>
      </c>
      <c r="R28" s="1974" t="s">
        <v>75</v>
      </c>
      <c r="S28" s="1972" t="s">
        <v>2855</v>
      </c>
      <c r="T28" s="1979" t="s">
        <v>75</v>
      </c>
      <c r="U28" s="1976">
        <v>17</v>
      </c>
      <c r="V28" s="1972" t="s">
        <v>2855</v>
      </c>
      <c r="W28" s="1978">
        <v>17</v>
      </c>
      <c r="X28" s="1976">
        <v>43</v>
      </c>
      <c r="Y28" s="1972" t="s">
        <v>2855</v>
      </c>
      <c r="Z28" s="1980">
        <v>43</v>
      </c>
      <c r="AA28" s="1116"/>
      <c r="AB28" s="1162"/>
      <c r="AC28" s="1162"/>
      <c r="AD28" s="2717"/>
      <c r="AE28" s="2024"/>
      <c r="AF28" s="2024"/>
      <c r="AG28" s="2024"/>
      <c r="AH28" s="2024"/>
      <c r="AI28" s="2024"/>
      <c r="AJ28" s="2024"/>
      <c r="AK28" s="2024"/>
      <c r="AL28" s="2024"/>
      <c r="AM28" s="2024"/>
      <c r="AN28" s="2024"/>
      <c r="AO28" s="2024"/>
      <c r="AP28" s="2024"/>
      <c r="AQ28" s="2024"/>
      <c r="AR28" s="2024"/>
      <c r="AS28" s="2024"/>
      <c r="AT28" s="2024"/>
      <c r="AU28" s="2024"/>
      <c r="AV28" s="2024"/>
      <c r="AW28" s="2024"/>
      <c r="AX28" s="2024"/>
      <c r="AY28" s="2024"/>
      <c r="AZ28" s="2024"/>
      <c r="BA28" s="2024"/>
      <c r="BC28" s="2702"/>
      <c r="BD28" s="4153" t="s">
        <v>2878</v>
      </c>
      <c r="BE28" s="1983" t="s">
        <v>34</v>
      </c>
      <c r="BF28" s="1984"/>
      <c r="BG28" s="1985"/>
      <c r="BH28" s="1983" t="s">
        <v>270</v>
      </c>
      <c r="BI28" s="1984"/>
      <c r="BJ28" s="1985"/>
      <c r="BK28" s="1983" t="s">
        <v>76</v>
      </c>
      <c r="BL28" s="1984"/>
      <c r="BM28" s="1985"/>
      <c r="BN28" s="1983" t="s">
        <v>78</v>
      </c>
      <c r="BO28" s="1984"/>
      <c r="BP28" s="1985"/>
      <c r="BQ28" s="1983" t="s">
        <v>142</v>
      </c>
      <c r="BR28" s="1984"/>
      <c r="BS28" s="1985"/>
      <c r="BT28" s="1983" t="s">
        <v>2951</v>
      </c>
      <c r="BU28" s="1984"/>
      <c r="BV28" s="1985"/>
      <c r="BW28" s="1983" t="s">
        <v>156</v>
      </c>
      <c r="BX28" s="1984"/>
      <c r="BY28" s="1985"/>
      <c r="BZ28" s="1983" t="s">
        <v>110</v>
      </c>
      <c r="CA28" s="1984"/>
      <c r="CB28" s="1985"/>
      <c r="CC28" s="1983" t="s">
        <v>2937</v>
      </c>
      <c r="CD28" s="1984"/>
      <c r="CE28" s="1985"/>
      <c r="CF28" s="1983" t="s">
        <v>77</v>
      </c>
      <c r="CG28" s="1984"/>
      <c r="CH28" s="1985"/>
      <c r="CI28" s="1983" t="s">
        <v>2952</v>
      </c>
      <c r="CJ28" s="1984"/>
      <c r="CK28" s="1985"/>
      <c r="CL28" s="1983" t="s">
        <v>2953</v>
      </c>
      <c r="CM28" s="1984"/>
    </row>
    <row r="29" spans="1:91" ht="44.25">
      <c r="A29" s="1116"/>
      <c r="B29" s="1971" t="s">
        <v>78</v>
      </c>
      <c r="C29" s="1972" t="s">
        <v>2855</v>
      </c>
      <c r="D29" s="1973" t="s">
        <v>78</v>
      </c>
      <c r="E29" s="1974" t="s">
        <v>2954</v>
      </c>
      <c r="F29" s="1972" t="s">
        <v>2855</v>
      </c>
      <c r="G29" s="1975" t="s">
        <v>2954</v>
      </c>
      <c r="H29" s="1976">
        <v>18</v>
      </c>
      <c r="I29" s="1972" t="s">
        <v>2855</v>
      </c>
      <c r="J29" s="2014">
        <v>18</v>
      </c>
      <c r="K29" s="1976">
        <v>44</v>
      </c>
      <c r="L29" s="1972" t="s">
        <v>2855</v>
      </c>
      <c r="M29" s="1977">
        <v>44</v>
      </c>
      <c r="N29" s="1116"/>
      <c r="O29" s="1971" t="s">
        <v>78</v>
      </c>
      <c r="P29" s="1972" t="s">
        <v>2855</v>
      </c>
      <c r="Q29" s="1978" t="s">
        <v>78</v>
      </c>
      <c r="R29" s="1974" t="s">
        <v>2954</v>
      </c>
      <c r="S29" s="1972" t="s">
        <v>2855</v>
      </c>
      <c r="T29" s="1979" t="s">
        <v>2954</v>
      </c>
      <c r="U29" s="1976">
        <v>18</v>
      </c>
      <c r="V29" s="1972" t="s">
        <v>2855</v>
      </c>
      <c r="W29" s="1978">
        <v>18</v>
      </c>
      <c r="X29" s="1976">
        <v>44</v>
      </c>
      <c r="Y29" s="1972" t="s">
        <v>2855</v>
      </c>
      <c r="Z29" s="1980">
        <v>44</v>
      </c>
      <c r="AA29" s="1116"/>
      <c r="AB29" s="1162"/>
      <c r="AC29" s="1162"/>
      <c r="AD29" s="2719" t="s">
        <v>2909</v>
      </c>
      <c r="AE29" s="2025" t="s">
        <v>1520</v>
      </c>
      <c r="AF29" s="2026">
        <v>0</v>
      </c>
      <c r="AG29" s="2025" t="s">
        <v>2939</v>
      </c>
      <c r="AH29" s="2026">
        <v>0</v>
      </c>
      <c r="AI29" s="2025" t="s">
        <v>2940</v>
      </c>
      <c r="AJ29" s="2026">
        <v>0</v>
      </c>
      <c r="AK29" s="2025" t="s">
        <v>2941</v>
      </c>
      <c r="AL29" s="2026">
        <v>0</v>
      </c>
      <c r="AM29" s="2025" t="s">
        <v>2942</v>
      </c>
      <c r="AN29" s="2026">
        <v>0</v>
      </c>
      <c r="AO29" s="2025" t="s">
        <v>2943</v>
      </c>
      <c r="AP29" s="2026">
        <v>0</v>
      </c>
      <c r="AQ29" s="2025" t="s">
        <v>2944</v>
      </c>
      <c r="AR29" s="2026">
        <v>0</v>
      </c>
      <c r="AS29" s="2027" t="s">
        <v>2945</v>
      </c>
      <c r="AT29" s="2026">
        <v>0</v>
      </c>
      <c r="AU29" s="2025" t="s">
        <v>2946</v>
      </c>
      <c r="AV29" s="2026">
        <v>0</v>
      </c>
      <c r="AW29" s="2025" t="s">
        <v>2947</v>
      </c>
      <c r="AX29" s="2026">
        <v>0</v>
      </c>
      <c r="AY29" s="2025" t="s">
        <v>2948</v>
      </c>
      <c r="AZ29" s="2026">
        <v>0</v>
      </c>
      <c r="BA29" s="2025" t="s">
        <v>2949</v>
      </c>
      <c r="BC29" s="2702"/>
      <c r="BD29" s="4153"/>
      <c r="BE29" s="1988" t="s">
        <v>2864</v>
      </c>
      <c r="BF29" s="1989"/>
      <c r="BG29" s="1985"/>
      <c r="BH29" s="1988" t="s">
        <v>2955</v>
      </c>
      <c r="BI29" s="1989"/>
      <c r="BJ29" s="1985"/>
      <c r="BK29" s="1988" t="s">
        <v>2910</v>
      </c>
      <c r="BL29" s="1989"/>
      <c r="BM29" s="1985"/>
      <c r="BN29" s="1988" t="s">
        <v>2954</v>
      </c>
      <c r="BO29" s="1989"/>
      <c r="BP29" s="1985"/>
      <c r="BQ29" s="1988" t="s">
        <v>1534</v>
      </c>
      <c r="BR29" s="1989"/>
      <c r="BS29" s="1985"/>
      <c r="BT29" s="1988" t="s">
        <v>2956</v>
      </c>
      <c r="BU29" s="1989"/>
      <c r="BV29" s="1985"/>
      <c r="BW29" s="1988" t="s">
        <v>766</v>
      </c>
      <c r="BX29" s="1989"/>
      <c r="BY29" s="1985"/>
      <c r="BZ29" s="1988" t="s">
        <v>2915</v>
      </c>
      <c r="CA29" s="1989"/>
      <c r="CB29" s="1985"/>
      <c r="CC29" s="1988" t="s">
        <v>2938</v>
      </c>
      <c r="CD29" s="1989"/>
      <c r="CE29" s="1985"/>
      <c r="CF29" s="1988" t="s">
        <v>1546</v>
      </c>
      <c r="CG29" s="1989"/>
      <c r="CH29" s="1985"/>
      <c r="CI29" s="1988" t="s">
        <v>2895</v>
      </c>
      <c r="CJ29" s="1989"/>
      <c r="CK29" s="1985"/>
      <c r="CL29" s="1988"/>
      <c r="CM29" s="1989" t="s">
        <v>2957</v>
      </c>
    </row>
    <row r="30" spans="1:91" ht="44.25">
      <c r="A30" s="1116"/>
      <c r="B30" s="1971" t="s">
        <v>115</v>
      </c>
      <c r="C30" s="1972" t="s">
        <v>2855</v>
      </c>
      <c r="D30" s="1973" t="s">
        <v>115</v>
      </c>
      <c r="E30" s="1974" t="s">
        <v>74</v>
      </c>
      <c r="F30" s="1972" t="s">
        <v>2855</v>
      </c>
      <c r="G30" s="1975" t="s">
        <v>74</v>
      </c>
      <c r="H30" s="1976">
        <v>19</v>
      </c>
      <c r="I30" s="1972" t="s">
        <v>2855</v>
      </c>
      <c r="J30" s="2014">
        <v>19</v>
      </c>
      <c r="K30" s="1976">
        <v>45</v>
      </c>
      <c r="L30" s="1972" t="s">
        <v>2855</v>
      </c>
      <c r="M30" s="1977">
        <v>45</v>
      </c>
      <c r="N30" s="1116"/>
      <c r="O30" s="1971" t="s">
        <v>115</v>
      </c>
      <c r="P30" s="1972" t="s">
        <v>2855</v>
      </c>
      <c r="Q30" s="1978" t="s">
        <v>115</v>
      </c>
      <c r="R30" s="1974" t="s">
        <v>74</v>
      </c>
      <c r="S30" s="1972" t="s">
        <v>2855</v>
      </c>
      <c r="T30" s="1979" t="s">
        <v>74</v>
      </c>
      <c r="U30" s="1976">
        <v>19</v>
      </c>
      <c r="V30" s="1972" t="s">
        <v>2855</v>
      </c>
      <c r="W30" s="1978">
        <v>19</v>
      </c>
      <c r="X30" s="1976">
        <v>45</v>
      </c>
      <c r="Y30" s="1972" t="s">
        <v>2855</v>
      </c>
      <c r="Z30" s="1980">
        <v>45</v>
      </c>
      <c r="AA30" s="1116"/>
      <c r="AB30" s="1162"/>
      <c r="AC30" s="1162"/>
      <c r="AD30" s="2717"/>
      <c r="AE30" s="2024"/>
      <c r="AF30" s="2024"/>
      <c r="AG30" s="2024"/>
      <c r="AH30" s="2024"/>
      <c r="AI30" s="2024"/>
      <c r="AJ30" s="2024"/>
      <c r="AK30" s="2024"/>
      <c r="AL30" s="2024"/>
      <c r="AM30" s="2024"/>
      <c r="AN30" s="2024"/>
      <c r="AO30" s="2024"/>
      <c r="AP30" s="2024"/>
      <c r="AQ30" s="2024"/>
      <c r="AR30" s="2024"/>
      <c r="AS30" s="2028"/>
      <c r="AT30" s="2024"/>
      <c r="AU30" s="2024"/>
      <c r="AV30" s="2024"/>
      <c r="AW30" s="2024"/>
      <c r="AX30" s="2024"/>
      <c r="AY30" s="2024"/>
      <c r="AZ30" s="2024"/>
      <c r="BA30" s="2024"/>
      <c r="BC30" s="2702"/>
      <c r="BD30" s="2732"/>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c r="CF30" s="1985"/>
      <c r="CG30" s="1985"/>
      <c r="CH30" s="1985"/>
      <c r="CI30" s="1985"/>
      <c r="CJ30" s="1985"/>
      <c r="CK30" s="1985"/>
      <c r="CL30" s="1985"/>
      <c r="CM30" s="1985"/>
    </row>
    <row r="31" spans="1:91" ht="44.25">
      <c r="A31" s="1116"/>
      <c r="B31" s="1971" t="s">
        <v>142</v>
      </c>
      <c r="C31" s="1972" t="s">
        <v>2855</v>
      </c>
      <c r="D31" s="1973" t="s">
        <v>142</v>
      </c>
      <c r="E31" s="1974" t="s">
        <v>1534</v>
      </c>
      <c r="F31" s="1972" t="s">
        <v>2855</v>
      </c>
      <c r="G31" s="1975" t="s">
        <v>1534</v>
      </c>
      <c r="H31" s="1976">
        <v>20</v>
      </c>
      <c r="I31" s="1972" t="s">
        <v>2855</v>
      </c>
      <c r="J31" s="2014">
        <v>20</v>
      </c>
      <c r="K31" s="1976">
        <v>46</v>
      </c>
      <c r="L31" s="1972" t="s">
        <v>2855</v>
      </c>
      <c r="M31" s="1977">
        <v>46</v>
      </c>
      <c r="N31" s="1116"/>
      <c r="O31" s="1971" t="s">
        <v>142</v>
      </c>
      <c r="P31" s="1972" t="s">
        <v>2855</v>
      </c>
      <c r="Q31" s="1978" t="s">
        <v>142</v>
      </c>
      <c r="R31" s="1974" t="s">
        <v>1534</v>
      </c>
      <c r="S31" s="1972" t="s">
        <v>2855</v>
      </c>
      <c r="T31" s="1979" t="s">
        <v>1534</v>
      </c>
      <c r="U31" s="1976">
        <v>20</v>
      </c>
      <c r="V31" s="1972" t="s">
        <v>2855</v>
      </c>
      <c r="W31" s="1978">
        <v>20</v>
      </c>
      <c r="X31" s="1976">
        <v>46</v>
      </c>
      <c r="Y31" s="1972" t="s">
        <v>2855</v>
      </c>
      <c r="Z31" s="1980">
        <v>46</v>
      </c>
      <c r="AA31" s="1116"/>
      <c r="AB31" s="1162"/>
      <c r="AC31" s="1162"/>
      <c r="AD31" s="2719" t="s">
        <v>2912</v>
      </c>
      <c r="AE31" s="2029" t="s">
        <v>1520</v>
      </c>
      <c r="AF31" s="2030">
        <v>0</v>
      </c>
      <c r="AG31" s="2029" t="s">
        <v>2939</v>
      </c>
      <c r="AH31" s="2030">
        <v>0</v>
      </c>
      <c r="AI31" s="2029" t="s">
        <v>2940</v>
      </c>
      <c r="AJ31" s="2030">
        <v>0</v>
      </c>
      <c r="AK31" s="2029" t="s">
        <v>2941</v>
      </c>
      <c r="AL31" s="2030">
        <v>0</v>
      </c>
      <c r="AM31" s="2029" t="s">
        <v>2942</v>
      </c>
      <c r="AN31" s="2030">
        <v>0</v>
      </c>
      <c r="AO31" s="2029" t="s">
        <v>2943</v>
      </c>
      <c r="AP31" s="2030">
        <v>0</v>
      </c>
      <c r="AQ31" s="2029" t="s">
        <v>2944</v>
      </c>
      <c r="AR31" s="2030">
        <v>0</v>
      </c>
      <c r="AS31" s="2029" t="s">
        <v>2945</v>
      </c>
      <c r="AT31" s="2030">
        <v>0</v>
      </c>
      <c r="AU31" s="2029" t="s">
        <v>2946</v>
      </c>
      <c r="AV31" s="2030">
        <v>0</v>
      </c>
      <c r="AW31" s="2029" t="s">
        <v>2947</v>
      </c>
      <c r="AX31" s="2030">
        <v>0</v>
      </c>
      <c r="AY31" s="2029" t="s">
        <v>2948</v>
      </c>
      <c r="AZ31" s="2030">
        <v>0</v>
      </c>
      <c r="BA31" s="2029" t="s">
        <v>2949</v>
      </c>
      <c r="BC31" s="2702"/>
      <c r="BD31" s="4149" t="s">
        <v>2909</v>
      </c>
      <c r="BE31" s="1994" t="s">
        <v>34</v>
      </c>
      <c r="BF31" s="1995"/>
      <c r="BG31" s="1996"/>
      <c r="BH31" s="1994" t="s">
        <v>270</v>
      </c>
      <c r="BI31" s="1995"/>
      <c r="BJ31" s="1996"/>
      <c r="BK31" s="1994" t="s">
        <v>76</v>
      </c>
      <c r="BL31" s="1995"/>
      <c r="BM31" s="1996"/>
      <c r="BN31" s="1994" t="s">
        <v>78</v>
      </c>
      <c r="BO31" s="1995"/>
      <c r="BP31" s="1996"/>
      <c r="BQ31" s="1994" t="s">
        <v>142</v>
      </c>
      <c r="BR31" s="1995"/>
      <c r="BS31" s="1996"/>
      <c r="BT31" s="1994" t="s">
        <v>2951</v>
      </c>
      <c r="BU31" s="1995"/>
      <c r="BV31" s="1996"/>
      <c r="BW31" s="1994" t="s">
        <v>156</v>
      </c>
      <c r="BX31" s="1995"/>
      <c r="BY31" s="1996"/>
      <c r="BZ31" s="1994" t="s">
        <v>110</v>
      </c>
      <c r="CA31" s="1995"/>
      <c r="CB31" s="1996"/>
      <c r="CC31" s="1994" t="s">
        <v>2937</v>
      </c>
      <c r="CD31" s="1995"/>
      <c r="CE31" s="1996"/>
      <c r="CF31" s="1994" t="s">
        <v>77</v>
      </c>
      <c r="CG31" s="1995"/>
      <c r="CH31" s="1996"/>
      <c r="CI31" s="1994" t="s">
        <v>2952</v>
      </c>
      <c r="CJ31" s="1995"/>
      <c r="CK31" s="1996"/>
      <c r="CL31" s="1994" t="s">
        <v>2953</v>
      </c>
      <c r="CM31" s="1995"/>
    </row>
    <row r="32" spans="1:91" ht="44.25">
      <c r="A32" s="1116"/>
      <c r="B32" s="1971" t="s">
        <v>156</v>
      </c>
      <c r="C32" s="1972" t="s">
        <v>2855</v>
      </c>
      <c r="D32" s="1973" t="s">
        <v>156</v>
      </c>
      <c r="E32" s="1974" t="s">
        <v>766</v>
      </c>
      <c r="F32" s="1972" t="s">
        <v>2855</v>
      </c>
      <c r="G32" s="1975" t="s">
        <v>766</v>
      </c>
      <c r="H32" s="1976">
        <v>21</v>
      </c>
      <c r="I32" s="1972" t="s">
        <v>2855</v>
      </c>
      <c r="J32" s="2014">
        <v>21</v>
      </c>
      <c r="K32" s="1976">
        <v>47</v>
      </c>
      <c r="L32" s="1972" t="s">
        <v>2855</v>
      </c>
      <c r="M32" s="1977">
        <v>47</v>
      </c>
      <c r="N32" s="1116"/>
      <c r="O32" s="1971" t="s">
        <v>156</v>
      </c>
      <c r="P32" s="1972" t="s">
        <v>2855</v>
      </c>
      <c r="Q32" s="1978" t="s">
        <v>156</v>
      </c>
      <c r="R32" s="1974" t="s">
        <v>766</v>
      </c>
      <c r="S32" s="1972" t="s">
        <v>2855</v>
      </c>
      <c r="T32" s="1979" t="s">
        <v>766</v>
      </c>
      <c r="U32" s="1976">
        <v>21</v>
      </c>
      <c r="V32" s="1972" t="s">
        <v>2855</v>
      </c>
      <c r="W32" s="1978">
        <v>21</v>
      </c>
      <c r="X32" s="1976">
        <v>47</v>
      </c>
      <c r="Y32" s="1972" t="s">
        <v>2855</v>
      </c>
      <c r="Z32" s="1980">
        <v>47</v>
      </c>
      <c r="AA32" s="1116"/>
      <c r="AB32" s="1162"/>
      <c r="AC32" s="1162"/>
      <c r="AD32" s="2717"/>
      <c r="AE32" s="2024"/>
      <c r="AF32" s="2024"/>
      <c r="AG32" s="2024"/>
      <c r="AH32" s="2024"/>
      <c r="AI32" s="2024"/>
      <c r="AJ32" s="2024"/>
      <c r="AK32" s="2024"/>
      <c r="AL32" s="2024"/>
      <c r="AM32" s="2024"/>
      <c r="AN32" s="2024"/>
      <c r="AO32" s="2024"/>
      <c r="AP32" s="2024"/>
      <c r="AQ32" s="2024"/>
      <c r="AR32" s="2024"/>
      <c r="AS32" s="2024"/>
      <c r="AT32" s="2024"/>
      <c r="AU32" s="2024"/>
      <c r="AV32" s="2024"/>
      <c r="AW32" s="2024"/>
      <c r="AX32" s="2024"/>
      <c r="AY32" s="2024"/>
      <c r="AZ32" s="2024"/>
      <c r="BA32" s="2024"/>
      <c r="BC32" s="2702"/>
      <c r="BD32" s="4149"/>
      <c r="BE32" s="1998" t="s">
        <v>2864</v>
      </c>
      <c r="BF32" s="1999"/>
      <c r="BG32" s="1996"/>
      <c r="BH32" s="1998" t="s">
        <v>2955</v>
      </c>
      <c r="BI32" s="1999"/>
      <c r="BJ32" s="1996"/>
      <c r="BK32" s="1998" t="s">
        <v>2910</v>
      </c>
      <c r="BL32" s="1999"/>
      <c r="BM32" s="1996"/>
      <c r="BN32" s="1998" t="s">
        <v>2954</v>
      </c>
      <c r="BO32" s="1999"/>
      <c r="BP32" s="1996"/>
      <c r="BQ32" s="1998" t="s">
        <v>1534</v>
      </c>
      <c r="BR32" s="1999"/>
      <c r="BS32" s="1996"/>
      <c r="BT32" s="1998" t="s">
        <v>2956</v>
      </c>
      <c r="BU32" s="1999"/>
      <c r="BV32" s="1996"/>
      <c r="BW32" s="1998" t="s">
        <v>766</v>
      </c>
      <c r="BX32" s="1999"/>
      <c r="BY32" s="1996"/>
      <c r="BZ32" s="1998" t="s">
        <v>2915</v>
      </c>
      <c r="CA32" s="1999"/>
      <c r="CB32" s="1996"/>
      <c r="CC32" s="1998" t="s">
        <v>2938</v>
      </c>
      <c r="CD32" s="1999"/>
      <c r="CE32" s="1996"/>
      <c r="CF32" s="1998" t="s">
        <v>1546</v>
      </c>
      <c r="CG32" s="1999"/>
      <c r="CH32" s="1996"/>
      <c r="CI32" s="1998" t="s">
        <v>2895</v>
      </c>
      <c r="CJ32" s="1999"/>
      <c r="CK32" s="1996"/>
      <c r="CL32" s="1998"/>
      <c r="CM32" s="1999" t="s">
        <v>2957</v>
      </c>
    </row>
    <row r="33" spans="1:91" ht="44.25">
      <c r="A33" s="1116"/>
      <c r="B33" s="1971" t="s">
        <v>172</v>
      </c>
      <c r="C33" s="1972" t="s">
        <v>2855</v>
      </c>
      <c r="D33" s="1973" t="s">
        <v>172</v>
      </c>
      <c r="E33" s="1974" t="s">
        <v>2958</v>
      </c>
      <c r="F33" s="1972" t="s">
        <v>2855</v>
      </c>
      <c r="G33" s="1975" t="s">
        <v>2958</v>
      </c>
      <c r="H33" s="1976">
        <v>22</v>
      </c>
      <c r="I33" s="1972" t="s">
        <v>2855</v>
      </c>
      <c r="J33" s="2014">
        <v>22</v>
      </c>
      <c r="K33" s="1976">
        <v>48</v>
      </c>
      <c r="L33" s="1972" t="s">
        <v>2855</v>
      </c>
      <c r="M33" s="1977">
        <v>48</v>
      </c>
      <c r="N33" s="1116"/>
      <c r="O33" s="1971" t="s">
        <v>172</v>
      </c>
      <c r="P33" s="1972" t="s">
        <v>2855</v>
      </c>
      <c r="Q33" s="1978" t="s">
        <v>172</v>
      </c>
      <c r="R33" s="1974" t="s">
        <v>2958</v>
      </c>
      <c r="S33" s="1972" t="s">
        <v>2855</v>
      </c>
      <c r="T33" s="1979" t="s">
        <v>2958</v>
      </c>
      <c r="U33" s="1976">
        <v>22</v>
      </c>
      <c r="V33" s="1972" t="s">
        <v>2855</v>
      </c>
      <c r="W33" s="1978">
        <v>22</v>
      </c>
      <c r="X33" s="1976">
        <v>48</v>
      </c>
      <c r="Y33" s="1972" t="s">
        <v>2855</v>
      </c>
      <c r="Z33" s="1980">
        <v>48</v>
      </c>
      <c r="AA33" s="1116"/>
      <c r="AB33" s="1162"/>
      <c r="AC33" s="1162"/>
      <c r="AD33" s="2719" t="s">
        <v>2916</v>
      </c>
      <c r="AE33" s="2031" t="s">
        <v>1520</v>
      </c>
      <c r="AF33" s="2032">
        <v>0</v>
      </c>
      <c r="AG33" s="2031" t="s">
        <v>2939</v>
      </c>
      <c r="AH33" s="2032">
        <v>0</v>
      </c>
      <c r="AI33" s="2031" t="s">
        <v>2940</v>
      </c>
      <c r="AJ33" s="2032">
        <v>0</v>
      </c>
      <c r="AK33" s="2031" t="s">
        <v>2941</v>
      </c>
      <c r="AL33" s="2032">
        <v>0</v>
      </c>
      <c r="AM33" s="2031" t="s">
        <v>2942</v>
      </c>
      <c r="AN33" s="2032">
        <v>0</v>
      </c>
      <c r="AO33" s="2031" t="s">
        <v>2943</v>
      </c>
      <c r="AP33" s="2032">
        <v>0</v>
      </c>
      <c r="AQ33" s="2031" t="s">
        <v>2944</v>
      </c>
      <c r="AR33" s="2032">
        <v>0</v>
      </c>
      <c r="AS33" s="2031" t="s">
        <v>2945</v>
      </c>
      <c r="AT33" s="2032">
        <v>0</v>
      </c>
      <c r="AU33" s="2031" t="s">
        <v>2946</v>
      </c>
      <c r="AV33" s="2032">
        <v>0</v>
      </c>
      <c r="AW33" s="2031" t="s">
        <v>2947</v>
      </c>
      <c r="AX33" s="2032">
        <v>0</v>
      </c>
      <c r="AY33" s="2031" t="s">
        <v>2948</v>
      </c>
      <c r="AZ33" s="2032">
        <v>0</v>
      </c>
      <c r="BA33" s="2031" t="s">
        <v>2949</v>
      </c>
      <c r="BC33" s="2702"/>
      <c r="BD33" s="2732"/>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c r="CF33" s="1993"/>
      <c r="CG33" s="1993"/>
      <c r="CH33" s="1993"/>
      <c r="CI33" s="1993"/>
      <c r="CJ33" s="1993"/>
      <c r="CK33" s="1993"/>
      <c r="CL33" s="1993"/>
      <c r="CM33" s="1993"/>
    </row>
    <row r="34" spans="1:91" ht="44.25">
      <c r="A34" s="1116"/>
      <c r="B34" s="1971" t="s">
        <v>2959</v>
      </c>
      <c r="C34" s="1972" t="s">
        <v>2855</v>
      </c>
      <c r="D34" s="1973" t="s">
        <v>2959</v>
      </c>
      <c r="E34" s="1974" t="s">
        <v>2960</v>
      </c>
      <c r="F34" s="1972" t="s">
        <v>2855</v>
      </c>
      <c r="G34" s="1975" t="s">
        <v>2960</v>
      </c>
      <c r="H34" s="1976">
        <v>23</v>
      </c>
      <c r="I34" s="1972" t="s">
        <v>2855</v>
      </c>
      <c r="J34" s="2014">
        <v>23</v>
      </c>
      <c r="K34" s="1976">
        <v>49</v>
      </c>
      <c r="L34" s="1972" t="s">
        <v>2855</v>
      </c>
      <c r="M34" s="1977">
        <v>49</v>
      </c>
      <c r="N34" s="1116"/>
      <c r="O34" s="1971" t="s">
        <v>2959</v>
      </c>
      <c r="P34" s="1972" t="s">
        <v>2855</v>
      </c>
      <c r="Q34" s="1978" t="s">
        <v>2959</v>
      </c>
      <c r="R34" s="1974" t="s">
        <v>2960</v>
      </c>
      <c r="S34" s="1972" t="s">
        <v>2855</v>
      </c>
      <c r="T34" s="1979" t="s">
        <v>2960</v>
      </c>
      <c r="U34" s="1976">
        <v>23</v>
      </c>
      <c r="V34" s="1972" t="s">
        <v>2855</v>
      </c>
      <c r="W34" s="1978">
        <v>23</v>
      </c>
      <c r="X34" s="1976">
        <v>49</v>
      </c>
      <c r="Y34" s="1972" t="s">
        <v>2855</v>
      </c>
      <c r="Z34" s="1980">
        <v>49</v>
      </c>
      <c r="AA34" s="1116"/>
      <c r="AB34" s="1162"/>
      <c r="AC34" s="1162"/>
      <c r="AD34" s="2717"/>
      <c r="AE34" s="2024"/>
      <c r="AF34" s="2024"/>
      <c r="AG34" s="2024"/>
      <c r="AH34" s="2024"/>
      <c r="AI34" s="2024"/>
      <c r="AJ34" s="2024"/>
      <c r="AK34" s="2024"/>
      <c r="AL34" s="2024"/>
      <c r="AM34" s="2024"/>
      <c r="AN34" s="2024"/>
      <c r="AO34" s="2024"/>
      <c r="AP34" s="2024"/>
      <c r="AQ34" s="2024"/>
      <c r="AR34" s="2024"/>
      <c r="AS34" s="2024"/>
      <c r="AT34" s="2024"/>
      <c r="AU34" s="2024"/>
      <c r="AV34" s="2024"/>
      <c r="AW34" s="2024"/>
      <c r="AX34" s="2024"/>
      <c r="AY34" s="2024"/>
      <c r="AZ34" s="2024"/>
      <c r="BA34" s="2024"/>
      <c r="BC34" s="2702"/>
      <c r="BD34" s="4149" t="s">
        <v>2913</v>
      </c>
      <c r="BE34" s="2002" t="s">
        <v>34</v>
      </c>
      <c r="BF34" s="2003"/>
      <c r="BG34" s="2001"/>
      <c r="BH34" s="2002" t="s">
        <v>270</v>
      </c>
      <c r="BI34" s="2003"/>
      <c r="BJ34" s="2001"/>
      <c r="BK34" s="2002" t="s">
        <v>76</v>
      </c>
      <c r="BL34" s="2003"/>
      <c r="BM34" s="2001"/>
      <c r="BN34" s="2002" t="s">
        <v>78</v>
      </c>
      <c r="BO34" s="2003"/>
      <c r="BP34" s="2001"/>
      <c r="BQ34" s="2002" t="s">
        <v>142</v>
      </c>
      <c r="BR34" s="2003"/>
      <c r="BS34" s="2001"/>
      <c r="BT34" s="2002" t="s">
        <v>2951</v>
      </c>
      <c r="BU34" s="2003"/>
      <c r="BV34" s="2001"/>
      <c r="BW34" s="2002" t="s">
        <v>156</v>
      </c>
      <c r="BX34" s="2003"/>
      <c r="BY34" s="2001"/>
      <c r="BZ34" s="2002" t="s">
        <v>110</v>
      </c>
      <c r="CA34" s="2003"/>
      <c r="CB34" s="2001"/>
      <c r="CC34" s="2002" t="s">
        <v>2937</v>
      </c>
      <c r="CD34" s="2003"/>
      <c r="CE34" s="2001"/>
      <c r="CF34" s="2002" t="s">
        <v>77</v>
      </c>
      <c r="CG34" s="2003"/>
      <c r="CH34" s="2001"/>
      <c r="CI34" s="2002" t="s">
        <v>2952</v>
      </c>
      <c r="CJ34" s="2003"/>
      <c r="CK34" s="2001"/>
      <c r="CL34" s="2002" t="s">
        <v>2953</v>
      </c>
      <c r="CM34" s="2003"/>
    </row>
    <row r="35" spans="1:91" ht="44.25">
      <c r="A35" s="1116"/>
      <c r="B35" s="1971" t="s">
        <v>1533</v>
      </c>
      <c r="C35" s="1972" t="s">
        <v>2855</v>
      </c>
      <c r="D35" s="1973" t="s">
        <v>1533</v>
      </c>
      <c r="E35" s="1974" t="s">
        <v>2961</v>
      </c>
      <c r="F35" s="1972" t="s">
        <v>2855</v>
      </c>
      <c r="G35" s="1975" t="s">
        <v>2961</v>
      </c>
      <c r="H35" s="1976">
        <v>24</v>
      </c>
      <c r="I35" s="1972" t="s">
        <v>2855</v>
      </c>
      <c r="J35" s="2014">
        <v>24</v>
      </c>
      <c r="K35" s="1976">
        <v>50</v>
      </c>
      <c r="L35" s="1972" t="s">
        <v>2855</v>
      </c>
      <c r="M35" s="1977">
        <v>50</v>
      </c>
      <c r="N35" s="1116"/>
      <c r="O35" s="1971" t="s">
        <v>1533</v>
      </c>
      <c r="P35" s="1972" t="s">
        <v>2855</v>
      </c>
      <c r="Q35" s="1978" t="s">
        <v>1533</v>
      </c>
      <c r="R35" s="1974" t="s">
        <v>2961</v>
      </c>
      <c r="S35" s="1972" t="s">
        <v>2855</v>
      </c>
      <c r="T35" s="1979" t="s">
        <v>2961</v>
      </c>
      <c r="U35" s="1976">
        <v>24</v>
      </c>
      <c r="V35" s="1972" t="s">
        <v>2855</v>
      </c>
      <c r="W35" s="1978">
        <v>24</v>
      </c>
      <c r="X35" s="1976">
        <v>50</v>
      </c>
      <c r="Y35" s="1972" t="s">
        <v>2855</v>
      </c>
      <c r="Z35" s="1980">
        <v>50</v>
      </c>
      <c r="AA35" s="1116"/>
      <c r="AB35" s="1162"/>
      <c r="AC35" s="1164"/>
      <c r="AD35" s="2719" t="s">
        <v>2920</v>
      </c>
      <c r="AE35" s="2033" t="s">
        <v>1520</v>
      </c>
      <c r="AF35" s="2034">
        <v>0</v>
      </c>
      <c r="AG35" s="2033" t="s">
        <v>2939</v>
      </c>
      <c r="AH35" s="2034">
        <v>0</v>
      </c>
      <c r="AI35" s="2033" t="s">
        <v>2940</v>
      </c>
      <c r="AJ35" s="2034">
        <v>0</v>
      </c>
      <c r="AK35" s="2033" t="s">
        <v>2941</v>
      </c>
      <c r="AL35" s="2034">
        <v>0</v>
      </c>
      <c r="AM35" s="2033" t="s">
        <v>2942</v>
      </c>
      <c r="AN35" s="2034">
        <v>0</v>
      </c>
      <c r="AO35" s="2033" t="s">
        <v>2943</v>
      </c>
      <c r="AP35" s="2034">
        <v>0</v>
      </c>
      <c r="AQ35" s="2033" t="s">
        <v>2944</v>
      </c>
      <c r="AR35" s="2034">
        <v>0</v>
      </c>
      <c r="AS35" s="2033" t="s">
        <v>2945</v>
      </c>
      <c r="AT35" s="2034">
        <v>0</v>
      </c>
      <c r="AU35" s="2033" t="s">
        <v>2946</v>
      </c>
      <c r="AV35" s="2034">
        <v>0</v>
      </c>
      <c r="AW35" s="2033" t="s">
        <v>2947</v>
      </c>
      <c r="AX35" s="2034">
        <v>0</v>
      </c>
      <c r="AY35" s="2033" t="s">
        <v>2948</v>
      </c>
      <c r="AZ35" s="2034">
        <v>0</v>
      </c>
      <c r="BA35" s="2033" t="s">
        <v>2949</v>
      </c>
      <c r="BC35" s="2702"/>
      <c r="BD35" s="4149"/>
      <c r="BE35" s="2004" t="s">
        <v>2864</v>
      </c>
      <c r="BF35" s="2005"/>
      <c r="BG35" s="2001"/>
      <c r="BH35" s="2004" t="s">
        <v>2955</v>
      </c>
      <c r="BI35" s="2005"/>
      <c r="BJ35" s="2001"/>
      <c r="BK35" s="2004" t="s">
        <v>2910</v>
      </c>
      <c r="BL35" s="2005"/>
      <c r="BM35" s="2001"/>
      <c r="BN35" s="2004" t="s">
        <v>2954</v>
      </c>
      <c r="BO35" s="2005"/>
      <c r="BP35" s="2001"/>
      <c r="BQ35" s="2004" t="s">
        <v>1534</v>
      </c>
      <c r="BR35" s="2005"/>
      <c r="BS35" s="2001"/>
      <c r="BT35" s="2004" t="s">
        <v>2956</v>
      </c>
      <c r="BU35" s="2005"/>
      <c r="BV35" s="2001"/>
      <c r="BW35" s="2004" t="s">
        <v>766</v>
      </c>
      <c r="BX35" s="2005"/>
      <c r="BY35" s="2001"/>
      <c r="BZ35" s="2004" t="s">
        <v>2915</v>
      </c>
      <c r="CA35" s="2005"/>
      <c r="CB35" s="2001"/>
      <c r="CC35" s="2004" t="s">
        <v>2938</v>
      </c>
      <c r="CD35" s="2005"/>
      <c r="CE35" s="2001"/>
      <c r="CF35" s="2004" t="s">
        <v>1546</v>
      </c>
      <c r="CG35" s="2005"/>
      <c r="CH35" s="2001"/>
      <c r="CI35" s="2004" t="s">
        <v>2895</v>
      </c>
      <c r="CJ35" s="2005"/>
      <c r="CK35" s="2001"/>
      <c r="CL35" s="2004"/>
      <c r="CM35" s="2005" t="s">
        <v>2957</v>
      </c>
    </row>
    <row r="36" spans="1:91" ht="44.25">
      <c r="A36" s="1116"/>
      <c r="B36" s="1971" t="s">
        <v>2951</v>
      </c>
      <c r="C36" s="1972" t="s">
        <v>2855</v>
      </c>
      <c r="D36" s="1973" t="s">
        <v>2951</v>
      </c>
      <c r="E36" s="1974" t="s">
        <v>2956</v>
      </c>
      <c r="F36" s="1972" t="s">
        <v>2855</v>
      </c>
      <c r="G36" s="1975" t="s">
        <v>2956</v>
      </c>
      <c r="H36" s="1976">
        <v>25</v>
      </c>
      <c r="I36" s="1972" t="s">
        <v>2855</v>
      </c>
      <c r="J36" s="2014">
        <v>25</v>
      </c>
      <c r="K36" s="1976">
        <v>51</v>
      </c>
      <c r="L36" s="1972" t="s">
        <v>2855</v>
      </c>
      <c r="M36" s="1977">
        <v>51</v>
      </c>
      <c r="N36" s="1116"/>
      <c r="O36" s="1971" t="s">
        <v>2951</v>
      </c>
      <c r="P36" s="1972" t="s">
        <v>2855</v>
      </c>
      <c r="Q36" s="1978" t="s">
        <v>2951</v>
      </c>
      <c r="R36" s="1974" t="s">
        <v>2956</v>
      </c>
      <c r="S36" s="1972" t="s">
        <v>2855</v>
      </c>
      <c r="T36" s="1979" t="s">
        <v>2956</v>
      </c>
      <c r="U36" s="1976">
        <v>25</v>
      </c>
      <c r="V36" s="1972" t="s">
        <v>2855</v>
      </c>
      <c r="W36" s="1978">
        <v>25</v>
      </c>
      <c r="X36" s="1976">
        <v>51</v>
      </c>
      <c r="Y36" s="1972" t="s">
        <v>2855</v>
      </c>
      <c r="Z36" s="1980">
        <v>51</v>
      </c>
      <c r="AA36" s="1116"/>
      <c r="AB36" s="1162"/>
      <c r="AC36" s="1162"/>
      <c r="AD36" s="2717"/>
      <c r="BC36" s="2702"/>
      <c r="BD36" s="2717"/>
      <c r="BE36" s="1993"/>
      <c r="BF36" s="1993"/>
      <c r="BG36" s="1993"/>
      <c r="BH36" s="1993"/>
      <c r="BI36" s="1993"/>
      <c r="BJ36" s="1993"/>
      <c r="BK36" s="1993"/>
      <c r="BL36" s="1993"/>
      <c r="BM36" s="1993"/>
      <c r="BN36" s="1993"/>
      <c r="BO36" s="1993"/>
      <c r="BP36" s="1993"/>
      <c r="BQ36" s="1993"/>
      <c r="BR36" s="1993"/>
      <c r="BS36" s="1993"/>
      <c r="BT36" s="1993"/>
      <c r="BU36" s="1993"/>
      <c r="BV36" s="1993"/>
      <c r="BW36" s="1993"/>
      <c r="BX36" s="1993"/>
      <c r="BY36" s="1993"/>
      <c r="BZ36" s="1993"/>
      <c r="CA36" s="1993"/>
      <c r="CB36" s="1993"/>
      <c r="CC36" s="1993"/>
      <c r="CD36" s="1993"/>
      <c r="CE36" s="1993"/>
      <c r="CF36" s="1993"/>
      <c r="CG36" s="1993"/>
      <c r="CH36" s="1993"/>
      <c r="CI36" s="1993"/>
      <c r="CJ36" s="1993"/>
      <c r="CK36" s="1993"/>
      <c r="CL36" s="1993"/>
      <c r="CM36" s="1993"/>
    </row>
    <row r="37" spans="1:91" ht="44.25">
      <c r="A37" s="1116"/>
      <c r="B37" s="1971" t="s">
        <v>270</v>
      </c>
      <c r="C37" s="1972" t="s">
        <v>2855</v>
      </c>
      <c r="D37" s="1973" t="s">
        <v>270</v>
      </c>
      <c r="E37" s="1974" t="s">
        <v>2955</v>
      </c>
      <c r="F37" s="1972" t="s">
        <v>2855</v>
      </c>
      <c r="G37" s="1975" t="s">
        <v>2955</v>
      </c>
      <c r="H37" s="1976">
        <v>26</v>
      </c>
      <c r="I37" s="1972" t="s">
        <v>2855</v>
      </c>
      <c r="J37" s="2014">
        <v>26</v>
      </c>
      <c r="K37" s="1976">
        <v>52</v>
      </c>
      <c r="L37" s="1972" t="s">
        <v>2855</v>
      </c>
      <c r="M37" s="1977">
        <v>52</v>
      </c>
      <c r="N37" s="1116"/>
      <c r="O37" s="1971" t="s">
        <v>270</v>
      </c>
      <c r="P37" s="1972" t="s">
        <v>2855</v>
      </c>
      <c r="Q37" s="1978" t="s">
        <v>270</v>
      </c>
      <c r="R37" s="1974" t="s">
        <v>2955</v>
      </c>
      <c r="S37" s="1972" t="s">
        <v>2855</v>
      </c>
      <c r="T37" s="1979" t="s">
        <v>2955</v>
      </c>
      <c r="U37" s="1976">
        <v>26</v>
      </c>
      <c r="V37" s="1972" t="s">
        <v>2855</v>
      </c>
      <c r="W37" s="1978">
        <v>26</v>
      </c>
      <c r="X37" s="1976">
        <v>52</v>
      </c>
      <c r="Y37" s="1972" t="s">
        <v>2855</v>
      </c>
      <c r="Z37" s="1980">
        <v>52</v>
      </c>
      <c r="AA37" s="1116"/>
      <c r="AB37" s="1162"/>
      <c r="AC37" s="1162"/>
      <c r="AD37" s="2718" t="s">
        <v>2923</v>
      </c>
      <c r="BC37" s="2702"/>
      <c r="BD37" s="4149" t="s">
        <v>2918</v>
      </c>
      <c r="BE37" s="2008" t="s">
        <v>34</v>
      </c>
      <c r="BF37" s="2009"/>
      <c r="BG37" s="2007"/>
      <c r="BH37" s="2008" t="s">
        <v>270</v>
      </c>
      <c r="BI37" s="2009"/>
      <c r="BJ37" s="2007"/>
      <c r="BK37" s="2008" t="s">
        <v>76</v>
      </c>
      <c r="BL37" s="2009"/>
      <c r="BM37" s="2007"/>
      <c r="BN37" s="2008" t="s">
        <v>78</v>
      </c>
      <c r="BO37" s="2009"/>
      <c r="BP37" s="2007"/>
      <c r="BQ37" s="2008" t="s">
        <v>142</v>
      </c>
      <c r="BR37" s="2009"/>
      <c r="BS37" s="2007"/>
      <c r="BT37" s="2008" t="s">
        <v>2951</v>
      </c>
      <c r="BU37" s="2009"/>
      <c r="BV37" s="2007"/>
      <c r="BW37" s="2008" t="s">
        <v>156</v>
      </c>
      <c r="BX37" s="2009"/>
      <c r="BY37" s="2007"/>
      <c r="BZ37" s="2008" t="s">
        <v>110</v>
      </c>
      <c r="CA37" s="2009"/>
      <c r="CB37" s="2007"/>
      <c r="CC37" s="2008" t="s">
        <v>2937</v>
      </c>
      <c r="CD37" s="2009"/>
      <c r="CE37" s="2007"/>
      <c r="CF37" s="2008" t="s">
        <v>77</v>
      </c>
      <c r="CG37" s="2009"/>
      <c r="CH37" s="2007"/>
      <c r="CI37" s="2008" t="s">
        <v>2952</v>
      </c>
      <c r="CJ37" s="2009"/>
      <c r="CK37" s="2007"/>
      <c r="CL37" s="2008" t="s">
        <v>2953</v>
      </c>
      <c r="CM37" s="2009"/>
    </row>
    <row r="38" spans="1:91" ht="46.5">
      <c r="A38" s="1116"/>
      <c r="B38" s="1971" t="s">
        <v>73</v>
      </c>
      <c r="C38" s="1972" t="s">
        <v>2855</v>
      </c>
      <c r="D38" s="1973" t="s">
        <v>73</v>
      </c>
      <c r="E38" s="1974" t="s">
        <v>1513</v>
      </c>
      <c r="F38" s="1972" t="s">
        <v>2855</v>
      </c>
      <c r="G38" s="1975" t="s">
        <v>1513</v>
      </c>
      <c r="H38" s="1976" t="s">
        <v>2953</v>
      </c>
      <c r="I38" s="1972" t="s">
        <v>2855</v>
      </c>
      <c r="J38" s="2014" t="s">
        <v>2953</v>
      </c>
      <c r="K38" s="1976" t="s">
        <v>2962</v>
      </c>
      <c r="L38" s="1972" t="s">
        <v>2855</v>
      </c>
      <c r="M38" s="1977" t="s">
        <v>2962</v>
      </c>
      <c r="N38" s="1116"/>
      <c r="O38" s="1971" t="s">
        <v>73</v>
      </c>
      <c r="P38" s="1972" t="s">
        <v>2855</v>
      </c>
      <c r="Q38" s="1978" t="s">
        <v>73</v>
      </c>
      <c r="R38" s="1974" t="s">
        <v>1513</v>
      </c>
      <c r="S38" s="1972" t="s">
        <v>2855</v>
      </c>
      <c r="T38" s="1979" t="s">
        <v>1513</v>
      </c>
      <c r="U38" s="2035" t="s">
        <v>2953</v>
      </c>
      <c r="V38" s="1972" t="s">
        <v>2855</v>
      </c>
      <c r="W38" s="1978" t="s">
        <v>2953</v>
      </c>
      <c r="X38" s="2036" t="s">
        <v>2962</v>
      </c>
      <c r="Y38" s="1972" t="s">
        <v>2855</v>
      </c>
      <c r="Z38" s="1980" t="s">
        <v>2962</v>
      </c>
      <c r="AA38" s="1116"/>
      <c r="AB38" s="1162"/>
      <c r="AC38" s="1164"/>
      <c r="AD38" s="2719" t="s">
        <v>2865</v>
      </c>
      <c r="AE38" s="2017" t="s">
        <v>2963</v>
      </c>
      <c r="AF38" s="2018"/>
      <c r="AG38" s="2017" t="s">
        <v>2964</v>
      </c>
      <c r="AH38" s="2018"/>
      <c r="AI38" s="2017" t="s">
        <v>2965</v>
      </c>
      <c r="AJ38" s="2018"/>
      <c r="AK38" s="2017" t="s">
        <v>2966</v>
      </c>
      <c r="AL38" s="2018"/>
      <c r="AM38" s="2017" t="s">
        <v>2967</v>
      </c>
      <c r="AN38" s="2018"/>
      <c r="AO38" s="2017" t="s">
        <v>2968</v>
      </c>
      <c r="AP38" s="2018"/>
      <c r="AQ38" s="2017" t="s">
        <v>2969</v>
      </c>
      <c r="AR38" s="2018"/>
      <c r="AS38" s="2017" t="s">
        <v>2970</v>
      </c>
      <c r="AT38" s="2018"/>
      <c r="AU38" s="2017" t="s">
        <v>2971</v>
      </c>
      <c r="AV38" s="2018"/>
      <c r="AW38" s="2017" t="s">
        <v>2972</v>
      </c>
      <c r="AX38" s="2018"/>
      <c r="AY38" s="2017" t="s">
        <v>2973</v>
      </c>
      <c r="AZ38" s="2018"/>
      <c r="BA38" s="2017" t="s">
        <v>2974</v>
      </c>
      <c r="BC38" s="2702"/>
      <c r="BD38" s="4149"/>
      <c r="BE38" s="2012" t="s">
        <v>2864</v>
      </c>
      <c r="BF38" s="2013"/>
      <c r="BG38" s="2007"/>
      <c r="BH38" s="2012" t="s">
        <v>2955</v>
      </c>
      <c r="BI38" s="2013"/>
      <c r="BJ38" s="2007"/>
      <c r="BK38" s="2012" t="s">
        <v>2910</v>
      </c>
      <c r="BL38" s="2013"/>
      <c r="BM38" s="2007"/>
      <c r="BN38" s="2012" t="s">
        <v>2954</v>
      </c>
      <c r="BO38" s="2013"/>
      <c r="BP38" s="2007"/>
      <c r="BQ38" s="2012" t="s">
        <v>1534</v>
      </c>
      <c r="BR38" s="2013"/>
      <c r="BS38" s="2007"/>
      <c r="BT38" s="2012" t="s">
        <v>2956</v>
      </c>
      <c r="BU38" s="2013"/>
      <c r="BV38" s="2007"/>
      <c r="BW38" s="2012" t="s">
        <v>766</v>
      </c>
      <c r="BX38" s="2013"/>
      <c r="BY38" s="2007"/>
      <c r="BZ38" s="2012" t="s">
        <v>2915</v>
      </c>
      <c r="CA38" s="2013"/>
      <c r="CB38" s="2007"/>
      <c r="CC38" s="2012" t="s">
        <v>2938</v>
      </c>
      <c r="CD38" s="2013"/>
      <c r="CE38" s="2007"/>
      <c r="CF38" s="2012" t="s">
        <v>1546</v>
      </c>
      <c r="CG38" s="2013"/>
      <c r="CH38" s="2007"/>
      <c r="CI38" s="2012" t="s">
        <v>2895</v>
      </c>
      <c r="CJ38" s="2013"/>
      <c r="CK38" s="2007"/>
      <c r="CL38" s="2012"/>
      <c r="CM38" s="2013" t="s">
        <v>2957</v>
      </c>
    </row>
    <row r="39" spans="1:91" ht="44.25">
      <c r="A39" s="1116"/>
      <c r="B39" s="1971" t="s">
        <v>2882</v>
      </c>
      <c r="C39" s="1972" t="s">
        <v>2855</v>
      </c>
      <c r="D39" s="1973" t="s">
        <v>2882</v>
      </c>
      <c r="E39" s="1974" t="s">
        <v>1512</v>
      </c>
      <c r="F39" s="1972" t="s">
        <v>2855</v>
      </c>
      <c r="G39" s="1975" t="s">
        <v>1512</v>
      </c>
      <c r="H39" s="1976" t="s">
        <v>852</v>
      </c>
      <c r="I39" s="1972" t="s">
        <v>2855</v>
      </c>
      <c r="J39" s="2014" t="s">
        <v>852</v>
      </c>
      <c r="K39" s="1976" t="s">
        <v>2975</v>
      </c>
      <c r="L39" s="1972" t="s">
        <v>2855</v>
      </c>
      <c r="M39" s="1977" t="s">
        <v>2975</v>
      </c>
      <c r="N39" s="1116"/>
      <c r="O39" s="1971" t="s">
        <v>2882</v>
      </c>
      <c r="P39" s="1972" t="s">
        <v>2855</v>
      </c>
      <c r="Q39" s="1978" t="s">
        <v>2882</v>
      </c>
      <c r="R39" s="1974" t="s">
        <v>1512</v>
      </c>
      <c r="S39" s="1972" t="s">
        <v>2855</v>
      </c>
      <c r="T39" s="1979" t="s">
        <v>1512</v>
      </c>
      <c r="U39" s="2035" t="s">
        <v>852</v>
      </c>
      <c r="V39" s="1972" t="s">
        <v>2855</v>
      </c>
      <c r="W39" s="1978" t="s">
        <v>852</v>
      </c>
      <c r="X39" s="2036" t="s">
        <v>2975</v>
      </c>
      <c r="Y39" s="1972" t="s">
        <v>2855</v>
      </c>
      <c r="Z39" s="1980" t="s">
        <v>2975</v>
      </c>
      <c r="AA39" s="1116"/>
      <c r="AB39" s="1162"/>
      <c r="AC39" s="1162"/>
      <c r="AD39" s="2717"/>
      <c r="AE39" s="2021"/>
      <c r="AF39" s="2021"/>
      <c r="AG39" s="2021"/>
      <c r="AH39" s="2021"/>
      <c r="AI39" s="2021"/>
      <c r="AJ39" s="2021"/>
      <c r="AK39" s="2021"/>
      <c r="AL39" s="2021"/>
      <c r="AM39" s="2021"/>
      <c r="AN39" s="2021"/>
      <c r="AO39" s="2021"/>
      <c r="AP39" s="2021"/>
      <c r="AQ39" s="2021"/>
      <c r="AR39" s="2021"/>
      <c r="AS39" s="2021"/>
      <c r="AT39" s="2021"/>
      <c r="AU39" s="2021"/>
      <c r="AV39" s="2021"/>
      <c r="AW39" s="2021"/>
      <c r="AX39" s="2021"/>
      <c r="AY39" s="2021"/>
      <c r="AZ39" s="2021"/>
      <c r="BA39" s="2021"/>
      <c r="BC39" s="2702"/>
      <c r="BD39" s="2717"/>
      <c r="BE39" s="1993"/>
      <c r="BF39" s="1993"/>
      <c r="BG39" s="1993"/>
      <c r="BH39" s="1993"/>
      <c r="BI39" s="1993"/>
      <c r="BJ39" s="1993"/>
      <c r="BK39" s="1993"/>
      <c r="BL39" s="1993"/>
      <c r="BM39" s="1993"/>
      <c r="BN39" s="1993"/>
      <c r="BO39" s="1993"/>
      <c r="BP39" s="1993"/>
      <c r="BQ39" s="1993"/>
      <c r="BR39" s="1993"/>
      <c r="BS39" s="1993"/>
      <c r="BT39" s="1993"/>
      <c r="BU39" s="1993"/>
      <c r="BV39" s="1993"/>
      <c r="BW39" s="1993"/>
      <c r="BX39" s="1993"/>
      <c r="BY39" s="1993"/>
      <c r="BZ39" s="1993"/>
      <c r="CA39" s="1993"/>
      <c r="CB39" s="1993"/>
      <c r="CC39" s="1993"/>
      <c r="CD39" s="1993"/>
      <c r="CE39" s="1993"/>
      <c r="CF39" s="1993"/>
      <c r="CG39" s="1993"/>
      <c r="CH39" s="1993"/>
      <c r="CI39" s="1993"/>
      <c r="CJ39" s="1993"/>
      <c r="CK39" s="1993"/>
      <c r="CL39" s="1993"/>
      <c r="CM39" s="1993"/>
    </row>
    <row r="40" spans="1:91" ht="44.25">
      <c r="A40" s="1116"/>
      <c r="B40" s="1971" t="s">
        <v>2890</v>
      </c>
      <c r="C40" s="1972" t="s">
        <v>2855</v>
      </c>
      <c r="D40" s="1973" t="s">
        <v>2890</v>
      </c>
      <c r="E40" s="1974" t="s">
        <v>2886</v>
      </c>
      <c r="F40" s="1972" t="s">
        <v>2855</v>
      </c>
      <c r="G40" s="1975" t="s">
        <v>2886</v>
      </c>
      <c r="H40" s="1976" t="s">
        <v>1485</v>
      </c>
      <c r="I40" s="1972" t="s">
        <v>2855</v>
      </c>
      <c r="J40" s="2014" t="s">
        <v>1485</v>
      </c>
      <c r="K40" s="1976" t="s">
        <v>2888</v>
      </c>
      <c r="L40" s="1972" t="s">
        <v>2855</v>
      </c>
      <c r="M40" s="1977" t="s">
        <v>2888</v>
      </c>
      <c r="N40" s="1116"/>
      <c r="O40" s="1971" t="s">
        <v>2890</v>
      </c>
      <c r="P40" s="1972" t="s">
        <v>2855</v>
      </c>
      <c r="Q40" s="1978" t="s">
        <v>2890</v>
      </c>
      <c r="R40" s="1974" t="s">
        <v>2886</v>
      </c>
      <c r="S40" s="1972" t="s">
        <v>2855</v>
      </c>
      <c r="T40" s="1979" t="s">
        <v>2886</v>
      </c>
      <c r="U40" s="2035" t="s">
        <v>1485</v>
      </c>
      <c r="V40" s="1972" t="s">
        <v>2855</v>
      </c>
      <c r="W40" s="1978" t="s">
        <v>1485</v>
      </c>
      <c r="X40" s="2036" t="s">
        <v>2888</v>
      </c>
      <c r="Y40" s="1972" t="s">
        <v>2855</v>
      </c>
      <c r="Z40" s="1980" t="s">
        <v>2888</v>
      </c>
      <c r="AA40" s="1116"/>
      <c r="AB40" s="1164"/>
      <c r="AC40" s="1162"/>
      <c r="AD40" s="2719" t="s">
        <v>1488</v>
      </c>
      <c r="AE40" s="1991" t="s">
        <v>2976</v>
      </c>
      <c r="AF40" s="1992"/>
      <c r="AG40" s="1991" t="s">
        <v>2977</v>
      </c>
      <c r="AH40" s="1992"/>
      <c r="AI40" s="1991" t="s">
        <v>2978</v>
      </c>
      <c r="AJ40" s="1992"/>
      <c r="AK40" s="1991" t="s">
        <v>2979</v>
      </c>
      <c r="AL40" s="1992"/>
      <c r="AM40" s="1991" t="s">
        <v>2980</v>
      </c>
      <c r="AN40" s="1992"/>
      <c r="AO40" s="1991" t="s">
        <v>2981</v>
      </c>
      <c r="AP40" s="1992"/>
      <c r="AQ40" s="1991" t="s">
        <v>2982</v>
      </c>
      <c r="AR40" s="1992"/>
      <c r="AS40" s="1991" t="s">
        <v>2983</v>
      </c>
      <c r="AT40" s="1992"/>
      <c r="AU40" s="1991" t="s">
        <v>2984</v>
      </c>
      <c r="AV40" s="1992"/>
      <c r="AW40" s="1991" t="s">
        <v>72</v>
      </c>
      <c r="AX40" s="1992"/>
      <c r="AY40" s="1991" t="s">
        <v>2985</v>
      </c>
      <c r="AZ40" s="1992"/>
      <c r="BA40" s="1991" t="s">
        <v>2986</v>
      </c>
      <c r="BC40" s="2702"/>
      <c r="BD40" s="4149" t="s">
        <v>2920</v>
      </c>
      <c r="BE40" s="2015" t="s">
        <v>34</v>
      </c>
      <c r="BF40" s="2016"/>
      <c r="BG40" s="2011"/>
      <c r="BH40" s="2015" t="s">
        <v>270</v>
      </c>
      <c r="BI40" s="2016"/>
      <c r="BJ40" s="2011"/>
      <c r="BK40" s="2015" t="s">
        <v>76</v>
      </c>
      <c r="BL40" s="2016"/>
      <c r="BM40" s="2011"/>
      <c r="BN40" s="2015" t="s">
        <v>78</v>
      </c>
      <c r="BO40" s="2016"/>
      <c r="BP40" s="2011"/>
      <c r="BQ40" s="2015" t="s">
        <v>142</v>
      </c>
      <c r="BR40" s="2016"/>
      <c r="BS40" s="2011"/>
      <c r="BT40" s="2015" t="s">
        <v>2951</v>
      </c>
      <c r="BU40" s="2016"/>
      <c r="BV40" s="2011"/>
      <c r="BW40" s="2015" t="s">
        <v>156</v>
      </c>
      <c r="BX40" s="2016"/>
      <c r="BY40" s="2011"/>
      <c r="BZ40" s="2015" t="s">
        <v>110</v>
      </c>
      <c r="CA40" s="2016"/>
      <c r="CB40" s="2011"/>
      <c r="CC40" s="2015" t="s">
        <v>2937</v>
      </c>
      <c r="CD40" s="2016"/>
      <c r="CE40" s="2011"/>
      <c r="CF40" s="2015" t="s">
        <v>77</v>
      </c>
      <c r="CG40" s="2016"/>
      <c r="CH40" s="2011"/>
      <c r="CI40" s="2015" t="s">
        <v>2952</v>
      </c>
      <c r="CJ40" s="2016"/>
      <c r="CK40" s="2011"/>
      <c r="CL40" s="2015" t="s">
        <v>2953</v>
      </c>
      <c r="CM40" s="2016"/>
    </row>
    <row r="41" spans="1:91" ht="44.25">
      <c r="A41" s="1116"/>
      <c r="B41" s="1971" t="s">
        <v>2987</v>
      </c>
      <c r="C41" s="1972" t="s">
        <v>2855</v>
      </c>
      <c r="D41" s="1973" t="s">
        <v>2987</v>
      </c>
      <c r="E41" s="1974" t="s">
        <v>2897</v>
      </c>
      <c r="F41" s="1972" t="s">
        <v>2855</v>
      </c>
      <c r="G41" s="1975" t="s">
        <v>2897</v>
      </c>
      <c r="H41" s="1976" t="s">
        <v>1120</v>
      </c>
      <c r="I41" s="1972" t="s">
        <v>2855</v>
      </c>
      <c r="J41" s="2014" t="s">
        <v>1120</v>
      </c>
      <c r="K41" s="1976" t="s">
        <v>720</v>
      </c>
      <c r="L41" s="1972" t="s">
        <v>2855</v>
      </c>
      <c r="M41" s="1977" t="s">
        <v>720</v>
      </c>
      <c r="N41" s="1116"/>
      <c r="O41" s="1971" t="s">
        <v>2987</v>
      </c>
      <c r="P41" s="1972" t="s">
        <v>2855</v>
      </c>
      <c r="Q41" s="1978" t="s">
        <v>2987</v>
      </c>
      <c r="R41" s="1974" t="s">
        <v>2897</v>
      </c>
      <c r="S41" s="1972" t="s">
        <v>2855</v>
      </c>
      <c r="T41" s="1979" t="s">
        <v>2897</v>
      </c>
      <c r="U41" s="2035" t="s">
        <v>1120</v>
      </c>
      <c r="V41" s="1972" t="s">
        <v>2855</v>
      </c>
      <c r="W41" s="1978" t="s">
        <v>1120</v>
      </c>
      <c r="X41" s="2036" t="s">
        <v>720</v>
      </c>
      <c r="Y41" s="1972" t="s">
        <v>2855</v>
      </c>
      <c r="Z41" s="1980" t="s">
        <v>720</v>
      </c>
      <c r="AA41" s="1116"/>
      <c r="AB41" s="1162"/>
      <c r="AC41" s="1162"/>
      <c r="AD41" s="2717"/>
      <c r="AE41" s="1993"/>
      <c r="AF41" s="1993"/>
      <c r="AG41" s="1993"/>
      <c r="AH41" s="1993"/>
      <c r="AI41" s="1993"/>
      <c r="AJ41" s="1993"/>
      <c r="AK41" s="1993"/>
      <c r="AL41" s="1993"/>
      <c r="AM41" s="1993"/>
      <c r="AN41" s="1993"/>
      <c r="AO41" s="1993"/>
      <c r="AP41" s="1993"/>
      <c r="AQ41" s="1993"/>
      <c r="AR41" s="1993"/>
      <c r="AS41" s="1993"/>
      <c r="AT41" s="1993"/>
      <c r="AU41" s="1993"/>
      <c r="AV41" s="1993"/>
      <c r="AW41" s="1993"/>
      <c r="AX41" s="1993"/>
      <c r="AY41" s="1993"/>
      <c r="AZ41" s="1993"/>
      <c r="BA41" s="1993"/>
      <c r="BC41" s="2702"/>
      <c r="BD41" s="4149"/>
      <c r="BE41" s="2019" t="s">
        <v>2864</v>
      </c>
      <c r="BF41" s="2020"/>
      <c r="BG41" s="2011"/>
      <c r="BH41" s="2019" t="s">
        <v>2955</v>
      </c>
      <c r="BI41" s="2020"/>
      <c r="BJ41" s="2011"/>
      <c r="BK41" s="2019" t="s">
        <v>2910</v>
      </c>
      <c r="BL41" s="2020"/>
      <c r="BM41" s="2011"/>
      <c r="BN41" s="2019" t="s">
        <v>2954</v>
      </c>
      <c r="BO41" s="2020"/>
      <c r="BP41" s="2011"/>
      <c r="BQ41" s="2019" t="s">
        <v>1534</v>
      </c>
      <c r="BR41" s="2020"/>
      <c r="BS41" s="2011"/>
      <c r="BT41" s="2019" t="s">
        <v>2956</v>
      </c>
      <c r="BU41" s="2020"/>
      <c r="BV41" s="2011"/>
      <c r="BW41" s="2019" t="s">
        <v>766</v>
      </c>
      <c r="BX41" s="2020"/>
      <c r="BY41" s="2011"/>
      <c r="BZ41" s="2019" t="s">
        <v>2915</v>
      </c>
      <c r="CA41" s="2020"/>
      <c r="CB41" s="2011"/>
      <c r="CC41" s="2019" t="s">
        <v>2938</v>
      </c>
      <c r="CD41" s="2020"/>
      <c r="CE41" s="2011"/>
      <c r="CF41" s="2019" t="s">
        <v>1546</v>
      </c>
      <c r="CG41" s="2020"/>
      <c r="CH41" s="2011"/>
      <c r="CI41" s="2019" t="s">
        <v>2895</v>
      </c>
      <c r="CJ41" s="2020"/>
      <c r="CK41" s="2011"/>
      <c r="CL41" s="2019"/>
      <c r="CM41" s="2020" t="s">
        <v>2957</v>
      </c>
    </row>
    <row r="42" spans="1:91" ht="44.25">
      <c r="A42" s="1116"/>
      <c r="B42" s="1971" t="s">
        <v>2894</v>
      </c>
      <c r="C42" s="1972" t="s">
        <v>2855</v>
      </c>
      <c r="D42" s="1973" t="s">
        <v>2894</v>
      </c>
      <c r="E42" s="1974" t="s">
        <v>2887</v>
      </c>
      <c r="F42" s="1972" t="s">
        <v>2855</v>
      </c>
      <c r="G42" s="1975" t="s">
        <v>2887</v>
      </c>
      <c r="H42" s="1976" t="s">
        <v>2988</v>
      </c>
      <c r="I42" s="1972" t="s">
        <v>2855</v>
      </c>
      <c r="J42" s="2014" t="s">
        <v>2988</v>
      </c>
      <c r="K42" s="1976" t="s">
        <v>2883</v>
      </c>
      <c r="L42" s="1972" t="s">
        <v>2855</v>
      </c>
      <c r="M42" s="1977" t="s">
        <v>2883</v>
      </c>
      <c r="N42" s="1116"/>
      <c r="O42" s="1971" t="s">
        <v>2894</v>
      </c>
      <c r="P42" s="1972" t="s">
        <v>2855</v>
      </c>
      <c r="Q42" s="1978" t="s">
        <v>2894</v>
      </c>
      <c r="R42" s="1974" t="s">
        <v>2887</v>
      </c>
      <c r="S42" s="1972" t="s">
        <v>2855</v>
      </c>
      <c r="T42" s="1979" t="s">
        <v>2887</v>
      </c>
      <c r="U42" s="2035" t="s">
        <v>2988</v>
      </c>
      <c r="V42" s="1972" t="s">
        <v>2855</v>
      </c>
      <c r="W42" s="1978" t="s">
        <v>2988</v>
      </c>
      <c r="X42" s="2036" t="s">
        <v>2883</v>
      </c>
      <c r="Y42" s="1972" t="s">
        <v>2855</v>
      </c>
      <c r="Z42" s="1980" t="s">
        <v>2883</v>
      </c>
      <c r="AA42" s="1116"/>
      <c r="AB42" s="1162"/>
      <c r="AC42" s="1162"/>
      <c r="AD42" s="2719" t="s">
        <v>2909</v>
      </c>
      <c r="AE42" s="1997" t="s">
        <v>2976</v>
      </c>
      <c r="AF42" s="1996">
        <v>0</v>
      </c>
      <c r="AG42" s="1997" t="s">
        <v>2977</v>
      </c>
      <c r="AH42" s="1996">
        <v>0</v>
      </c>
      <c r="AI42" s="1997" t="s">
        <v>2978</v>
      </c>
      <c r="AJ42" s="1996">
        <v>0</v>
      </c>
      <c r="AK42" s="1997" t="s">
        <v>2979</v>
      </c>
      <c r="AL42" s="1996">
        <v>0</v>
      </c>
      <c r="AM42" s="1997" t="s">
        <v>2980</v>
      </c>
      <c r="AN42" s="1996">
        <v>0</v>
      </c>
      <c r="AO42" s="1997" t="s">
        <v>2981</v>
      </c>
      <c r="AP42" s="1996">
        <v>0</v>
      </c>
      <c r="AQ42" s="1997" t="s">
        <v>2982</v>
      </c>
      <c r="AR42" s="1996">
        <v>0</v>
      </c>
      <c r="AS42" s="2037" t="s">
        <v>2983</v>
      </c>
      <c r="AT42" s="1996">
        <v>0</v>
      </c>
      <c r="AU42" s="1997" t="s">
        <v>2984</v>
      </c>
      <c r="AV42" s="1996">
        <v>0</v>
      </c>
      <c r="AW42" s="1997" t="s">
        <v>72</v>
      </c>
      <c r="AX42" s="1996">
        <v>0</v>
      </c>
      <c r="AY42" s="1997" t="s">
        <v>2985</v>
      </c>
      <c r="AZ42" s="1996">
        <v>0</v>
      </c>
      <c r="BA42" s="1997" t="s">
        <v>2986</v>
      </c>
      <c r="BC42" s="2702"/>
      <c r="BD42" s="2717"/>
      <c r="BE42" s="2737"/>
      <c r="BF42" s="2737"/>
      <c r="BG42" s="2737"/>
      <c r="BH42" s="2737"/>
      <c r="BI42" s="2737"/>
      <c r="BJ42" s="2737"/>
      <c r="BK42" s="2737"/>
      <c r="BL42" s="2737"/>
      <c r="BM42" s="2737"/>
      <c r="BN42" s="2737"/>
      <c r="BO42" s="2737"/>
      <c r="BP42" s="2737"/>
      <c r="BQ42" s="2737"/>
      <c r="BR42" s="2737"/>
      <c r="BS42" s="2737"/>
      <c r="BT42" s="2737"/>
      <c r="BU42" s="2737"/>
      <c r="BV42" s="2737"/>
      <c r="BW42" s="2737"/>
      <c r="BX42" s="2737"/>
      <c r="BY42" s="2737"/>
      <c r="BZ42" s="2737"/>
      <c r="CA42" s="2737"/>
      <c r="CB42" s="2737"/>
      <c r="CC42" s="2737"/>
      <c r="CD42" s="2737"/>
      <c r="CE42" s="2737"/>
      <c r="CF42" s="2737"/>
      <c r="CG42" s="2737"/>
      <c r="CH42" s="2737"/>
      <c r="CI42" s="2737"/>
      <c r="CJ42" s="2737"/>
      <c r="CK42" s="2737"/>
      <c r="CL42" s="2737"/>
      <c r="CM42" s="2737"/>
    </row>
    <row r="43" spans="1:91" ht="44.25">
      <c r="A43" s="1116"/>
      <c r="B43" s="1971" t="s">
        <v>2896</v>
      </c>
      <c r="C43" s="1972" t="s">
        <v>2855</v>
      </c>
      <c r="D43" s="1973" t="s">
        <v>2896</v>
      </c>
      <c r="E43" s="1974" t="s">
        <v>2898</v>
      </c>
      <c r="F43" s="1972" t="s">
        <v>2855</v>
      </c>
      <c r="G43" s="1975" t="s">
        <v>2898</v>
      </c>
      <c r="H43" s="1976" t="s">
        <v>2989</v>
      </c>
      <c r="I43" s="1972" t="s">
        <v>2855</v>
      </c>
      <c r="J43" s="2014" t="s">
        <v>2989</v>
      </c>
      <c r="K43" s="1976" t="s">
        <v>1511</v>
      </c>
      <c r="L43" s="1972" t="s">
        <v>2855</v>
      </c>
      <c r="M43" s="1977" t="s">
        <v>1511</v>
      </c>
      <c r="N43" s="1116"/>
      <c r="O43" s="1971" t="s">
        <v>2896</v>
      </c>
      <c r="P43" s="1972" t="s">
        <v>2855</v>
      </c>
      <c r="Q43" s="1978" t="s">
        <v>2896</v>
      </c>
      <c r="R43" s="1974" t="s">
        <v>2898</v>
      </c>
      <c r="S43" s="1972" t="s">
        <v>2855</v>
      </c>
      <c r="T43" s="1979" t="s">
        <v>2898</v>
      </c>
      <c r="U43" s="2035" t="s">
        <v>2989</v>
      </c>
      <c r="V43" s="1972" t="s">
        <v>2855</v>
      </c>
      <c r="W43" s="1978" t="s">
        <v>2989</v>
      </c>
      <c r="X43" s="2036" t="s">
        <v>1511</v>
      </c>
      <c r="Y43" s="1972" t="s">
        <v>2855</v>
      </c>
      <c r="Z43" s="1980" t="s">
        <v>1511</v>
      </c>
      <c r="AA43" s="1116"/>
      <c r="AB43" s="1162"/>
      <c r="AC43" s="1162"/>
      <c r="AD43" s="2717"/>
      <c r="AE43" s="1993"/>
      <c r="AF43" s="1993"/>
      <c r="AG43" s="1993"/>
      <c r="AH43" s="1993"/>
      <c r="AI43" s="1993"/>
      <c r="AJ43" s="1993"/>
      <c r="AK43" s="1993"/>
      <c r="AL43" s="1993"/>
      <c r="AM43" s="1993"/>
      <c r="AN43" s="1993"/>
      <c r="AO43" s="1993"/>
      <c r="AP43" s="1993"/>
      <c r="AQ43" s="1993"/>
      <c r="AR43" s="1993"/>
      <c r="AS43" s="2038"/>
      <c r="AT43" s="1993"/>
      <c r="AU43" s="1993"/>
      <c r="AV43" s="1993"/>
      <c r="AW43" s="1993"/>
      <c r="AX43" s="1993"/>
      <c r="AY43" s="1993"/>
      <c r="AZ43" s="1993"/>
      <c r="BA43" s="1993"/>
      <c r="BC43" s="2702"/>
      <c r="BD43" s="2717"/>
      <c r="BE43" s="2736" t="s">
        <v>2990</v>
      </c>
      <c r="BF43" s="2737"/>
      <c r="BG43" s="2737"/>
      <c r="BH43" s="2737"/>
      <c r="BI43" s="2737"/>
      <c r="BJ43" s="2737"/>
      <c r="BK43" s="2737"/>
      <c r="BL43" s="2737"/>
      <c r="BM43" s="2737"/>
      <c r="BN43" s="2737"/>
      <c r="BO43" s="2737"/>
      <c r="BP43" s="2737"/>
      <c r="BQ43" s="2737"/>
      <c r="BR43" s="2737"/>
      <c r="BS43" s="2737"/>
      <c r="BT43" s="2737"/>
      <c r="BU43" s="2737"/>
      <c r="BV43" s="2737"/>
      <c r="BW43" s="2737"/>
      <c r="BX43" s="2737"/>
      <c r="BY43" s="2737"/>
      <c r="BZ43" s="2737"/>
      <c r="CA43" s="2737"/>
      <c r="CB43" s="2737"/>
      <c r="CC43" s="2737"/>
      <c r="CD43" s="2737"/>
      <c r="CE43" s="2737"/>
      <c r="CF43" s="2737"/>
      <c r="CG43" s="2737"/>
      <c r="CH43" s="2737"/>
      <c r="CI43" s="2737"/>
      <c r="CJ43" s="2737"/>
      <c r="CK43" s="2737"/>
      <c r="CL43" s="2737"/>
      <c r="CM43" s="2737"/>
    </row>
    <row r="44" spans="1:91" ht="44.25">
      <c r="A44" s="1116"/>
      <c r="B44" s="1971" t="s">
        <v>2991</v>
      </c>
      <c r="C44" s="1972" t="s">
        <v>2855</v>
      </c>
      <c r="D44" s="1973" t="s">
        <v>2991</v>
      </c>
      <c r="E44" s="1974" t="s">
        <v>2885</v>
      </c>
      <c r="F44" s="1972" t="s">
        <v>2855</v>
      </c>
      <c r="G44" s="1975" t="s">
        <v>2885</v>
      </c>
      <c r="H44" s="1976" t="s">
        <v>2893</v>
      </c>
      <c r="I44" s="1972" t="s">
        <v>2855</v>
      </c>
      <c r="J44" s="2014" t="s">
        <v>2893</v>
      </c>
      <c r="K44" s="1976" t="s">
        <v>2992</v>
      </c>
      <c r="L44" s="1972" t="s">
        <v>2855</v>
      </c>
      <c r="M44" s="1977" t="s">
        <v>2992</v>
      </c>
      <c r="N44" s="1116"/>
      <c r="O44" s="1971" t="s">
        <v>2991</v>
      </c>
      <c r="P44" s="1972" t="s">
        <v>2855</v>
      </c>
      <c r="Q44" s="1978" t="s">
        <v>2991</v>
      </c>
      <c r="R44" s="1974" t="s">
        <v>2885</v>
      </c>
      <c r="S44" s="1972" t="s">
        <v>2855</v>
      </c>
      <c r="T44" s="1979" t="s">
        <v>2885</v>
      </c>
      <c r="U44" s="2035" t="s">
        <v>2893</v>
      </c>
      <c r="V44" s="1972" t="s">
        <v>2855</v>
      </c>
      <c r="W44" s="1978" t="s">
        <v>2893</v>
      </c>
      <c r="X44" s="2036" t="s">
        <v>2992</v>
      </c>
      <c r="Y44" s="1972" t="s">
        <v>2855</v>
      </c>
      <c r="Z44" s="1980" t="s">
        <v>2992</v>
      </c>
      <c r="AA44" s="1116"/>
      <c r="AB44" s="1164"/>
      <c r="AC44" s="1162"/>
      <c r="AD44" s="2719" t="s">
        <v>2912</v>
      </c>
      <c r="AE44" s="2000" t="s">
        <v>2976</v>
      </c>
      <c r="AF44" s="2001">
        <v>0</v>
      </c>
      <c r="AG44" s="2000" t="s">
        <v>2977</v>
      </c>
      <c r="AH44" s="2001">
        <v>0</v>
      </c>
      <c r="AI44" s="2000" t="s">
        <v>2978</v>
      </c>
      <c r="AJ44" s="2001">
        <v>0</v>
      </c>
      <c r="AK44" s="2000" t="s">
        <v>2979</v>
      </c>
      <c r="AL44" s="2001">
        <v>0</v>
      </c>
      <c r="AM44" s="2000" t="s">
        <v>2980</v>
      </c>
      <c r="AN44" s="2001">
        <v>0</v>
      </c>
      <c r="AO44" s="2000" t="s">
        <v>2981</v>
      </c>
      <c r="AP44" s="2001">
        <v>0</v>
      </c>
      <c r="AQ44" s="2000" t="s">
        <v>2982</v>
      </c>
      <c r="AR44" s="2001">
        <v>0</v>
      </c>
      <c r="AS44" s="2000" t="s">
        <v>2983</v>
      </c>
      <c r="AT44" s="2001">
        <v>0</v>
      </c>
      <c r="AU44" s="2000" t="s">
        <v>2984</v>
      </c>
      <c r="AV44" s="2001">
        <v>0</v>
      </c>
      <c r="AW44" s="2000" t="s">
        <v>72</v>
      </c>
      <c r="AX44" s="2001">
        <v>0</v>
      </c>
      <c r="AY44" s="2000" t="s">
        <v>2985</v>
      </c>
      <c r="AZ44" s="2001">
        <v>0</v>
      </c>
      <c r="BA44" s="2000" t="s">
        <v>2986</v>
      </c>
      <c r="BC44" s="2702"/>
      <c r="BD44" s="4153" t="s">
        <v>2878</v>
      </c>
      <c r="BE44" s="1983" t="s">
        <v>288</v>
      </c>
      <c r="BF44" s="1984"/>
      <c r="BG44" s="1985"/>
      <c r="BH44" s="1983" t="s">
        <v>115</v>
      </c>
      <c r="BI44" s="1984"/>
      <c r="BJ44" s="1985"/>
      <c r="BK44" s="1983" t="s">
        <v>79</v>
      </c>
      <c r="BL44" s="1984"/>
      <c r="BM44" s="1985"/>
      <c r="BN44" s="1983" t="s">
        <v>121</v>
      </c>
      <c r="BO44" s="1984"/>
      <c r="BP44" s="1985"/>
      <c r="BQ44" s="1983" t="s">
        <v>135</v>
      </c>
      <c r="BR44" s="1984"/>
      <c r="BS44" s="1985"/>
      <c r="BT44" s="1983" t="s">
        <v>80</v>
      </c>
      <c r="BU44" s="1984"/>
      <c r="BV44" s="1985"/>
      <c r="BW44" s="1983" t="s">
        <v>170</v>
      </c>
      <c r="BX44" s="1984"/>
      <c r="BY44" s="1985"/>
      <c r="BZ44" s="1983" t="s">
        <v>1055</v>
      </c>
      <c r="CA44" s="1984"/>
      <c r="CB44" s="1985"/>
      <c r="CC44" s="1983" t="s">
        <v>1</v>
      </c>
      <c r="CD44" s="1984"/>
      <c r="CE44" s="1985"/>
      <c r="CF44" s="1983" t="s">
        <v>159</v>
      </c>
      <c r="CG44" s="1984"/>
      <c r="CH44" s="1985"/>
      <c r="CI44" s="1983" t="s">
        <v>1513</v>
      </c>
      <c r="CJ44" s="1984"/>
      <c r="CK44" s="1985"/>
      <c r="CL44" s="1983" t="s">
        <v>2991</v>
      </c>
      <c r="CM44" s="1984"/>
    </row>
    <row r="45" spans="1:91" ht="44.25">
      <c r="A45" s="1116"/>
      <c r="B45" s="1971" t="s">
        <v>2993</v>
      </c>
      <c r="C45" s="1972" t="s">
        <v>2855</v>
      </c>
      <c r="D45" s="1973" t="s">
        <v>2993</v>
      </c>
      <c r="E45" s="1974" t="s">
        <v>2899</v>
      </c>
      <c r="F45" s="1972" t="s">
        <v>2855</v>
      </c>
      <c r="G45" s="1975" t="s">
        <v>2899</v>
      </c>
      <c r="H45" s="1976" t="s">
        <v>1711</v>
      </c>
      <c r="I45" s="1972" t="s">
        <v>2855</v>
      </c>
      <c r="J45" s="2014" t="s">
        <v>1711</v>
      </c>
      <c r="K45" s="1976" t="s">
        <v>808</v>
      </c>
      <c r="L45" s="1972" t="s">
        <v>2855</v>
      </c>
      <c r="M45" s="1977" t="s">
        <v>808</v>
      </c>
      <c r="N45" s="1116"/>
      <c r="O45" s="1971" t="s">
        <v>2993</v>
      </c>
      <c r="P45" s="1972" t="s">
        <v>2855</v>
      </c>
      <c r="Q45" s="1978" t="s">
        <v>2993</v>
      </c>
      <c r="R45" s="1974" t="s">
        <v>2899</v>
      </c>
      <c r="S45" s="1972" t="s">
        <v>2855</v>
      </c>
      <c r="T45" s="1979" t="s">
        <v>2899</v>
      </c>
      <c r="U45" s="2035" t="s">
        <v>1711</v>
      </c>
      <c r="V45" s="1972" t="s">
        <v>2855</v>
      </c>
      <c r="W45" s="1978" t="s">
        <v>1711</v>
      </c>
      <c r="X45" s="2036" t="s">
        <v>808</v>
      </c>
      <c r="Y45" s="1972" t="s">
        <v>2855</v>
      </c>
      <c r="Z45" s="1980" t="s">
        <v>808</v>
      </c>
      <c r="AA45" s="1116"/>
      <c r="AB45" s="1162"/>
      <c r="AC45" s="1162"/>
      <c r="AD45" s="2717"/>
      <c r="AE45" s="1993"/>
      <c r="AF45" s="1993"/>
      <c r="AG45" s="1993"/>
      <c r="AH45" s="1993"/>
      <c r="AI45" s="1993"/>
      <c r="AJ45" s="1993"/>
      <c r="AK45" s="1993"/>
      <c r="AL45" s="1993"/>
      <c r="AM45" s="1993"/>
      <c r="AN45" s="1993"/>
      <c r="AO45" s="1993"/>
      <c r="AP45" s="1993"/>
      <c r="AQ45" s="1993"/>
      <c r="AR45" s="1993"/>
      <c r="AS45" s="1993"/>
      <c r="AT45" s="1993"/>
      <c r="AU45" s="1993"/>
      <c r="AV45" s="1993"/>
      <c r="AW45" s="1993"/>
      <c r="AX45" s="1993"/>
      <c r="AY45" s="1993"/>
      <c r="AZ45" s="1993"/>
      <c r="BA45" s="1993"/>
      <c r="BC45" s="2702"/>
      <c r="BD45" s="4153"/>
      <c r="BE45" s="1988" t="s">
        <v>75</v>
      </c>
      <c r="BF45" s="1989"/>
      <c r="BG45" s="1985"/>
      <c r="BH45" s="1988" t="s">
        <v>74</v>
      </c>
      <c r="BI45" s="1989"/>
      <c r="BJ45" s="1985"/>
      <c r="BK45" s="1988" t="s">
        <v>2908</v>
      </c>
      <c r="BL45" s="1989"/>
      <c r="BM45" s="1985"/>
      <c r="BN45" s="1988" t="s">
        <v>2911</v>
      </c>
      <c r="BO45" s="1989"/>
      <c r="BP45" s="1985"/>
      <c r="BQ45" s="1988" t="s">
        <v>1671</v>
      </c>
      <c r="BR45" s="1989"/>
      <c r="BS45" s="1985"/>
      <c r="BT45" s="1988" t="s">
        <v>2914</v>
      </c>
      <c r="BU45" s="1989"/>
      <c r="BV45" s="1985"/>
      <c r="BW45" s="1988" t="s">
        <v>2917</v>
      </c>
      <c r="BX45" s="1989"/>
      <c r="BY45" s="1985"/>
      <c r="BZ45" s="1988" t="s">
        <v>2919</v>
      </c>
      <c r="CA45" s="1989"/>
      <c r="CB45" s="1985"/>
      <c r="CC45" s="1988" t="s">
        <v>2921</v>
      </c>
      <c r="CD45" s="1989"/>
      <c r="CE45" s="1985"/>
      <c r="CF45" s="1988" t="s">
        <v>2922</v>
      </c>
      <c r="CG45" s="1989"/>
      <c r="CH45" s="1985"/>
      <c r="CI45" s="1988" t="s">
        <v>2987</v>
      </c>
      <c r="CJ45" s="1989"/>
      <c r="CK45" s="1985"/>
      <c r="CL45" s="1988" t="s">
        <v>2992</v>
      </c>
      <c r="CM45" s="1989"/>
    </row>
    <row r="46" spans="1:91" ht="44.25">
      <c r="A46" s="1116"/>
      <c r="B46" s="1971"/>
      <c r="C46" s="1972" t="s">
        <v>2855</v>
      </c>
      <c r="D46" s="1973"/>
      <c r="E46" s="1974" t="s">
        <v>2889</v>
      </c>
      <c r="F46" s="1972" t="s">
        <v>2855</v>
      </c>
      <c r="G46" s="1975" t="s">
        <v>2889</v>
      </c>
      <c r="H46" s="1976" t="s">
        <v>2892</v>
      </c>
      <c r="I46" s="1972" t="s">
        <v>2855</v>
      </c>
      <c r="J46" s="2014" t="s">
        <v>2892</v>
      </c>
      <c r="K46" s="1976"/>
      <c r="L46" s="1972" t="s">
        <v>2855</v>
      </c>
      <c r="M46" s="1977"/>
      <c r="N46" s="1116"/>
      <c r="O46" s="1971"/>
      <c r="P46" s="1972" t="s">
        <v>2855</v>
      </c>
      <c r="Q46" s="1978"/>
      <c r="R46" s="1974" t="s">
        <v>2889</v>
      </c>
      <c r="S46" s="1972" t="s">
        <v>2855</v>
      </c>
      <c r="T46" s="1979" t="s">
        <v>2889</v>
      </c>
      <c r="U46" s="2035" t="s">
        <v>2892</v>
      </c>
      <c r="V46" s="1972" t="s">
        <v>2855</v>
      </c>
      <c r="W46" s="1978" t="s">
        <v>2892</v>
      </c>
      <c r="X46" s="2036"/>
      <c r="Y46" s="1972" t="s">
        <v>2855</v>
      </c>
      <c r="Z46" s="1980"/>
      <c r="AA46" s="1116"/>
      <c r="AB46" s="1162"/>
      <c r="AC46" s="1162"/>
      <c r="AD46" s="2719" t="s">
        <v>2916</v>
      </c>
      <c r="AE46" s="2006" t="s">
        <v>2976</v>
      </c>
      <c r="AF46" s="2007">
        <v>0</v>
      </c>
      <c r="AG46" s="2006" t="s">
        <v>2977</v>
      </c>
      <c r="AH46" s="2007">
        <v>0</v>
      </c>
      <c r="AI46" s="2006" t="s">
        <v>2978</v>
      </c>
      <c r="AJ46" s="2007">
        <v>0</v>
      </c>
      <c r="AK46" s="2006" t="s">
        <v>2979</v>
      </c>
      <c r="AL46" s="2007">
        <v>0</v>
      </c>
      <c r="AM46" s="2006" t="s">
        <v>2980</v>
      </c>
      <c r="AN46" s="2007">
        <v>0</v>
      </c>
      <c r="AO46" s="2006" t="s">
        <v>2981</v>
      </c>
      <c r="AP46" s="2007">
        <v>0</v>
      </c>
      <c r="AQ46" s="2006" t="s">
        <v>2982</v>
      </c>
      <c r="AR46" s="2007">
        <v>0</v>
      </c>
      <c r="AS46" s="2006" t="s">
        <v>2983</v>
      </c>
      <c r="AT46" s="2007">
        <v>0</v>
      </c>
      <c r="AU46" s="2006" t="s">
        <v>2984</v>
      </c>
      <c r="AV46" s="2007">
        <v>0</v>
      </c>
      <c r="AW46" s="2006" t="s">
        <v>72</v>
      </c>
      <c r="AX46" s="2007">
        <v>0</v>
      </c>
      <c r="AY46" s="2006" t="s">
        <v>2985</v>
      </c>
      <c r="AZ46" s="2007">
        <v>0</v>
      </c>
      <c r="BA46" s="2006" t="s">
        <v>2986</v>
      </c>
      <c r="BC46" s="2702"/>
      <c r="BD46" s="2732"/>
      <c r="BE46" s="1985"/>
      <c r="BF46" s="1985"/>
      <c r="BG46" s="1985"/>
      <c r="BH46" s="1985"/>
      <c r="BI46" s="1985"/>
      <c r="BJ46" s="1985"/>
      <c r="BK46" s="1985"/>
      <c r="BL46" s="1985"/>
      <c r="BM46" s="1985"/>
      <c r="BN46" s="1985"/>
      <c r="BO46" s="1985"/>
      <c r="BP46" s="1985"/>
      <c r="BQ46" s="1985"/>
      <c r="BR46" s="1985"/>
      <c r="BS46" s="1985"/>
      <c r="BT46" s="1985"/>
      <c r="BU46" s="1985"/>
      <c r="BV46" s="1985"/>
      <c r="BW46" s="1985"/>
      <c r="BX46" s="1985"/>
      <c r="BY46" s="1985"/>
      <c r="BZ46" s="1985"/>
      <c r="CA46" s="1985"/>
      <c r="CB46" s="1985"/>
      <c r="CC46" s="1985"/>
      <c r="CD46" s="1985"/>
      <c r="CE46" s="1985"/>
      <c r="CF46" s="1985"/>
      <c r="CG46" s="1985"/>
      <c r="CH46" s="1985"/>
      <c r="CI46" s="1985"/>
      <c r="CJ46" s="1985"/>
      <c r="CK46" s="1985"/>
      <c r="CL46" s="1985"/>
      <c r="CM46" s="1985"/>
    </row>
    <row r="47" spans="1:91" ht="30">
      <c r="A47" s="1116"/>
      <c r="B47" s="2039"/>
      <c r="C47" s="2040"/>
      <c r="D47" s="2040"/>
      <c r="E47" s="2040"/>
      <c r="F47" s="2040"/>
      <c r="G47" s="2040"/>
      <c r="H47" s="2040"/>
      <c r="I47" s="2040"/>
      <c r="J47" s="2040"/>
      <c r="K47" s="2040"/>
      <c r="L47" s="2040"/>
      <c r="M47" s="2041"/>
      <c r="N47" s="2042"/>
      <c r="O47" s="2039"/>
      <c r="P47" s="2040"/>
      <c r="Q47" s="2040"/>
      <c r="R47" s="2040"/>
      <c r="S47" s="2040"/>
      <c r="T47" s="2040"/>
      <c r="U47" s="2040"/>
      <c r="V47" s="2040"/>
      <c r="W47" s="2040"/>
      <c r="X47" s="2040"/>
      <c r="Y47" s="2040"/>
      <c r="Z47" s="2041"/>
      <c r="AA47" s="2042"/>
      <c r="AB47" s="1162"/>
      <c r="AC47" s="1162"/>
      <c r="AD47" s="2717"/>
      <c r="AE47" s="1993"/>
      <c r="AF47" s="1993"/>
      <c r="AG47" s="1993"/>
      <c r="AH47" s="1993"/>
      <c r="AI47" s="1993"/>
      <c r="AJ47" s="1993"/>
      <c r="AK47" s="1993"/>
      <c r="AL47" s="1993"/>
      <c r="AM47" s="1993"/>
      <c r="AN47" s="1993"/>
      <c r="AO47" s="1993"/>
      <c r="AP47" s="1993"/>
      <c r="AQ47" s="1993"/>
      <c r="AR47" s="1993"/>
      <c r="AS47" s="1993"/>
      <c r="AT47" s="1993"/>
      <c r="AU47" s="1993"/>
      <c r="AV47" s="1993"/>
      <c r="AW47" s="1993"/>
      <c r="AX47" s="1993"/>
      <c r="AY47" s="1993"/>
      <c r="AZ47" s="1993"/>
      <c r="BA47" s="1993"/>
      <c r="BC47" s="2702"/>
      <c r="BD47" s="4149" t="s">
        <v>2909</v>
      </c>
      <c r="BE47" s="1994" t="s">
        <v>288</v>
      </c>
      <c r="BF47" s="1995"/>
      <c r="BG47" s="1996"/>
      <c r="BH47" s="1994" t="s">
        <v>115</v>
      </c>
      <c r="BI47" s="1995"/>
      <c r="BJ47" s="1996"/>
      <c r="BK47" s="1994" t="s">
        <v>79</v>
      </c>
      <c r="BL47" s="1995"/>
      <c r="BM47" s="1996"/>
      <c r="BN47" s="1994" t="s">
        <v>121</v>
      </c>
      <c r="BO47" s="1995"/>
      <c r="BP47" s="1996"/>
      <c r="BQ47" s="1994" t="s">
        <v>135</v>
      </c>
      <c r="BR47" s="1995"/>
      <c r="BS47" s="1996"/>
      <c r="BT47" s="1994" t="s">
        <v>80</v>
      </c>
      <c r="BU47" s="1995"/>
      <c r="BV47" s="1996"/>
      <c r="BW47" s="1994" t="s">
        <v>170</v>
      </c>
      <c r="BX47" s="1995"/>
      <c r="BY47" s="1996"/>
      <c r="BZ47" s="1994" t="s">
        <v>1055</v>
      </c>
      <c r="CA47" s="1995"/>
      <c r="CB47" s="1996"/>
      <c r="CC47" s="1994" t="s">
        <v>1</v>
      </c>
      <c r="CD47" s="1995"/>
      <c r="CE47" s="1996"/>
      <c r="CF47" s="1994" t="s">
        <v>159</v>
      </c>
      <c r="CG47" s="1995"/>
      <c r="CH47" s="1996"/>
      <c r="CI47" s="1994" t="s">
        <v>1513</v>
      </c>
      <c r="CJ47" s="1995"/>
      <c r="CK47" s="1996"/>
      <c r="CL47" s="1994" t="s">
        <v>2991</v>
      </c>
      <c r="CM47" s="1995"/>
    </row>
    <row r="48" spans="1:91" ht="30">
      <c r="AB48" s="1004"/>
      <c r="AC48" s="1004"/>
      <c r="AD48" s="2719" t="s">
        <v>2920</v>
      </c>
      <c r="AE48" s="2010" t="s">
        <v>2976</v>
      </c>
      <c r="AF48" s="2011">
        <v>0</v>
      </c>
      <c r="AG48" s="2010" t="s">
        <v>2977</v>
      </c>
      <c r="AH48" s="2011">
        <v>0</v>
      </c>
      <c r="AI48" s="2010" t="s">
        <v>2978</v>
      </c>
      <c r="AJ48" s="2011">
        <v>0</v>
      </c>
      <c r="AK48" s="2010" t="s">
        <v>2979</v>
      </c>
      <c r="AL48" s="2011">
        <v>0</v>
      </c>
      <c r="AM48" s="2010" t="s">
        <v>2980</v>
      </c>
      <c r="AN48" s="2011">
        <v>0</v>
      </c>
      <c r="AO48" s="2010" t="s">
        <v>2981</v>
      </c>
      <c r="AP48" s="2011">
        <v>0</v>
      </c>
      <c r="AQ48" s="2010" t="s">
        <v>2982</v>
      </c>
      <c r="AR48" s="2011">
        <v>0</v>
      </c>
      <c r="AS48" s="2010" t="s">
        <v>2983</v>
      </c>
      <c r="AT48" s="2011">
        <v>0</v>
      </c>
      <c r="AU48" s="2010" t="s">
        <v>2984</v>
      </c>
      <c r="AV48" s="2011">
        <v>0</v>
      </c>
      <c r="AW48" s="2010" t="s">
        <v>72</v>
      </c>
      <c r="AX48" s="2011">
        <v>0</v>
      </c>
      <c r="AY48" s="2010" t="s">
        <v>2985</v>
      </c>
      <c r="AZ48" s="2011">
        <v>0</v>
      </c>
      <c r="BA48" s="2010" t="s">
        <v>2986</v>
      </c>
      <c r="BC48" s="2702"/>
      <c r="BD48" s="4149"/>
      <c r="BE48" s="1998" t="s">
        <v>75</v>
      </c>
      <c r="BF48" s="1999"/>
      <c r="BG48" s="1996"/>
      <c r="BH48" s="1998" t="s">
        <v>74</v>
      </c>
      <c r="BI48" s="1999"/>
      <c r="BJ48" s="1996"/>
      <c r="BK48" s="1998" t="s">
        <v>2908</v>
      </c>
      <c r="BL48" s="1999"/>
      <c r="BM48" s="1996"/>
      <c r="BN48" s="1998" t="s">
        <v>2911</v>
      </c>
      <c r="BO48" s="1999"/>
      <c r="BP48" s="1996"/>
      <c r="BQ48" s="1998" t="s">
        <v>1671</v>
      </c>
      <c r="BR48" s="1999"/>
      <c r="BS48" s="1996"/>
      <c r="BT48" s="1998" t="s">
        <v>2914</v>
      </c>
      <c r="BU48" s="1999"/>
      <c r="BV48" s="1996"/>
      <c r="BW48" s="1998" t="s">
        <v>2917</v>
      </c>
      <c r="BX48" s="1999"/>
      <c r="BY48" s="1996"/>
      <c r="BZ48" s="1998" t="s">
        <v>2919</v>
      </c>
      <c r="CA48" s="1999"/>
      <c r="CB48" s="1996"/>
      <c r="CC48" s="1998" t="s">
        <v>2921</v>
      </c>
      <c r="CD48" s="1999"/>
      <c r="CE48" s="1996"/>
      <c r="CF48" s="1998" t="s">
        <v>2922</v>
      </c>
      <c r="CG48" s="1999"/>
      <c r="CH48" s="1996"/>
      <c r="CI48" s="1998" t="s">
        <v>2987</v>
      </c>
      <c r="CJ48" s="1999"/>
      <c r="CK48" s="1996"/>
      <c r="CL48" s="1998" t="s">
        <v>2992</v>
      </c>
      <c r="CM48" s="1999"/>
    </row>
    <row r="49" spans="1:91" ht="30">
      <c r="AB49" s="1004"/>
      <c r="AC49" s="1004"/>
      <c r="AD49" s="2717"/>
      <c r="BC49" s="2702"/>
      <c r="BD49" s="2732"/>
      <c r="BE49" s="1993"/>
      <c r="BF49" s="1993"/>
      <c r="BG49" s="1993"/>
      <c r="BH49" s="1993"/>
      <c r="BI49" s="1993"/>
      <c r="BJ49" s="1993"/>
      <c r="BK49" s="1993"/>
      <c r="BL49" s="1993"/>
      <c r="BM49" s="1993"/>
      <c r="BN49" s="1993"/>
      <c r="BO49" s="1993"/>
      <c r="BP49" s="1993"/>
      <c r="BQ49" s="1993"/>
      <c r="BR49" s="1993"/>
      <c r="BS49" s="1993"/>
      <c r="BT49" s="1993"/>
      <c r="BU49" s="1993"/>
      <c r="BV49" s="1993"/>
      <c r="BW49" s="1993"/>
      <c r="BX49" s="1993"/>
      <c r="BY49" s="1993"/>
      <c r="BZ49" s="1993"/>
      <c r="CA49" s="1993"/>
      <c r="CB49" s="1993"/>
      <c r="CC49" s="1993"/>
      <c r="CD49" s="1993"/>
      <c r="CE49" s="1993"/>
      <c r="CF49" s="1993"/>
      <c r="CG49" s="1993"/>
      <c r="CH49" s="1993"/>
      <c r="CI49" s="1993"/>
      <c r="CJ49" s="1993"/>
      <c r="CK49" s="1993"/>
      <c r="CL49" s="1993"/>
      <c r="CM49" s="1993"/>
    </row>
    <row r="50" spans="1:91" ht="30">
      <c r="B50" s="1948" t="s">
        <v>2851</v>
      </c>
      <c r="C50" s="1949"/>
      <c r="D50" s="1950" t="s">
        <v>2852</v>
      </c>
      <c r="E50" s="2043" t="s">
        <v>2994</v>
      </c>
      <c r="F50" s="2044"/>
      <c r="G50" s="2044"/>
      <c r="H50" s="2044"/>
      <c r="I50" s="2044"/>
      <c r="J50" s="2044"/>
      <c r="K50" s="2044"/>
      <c r="L50" s="2044"/>
      <c r="M50" s="2045"/>
      <c r="O50" s="1948" t="s">
        <v>2851</v>
      </c>
      <c r="P50" s="1949"/>
      <c r="Q50" s="1950" t="s">
        <v>2852</v>
      </c>
      <c r="R50" s="2046" t="s">
        <v>2995</v>
      </c>
      <c r="S50" s="2047"/>
      <c r="T50" s="2047"/>
      <c r="U50" s="2047"/>
      <c r="V50" s="2047"/>
      <c r="W50" s="2047"/>
      <c r="X50" s="2047"/>
      <c r="Y50" s="2047"/>
      <c r="Z50" s="2048"/>
      <c r="AB50" s="1004"/>
      <c r="AC50" s="1004"/>
      <c r="AD50" s="2718" t="s">
        <v>2923</v>
      </c>
      <c r="BC50" s="2702"/>
      <c r="BD50" s="4149" t="s">
        <v>2913</v>
      </c>
      <c r="BE50" s="2002" t="s">
        <v>288</v>
      </c>
      <c r="BF50" s="2003"/>
      <c r="BG50" s="2001"/>
      <c r="BH50" s="2002" t="s">
        <v>115</v>
      </c>
      <c r="BI50" s="2003"/>
      <c r="BJ50" s="2001"/>
      <c r="BK50" s="2002" t="s">
        <v>79</v>
      </c>
      <c r="BL50" s="2003"/>
      <c r="BM50" s="2001"/>
      <c r="BN50" s="2002" t="s">
        <v>121</v>
      </c>
      <c r="BO50" s="2003"/>
      <c r="BP50" s="2001"/>
      <c r="BQ50" s="2002" t="s">
        <v>135</v>
      </c>
      <c r="BR50" s="2003"/>
      <c r="BS50" s="2001"/>
      <c r="BT50" s="2002" t="s">
        <v>80</v>
      </c>
      <c r="BU50" s="2003"/>
      <c r="BV50" s="2001"/>
      <c r="BW50" s="2002" t="s">
        <v>170</v>
      </c>
      <c r="BX50" s="2003"/>
      <c r="BY50" s="2001"/>
      <c r="BZ50" s="2002" t="s">
        <v>1055</v>
      </c>
      <c r="CA50" s="2003"/>
      <c r="CB50" s="2001"/>
      <c r="CC50" s="2002" t="s">
        <v>1</v>
      </c>
      <c r="CD50" s="2003"/>
      <c r="CE50" s="2001"/>
      <c r="CF50" s="2002" t="s">
        <v>159</v>
      </c>
      <c r="CG50" s="2003"/>
      <c r="CH50" s="2001"/>
      <c r="CI50" s="2002" t="s">
        <v>1513</v>
      </c>
      <c r="CJ50" s="2003"/>
      <c r="CK50" s="2001"/>
      <c r="CL50" s="2002" t="s">
        <v>2991</v>
      </c>
      <c r="CM50" s="2003"/>
    </row>
    <row r="51" spans="1:91" ht="46.5">
      <c r="B51" s="1957" t="s">
        <v>2857</v>
      </c>
      <c r="C51" s="1958" t="s">
        <v>2855</v>
      </c>
      <c r="D51" s="2049" t="str">
        <f>B51</f>
        <v>Aa</v>
      </c>
      <c r="E51" s="2050" t="s">
        <v>2856</v>
      </c>
      <c r="F51" s="2050"/>
      <c r="G51" s="2051"/>
      <c r="H51" s="2051"/>
      <c r="I51" s="2051"/>
      <c r="J51" s="2051"/>
      <c r="K51" s="2051"/>
      <c r="L51" s="2051"/>
      <c r="M51" s="2052"/>
      <c r="O51" s="1957" t="s">
        <v>2857</v>
      </c>
      <c r="P51" s="1958" t="s">
        <v>2855</v>
      </c>
      <c r="Q51" s="2053" t="str">
        <f>O51</f>
        <v>Aa</v>
      </c>
      <c r="R51" s="2050" t="s">
        <v>2856</v>
      </c>
      <c r="S51" s="2050"/>
      <c r="T51" s="2051"/>
      <c r="U51" s="2051"/>
      <c r="V51" s="2051"/>
      <c r="W51" s="2051"/>
      <c r="X51" s="2051"/>
      <c r="Y51" s="2051"/>
      <c r="Z51" s="2052"/>
      <c r="AB51" s="1004"/>
      <c r="AC51" s="1004"/>
      <c r="AD51" s="2719" t="s">
        <v>2865</v>
      </c>
      <c r="AE51" s="2017" t="s">
        <v>2996</v>
      </c>
      <c r="AF51" s="2018"/>
      <c r="AG51" s="2017" t="s">
        <v>2997</v>
      </c>
      <c r="AH51" s="2018"/>
      <c r="AI51" s="2017" t="s">
        <v>2998</v>
      </c>
      <c r="AJ51" s="2018"/>
      <c r="AK51" s="2017" t="s">
        <v>2999</v>
      </c>
      <c r="AL51" s="2018"/>
      <c r="AM51" s="2017" t="s">
        <v>3000</v>
      </c>
      <c r="AN51" s="2018"/>
      <c r="AO51" s="2017" t="s">
        <v>3001</v>
      </c>
      <c r="AP51" s="2018"/>
      <c r="AQ51" s="2017" t="s">
        <v>3002</v>
      </c>
      <c r="AR51" s="2018"/>
      <c r="AS51" s="2017" t="s">
        <v>3003</v>
      </c>
      <c r="AT51" s="2018"/>
      <c r="AU51" s="2017" t="s">
        <v>3004</v>
      </c>
      <c r="AV51" s="2018"/>
      <c r="AW51" s="2017" t="s">
        <v>3005</v>
      </c>
      <c r="AX51" s="2018"/>
      <c r="AY51" s="2017" t="s">
        <v>3006</v>
      </c>
      <c r="AZ51" s="2018"/>
      <c r="BA51" s="2017" t="s">
        <v>3007</v>
      </c>
      <c r="BC51" s="2702"/>
      <c r="BD51" s="4149"/>
      <c r="BE51" s="2004" t="s">
        <v>75</v>
      </c>
      <c r="BF51" s="2005"/>
      <c r="BG51" s="2001"/>
      <c r="BH51" s="2004" t="s">
        <v>74</v>
      </c>
      <c r="BI51" s="2005"/>
      <c r="BJ51" s="2001"/>
      <c r="BK51" s="2004" t="s">
        <v>2908</v>
      </c>
      <c r="BL51" s="2005"/>
      <c r="BM51" s="2001"/>
      <c r="BN51" s="2004" t="s">
        <v>2911</v>
      </c>
      <c r="BO51" s="2005"/>
      <c r="BP51" s="2001"/>
      <c r="BQ51" s="2004" t="s">
        <v>1671</v>
      </c>
      <c r="BR51" s="2005"/>
      <c r="BS51" s="2001"/>
      <c r="BT51" s="2004" t="s">
        <v>2914</v>
      </c>
      <c r="BU51" s="2005"/>
      <c r="BV51" s="2001"/>
      <c r="BW51" s="2004" t="s">
        <v>2917</v>
      </c>
      <c r="BX51" s="2005"/>
      <c r="BY51" s="2001"/>
      <c r="BZ51" s="2004" t="s">
        <v>2919</v>
      </c>
      <c r="CA51" s="2005"/>
      <c r="CB51" s="2001"/>
      <c r="CC51" s="2004" t="s">
        <v>2921</v>
      </c>
      <c r="CD51" s="2005"/>
      <c r="CE51" s="2001"/>
      <c r="CF51" s="2004" t="s">
        <v>2922</v>
      </c>
      <c r="CG51" s="2005"/>
      <c r="CH51" s="2001"/>
      <c r="CI51" s="2004" t="s">
        <v>2987</v>
      </c>
      <c r="CJ51" s="2005"/>
      <c r="CK51" s="2001"/>
      <c r="CL51" s="2004" t="s">
        <v>2992</v>
      </c>
      <c r="CM51" s="2005"/>
    </row>
    <row r="52" spans="1:91" ht="30">
      <c r="B52" s="1966"/>
      <c r="M52" s="1967"/>
      <c r="O52" s="1966"/>
      <c r="Z52" s="1967"/>
      <c r="AB52" s="1004"/>
      <c r="AC52" s="1004"/>
      <c r="AD52" s="2717"/>
      <c r="AE52" s="2021"/>
      <c r="AF52" s="2021"/>
      <c r="AG52" s="2021"/>
      <c r="AH52" s="2021"/>
      <c r="AI52" s="2021"/>
      <c r="AJ52" s="2021"/>
      <c r="AK52" s="2021"/>
      <c r="AL52" s="2021"/>
      <c r="AM52" s="2021"/>
      <c r="AN52" s="2021"/>
      <c r="AO52" s="2021"/>
      <c r="AP52" s="2021"/>
      <c r="AQ52" s="2021"/>
      <c r="AR52" s="2021"/>
      <c r="AS52" s="2021"/>
      <c r="AT52" s="2021"/>
      <c r="AU52" s="2021"/>
      <c r="AV52" s="2021"/>
      <c r="AW52" s="2021"/>
      <c r="AX52" s="2021"/>
      <c r="AY52" s="2021"/>
      <c r="AZ52" s="2021"/>
      <c r="BA52" s="2021"/>
      <c r="BC52" s="2702"/>
      <c r="BD52" s="2717"/>
      <c r="BE52" s="1993"/>
      <c r="BF52" s="1993"/>
      <c r="BG52" s="1993"/>
      <c r="BH52" s="1993"/>
      <c r="BI52" s="1993"/>
      <c r="BJ52" s="1993"/>
      <c r="BK52" s="1993"/>
      <c r="BL52" s="1993"/>
      <c r="BM52" s="1993"/>
      <c r="BN52" s="1993"/>
      <c r="BO52" s="1993"/>
      <c r="BP52" s="1993"/>
      <c r="BQ52" s="1993"/>
      <c r="BR52" s="1993"/>
      <c r="BS52" s="1993"/>
      <c r="BT52" s="1993"/>
      <c r="BU52" s="1993"/>
      <c r="BV52" s="1993"/>
      <c r="BW52" s="1993"/>
      <c r="BX52" s="1993"/>
      <c r="BY52" s="1993"/>
      <c r="BZ52" s="1993"/>
      <c r="CA52" s="1993"/>
      <c r="CB52" s="1993"/>
      <c r="CC52" s="1993"/>
      <c r="CD52" s="1993"/>
      <c r="CE52" s="1993"/>
      <c r="CF52" s="1993"/>
      <c r="CG52" s="1993"/>
      <c r="CH52" s="1993"/>
      <c r="CI52" s="1993"/>
      <c r="CJ52" s="1993"/>
      <c r="CK52" s="1993"/>
      <c r="CL52" s="1993"/>
      <c r="CM52" s="1993"/>
    </row>
    <row r="53" spans="1:91" ht="30">
      <c r="B53" s="1969" t="s">
        <v>2859</v>
      </c>
      <c r="C53" s="4169" t="s">
        <v>2860</v>
      </c>
      <c r="D53" s="4170"/>
      <c r="E53" s="1970" t="s">
        <v>2861</v>
      </c>
      <c r="F53" s="4169" t="s">
        <v>2860</v>
      </c>
      <c r="G53" s="4170"/>
      <c r="H53" s="1970" t="s">
        <v>2862</v>
      </c>
      <c r="I53" s="4169" t="s">
        <v>2860</v>
      </c>
      <c r="J53" s="4170"/>
      <c r="K53" s="1970" t="s">
        <v>2863</v>
      </c>
      <c r="L53" s="4169" t="s">
        <v>2860</v>
      </c>
      <c r="M53" s="4171"/>
      <c r="O53" s="1969" t="s">
        <v>2859</v>
      </c>
      <c r="P53" s="4172" t="s">
        <v>2860</v>
      </c>
      <c r="Q53" s="4173"/>
      <c r="R53" s="1970" t="s">
        <v>2861</v>
      </c>
      <c r="S53" s="4172" t="s">
        <v>2860</v>
      </c>
      <c r="T53" s="4173"/>
      <c r="U53" s="1970" t="s">
        <v>2862</v>
      </c>
      <c r="V53" s="4172" t="s">
        <v>2860</v>
      </c>
      <c r="W53" s="4173"/>
      <c r="X53" s="1970" t="s">
        <v>2863</v>
      </c>
      <c r="Y53" s="4172" t="s">
        <v>2860</v>
      </c>
      <c r="Z53" s="4174"/>
      <c r="AB53" s="1004"/>
      <c r="AC53" s="1004"/>
      <c r="AD53" s="2719" t="s">
        <v>1488</v>
      </c>
      <c r="AE53" s="1991" t="s">
        <v>3008</v>
      </c>
      <c r="AF53" s="1992"/>
      <c r="AG53" s="1991" t="s">
        <v>3009</v>
      </c>
      <c r="AH53" s="1992"/>
      <c r="AI53" s="1991" t="s">
        <v>3010</v>
      </c>
      <c r="AJ53" s="1992"/>
      <c r="AK53" s="1991" t="s">
        <v>3011</v>
      </c>
      <c r="AL53" s="1992"/>
      <c r="AM53" s="1991" t="s">
        <v>3012</v>
      </c>
      <c r="AN53" s="1992"/>
      <c r="AO53" s="1991" t="s">
        <v>3013</v>
      </c>
      <c r="AP53" s="1992"/>
      <c r="AQ53" s="1991" t="s">
        <v>3014</v>
      </c>
      <c r="AR53" s="1992"/>
      <c r="AS53" s="1991" t="s">
        <v>3015</v>
      </c>
      <c r="AT53" s="1992"/>
      <c r="AU53" s="1991" t="s">
        <v>3016</v>
      </c>
      <c r="AV53" s="1992"/>
      <c r="AW53" s="1991" t="s">
        <v>3017</v>
      </c>
      <c r="AX53" s="1992"/>
      <c r="AY53" s="1991" t="s">
        <v>3018</v>
      </c>
      <c r="AZ53" s="1992"/>
      <c r="BA53" s="1991" t="s">
        <v>3019</v>
      </c>
      <c r="BC53" s="2702"/>
      <c r="BD53" s="4149" t="s">
        <v>2918</v>
      </c>
      <c r="BE53" s="2008" t="s">
        <v>288</v>
      </c>
      <c r="BF53" s="2009"/>
      <c r="BG53" s="2007"/>
      <c r="BH53" s="2008" t="s">
        <v>115</v>
      </c>
      <c r="BI53" s="2009"/>
      <c r="BJ53" s="2007"/>
      <c r="BK53" s="2008" t="s">
        <v>79</v>
      </c>
      <c r="BL53" s="2009"/>
      <c r="BM53" s="2007"/>
      <c r="BN53" s="2008" t="s">
        <v>121</v>
      </c>
      <c r="BO53" s="2009"/>
      <c r="BP53" s="2007"/>
      <c r="BQ53" s="2008" t="s">
        <v>135</v>
      </c>
      <c r="BR53" s="2009"/>
      <c r="BS53" s="2007"/>
      <c r="BT53" s="2008" t="s">
        <v>80</v>
      </c>
      <c r="BU53" s="2009"/>
      <c r="BV53" s="2007"/>
      <c r="BW53" s="2008" t="s">
        <v>170</v>
      </c>
      <c r="BX53" s="2009"/>
      <c r="BY53" s="2007"/>
      <c r="BZ53" s="2008" t="s">
        <v>1055</v>
      </c>
      <c r="CA53" s="2009"/>
      <c r="CB53" s="2007"/>
      <c r="CC53" s="2008" t="s">
        <v>1</v>
      </c>
      <c r="CD53" s="2009"/>
      <c r="CE53" s="2007"/>
      <c r="CF53" s="2008" t="s">
        <v>159</v>
      </c>
      <c r="CG53" s="2009"/>
      <c r="CH53" s="2007"/>
      <c r="CI53" s="2008" t="s">
        <v>1513</v>
      </c>
      <c r="CJ53" s="2009"/>
      <c r="CK53" s="2007"/>
      <c r="CL53" s="2008" t="s">
        <v>2991</v>
      </c>
      <c r="CM53" s="2009"/>
    </row>
    <row r="54" spans="1:91" ht="44.25">
      <c r="A54" s="1116"/>
      <c r="B54" s="1971" t="s">
        <v>34</v>
      </c>
      <c r="C54" s="1972" t="s">
        <v>2855</v>
      </c>
      <c r="D54" s="2054" t="s">
        <v>34</v>
      </c>
      <c r="E54" s="1974" t="s">
        <v>2864</v>
      </c>
      <c r="F54" s="1972" t="s">
        <v>2855</v>
      </c>
      <c r="G54" s="2055" t="s">
        <v>2864</v>
      </c>
      <c r="H54" s="1976">
        <v>1</v>
      </c>
      <c r="I54" s="1972" t="s">
        <v>2855</v>
      </c>
      <c r="J54" s="2055">
        <v>1</v>
      </c>
      <c r="K54" s="1976">
        <v>27</v>
      </c>
      <c r="L54" s="1972" t="s">
        <v>2855</v>
      </c>
      <c r="M54" s="2056">
        <v>27</v>
      </c>
      <c r="N54" s="1116"/>
      <c r="O54" s="1971" t="s">
        <v>34</v>
      </c>
      <c r="P54" s="1972" t="s">
        <v>2855</v>
      </c>
      <c r="Q54" s="2057" t="s">
        <v>34</v>
      </c>
      <c r="R54" s="1974" t="s">
        <v>2864</v>
      </c>
      <c r="S54" s="1972" t="s">
        <v>2855</v>
      </c>
      <c r="T54" s="2058" t="s">
        <v>2864</v>
      </c>
      <c r="U54" s="1976">
        <v>1</v>
      </c>
      <c r="V54" s="1972" t="s">
        <v>2855</v>
      </c>
      <c r="W54" s="2057">
        <v>1</v>
      </c>
      <c r="X54" s="1976">
        <v>27</v>
      </c>
      <c r="Y54" s="1972" t="s">
        <v>2855</v>
      </c>
      <c r="Z54" s="2059">
        <v>27</v>
      </c>
      <c r="AA54" s="1116"/>
      <c r="AB54" s="1162"/>
      <c r="AC54" s="1162"/>
      <c r="AD54" s="2717"/>
      <c r="AE54" s="1993"/>
      <c r="AF54" s="1993"/>
      <c r="AG54" s="1993"/>
      <c r="AH54" s="1993"/>
      <c r="AI54" s="1993"/>
      <c r="AJ54" s="1993"/>
      <c r="AK54" s="1993"/>
      <c r="AL54" s="1993"/>
      <c r="AM54" s="1993"/>
      <c r="AN54" s="1993"/>
      <c r="AO54" s="1993"/>
      <c r="AP54" s="1993"/>
      <c r="AQ54" s="1993"/>
      <c r="AR54" s="1993"/>
      <c r="AS54" s="1993"/>
      <c r="AT54" s="1993"/>
      <c r="AU54" s="1993"/>
      <c r="AV54" s="1993"/>
      <c r="AW54" s="1993"/>
      <c r="AX54" s="1993"/>
      <c r="AY54" s="1993"/>
      <c r="AZ54" s="1993"/>
      <c r="BA54" s="1993"/>
      <c r="BC54" s="2702"/>
      <c r="BD54" s="4149"/>
      <c r="BE54" s="2012" t="s">
        <v>75</v>
      </c>
      <c r="BF54" s="2013"/>
      <c r="BG54" s="2007"/>
      <c r="BH54" s="2012" t="s">
        <v>74</v>
      </c>
      <c r="BI54" s="2013"/>
      <c r="BJ54" s="2007"/>
      <c r="BK54" s="2012" t="s">
        <v>2908</v>
      </c>
      <c r="BL54" s="2013"/>
      <c r="BM54" s="2007"/>
      <c r="BN54" s="2012" t="s">
        <v>2911</v>
      </c>
      <c r="BO54" s="2013"/>
      <c r="BP54" s="2007"/>
      <c r="BQ54" s="2012" t="s">
        <v>1671</v>
      </c>
      <c r="BR54" s="2013"/>
      <c r="BS54" s="2007"/>
      <c r="BT54" s="2012" t="s">
        <v>2914</v>
      </c>
      <c r="BU54" s="2013"/>
      <c r="BV54" s="2007"/>
      <c r="BW54" s="2012" t="s">
        <v>2917</v>
      </c>
      <c r="BX54" s="2013"/>
      <c r="BY54" s="2007"/>
      <c r="BZ54" s="2012" t="s">
        <v>2919</v>
      </c>
      <c r="CA54" s="2013"/>
      <c r="CB54" s="2007"/>
      <c r="CC54" s="2012" t="s">
        <v>2921</v>
      </c>
      <c r="CD54" s="2013"/>
      <c r="CE54" s="2007"/>
      <c r="CF54" s="2012" t="s">
        <v>2922</v>
      </c>
      <c r="CG54" s="2013"/>
      <c r="CH54" s="2007"/>
      <c r="CI54" s="2012" t="s">
        <v>2987</v>
      </c>
      <c r="CJ54" s="2013"/>
      <c r="CK54" s="2007"/>
      <c r="CL54" s="2012" t="s">
        <v>2992</v>
      </c>
      <c r="CM54" s="2013"/>
    </row>
    <row r="55" spans="1:91" ht="44.25">
      <c r="A55" s="1116"/>
      <c r="B55" s="1971" t="s">
        <v>116</v>
      </c>
      <c r="C55" s="1972" t="s">
        <v>2855</v>
      </c>
      <c r="D55" s="2054" t="s">
        <v>116</v>
      </c>
      <c r="E55" s="1974" t="s">
        <v>2881</v>
      </c>
      <c r="F55" s="1972" t="s">
        <v>2855</v>
      </c>
      <c r="G55" s="2055" t="s">
        <v>2881</v>
      </c>
      <c r="H55" s="1976">
        <v>2</v>
      </c>
      <c r="I55" s="1972" t="s">
        <v>2855</v>
      </c>
      <c r="J55" s="2055">
        <v>2</v>
      </c>
      <c r="K55" s="1976">
        <v>28</v>
      </c>
      <c r="L55" s="1972" t="s">
        <v>2855</v>
      </c>
      <c r="M55" s="2056">
        <v>28</v>
      </c>
      <c r="N55" s="1116"/>
      <c r="O55" s="1971" t="s">
        <v>116</v>
      </c>
      <c r="P55" s="1972" t="s">
        <v>2855</v>
      </c>
      <c r="Q55" s="2057" t="s">
        <v>116</v>
      </c>
      <c r="R55" s="1974" t="s">
        <v>2881</v>
      </c>
      <c r="S55" s="1972" t="s">
        <v>2855</v>
      </c>
      <c r="T55" s="2058" t="s">
        <v>2881</v>
      </c>
      <c r="U55" s="1976">
        <v>2</v>
      </c>
      <c r="V55" s="1972" t="s">
        <v>2855</v>
      </c>
      <c r="W55" s="2057">
        <v>2</v>
      </c>
      <c r="X55" s="1976">
        <v>28</v>
      </c>
      <c r="Y55" s="1972" t="s">
        <v>2855</v>
      </c>
      <c r="Z55" s="2059">
        <v>28</v>
      </c>
      <c r="AA55" s="1116"/>
      <c r="AB55" s="1162"/>
      <c r="AC55" s="1162"/>
      <c r="AD55" s="2719" t="s">
        <v>2909</v>
      </c>
      <c r="AE55" s="1997" t="s">
        <v>3008</v>
      </c>
      <c r="AF55" s="1996">
        <v>0</v>
      </c>
      <c r="AG55" s="1997" t="s">
        <v>3009</v>
      </c>
      <c r="AH55" s="1996">
        <v>0</v>
      </c>
      <c r="AI55" s="1997" t="s">
        <v>3010</v>
      </c>
      <c r="AJ55" s="1996">
        <v>0</v>
      </c>
      <c r="AK55" s="1997" t="s">
        <v>3011</v>
      </c>
      <c r="AL55" s="1996">
        <v>0</v>
      </c>
      <c r="AM55" s="1997" t="s">
        <v>3012</v>
      </c>
      <c r="AN55" s="1996">
        <v>0</v>
      </c>
      <c r="AO55" s="1997" t="s">
        <v>3013</v>
      </c>
      <c r="AP55" s="1996">
        <v>0</v>
      </c>
      <c r="AQ55" s="1997" t="s">
        <v>3014</v>
      </c>
      <c r="AR55" s="1996">
        <v>0</v>
      </c>
      <c r="AS55" s="2037" t="s">
        <v>3015</v>
      </c>
      <c r="AT55" s="1996">
        <v>0</v>
      </c>
      <c r="AU55" s="1997" t="s">
        <v>3016</v>
      </c>
      <c r="AV55" s="1996">
        <v>0</v>
      </c>
      <c r="AW55" s="1997" t="s">
        <v>3017</v>
      </c>
      <c r="AX55" s="1996">
        <v>0</v>
      </c>
      <c r="AY55" s="1997" t="s">
        <v>3018</v>
      </c>
      <c r="AZ55" s="1996">
        <v>0</v>
      </c>
      <c r="BA55" s="1997" t="s">
        <v>3019</v>
      </c>
      <c r="BC55" s="2702"/>
      <c r="BD55" s="2717"/>
      <c r="BE55" s="1993"/>
      <c r="BF55" s="1993"/>
      <c r="BG55" s="1993"/>
      <c r="BH55" s="1993"/>
      <c r="BI55" s="1993"/>
      <c r="BJ55" s="1993"/>
      <c r="BK55" s="1993"/>
      <c r="BL55" s="1993"/>
      <c r="BM55" s="1993"/>
      <c r="BN55" s="1993"/>
      <c r="BO55" s="1993"/>
      <c r="BP55" s="1993"/>
      <c r="BQ55" s="1993"/>
      <c r="BR55" s="1993"/>
      <c r="BS55" s="1993"/>
      <c r="BT55" s="1993"/>
      <c r="BU55" s="1993"/>
      <c r="BV55" s="1993"/>
      <c r="BW55" s="1993"/>
      <c r="BX55" s="1993"/>
      <c r="BY55" s="1993"/>
      <c r="BZ55" s="1993"/>
      <c r="CA55" s="1993"/>
      <c r="CB55" s="1993"/>
      <c r="CC55" s="1993"/>
      <c r="CD55" s="1993"/>
      <c r="CE55" s="1993"/>
      <c r="CF55" s="1993"/>
      <c r="CG55" s="1993"/>
      <c r="CH55" s="1993"/>
      <c r="CI55" s="1993"/>
      <c r="CJ55" s="1993"/>
      <c r="CK55" s="1993"/>
      <c r="CL55" s="1993"/>
      <c r="CM55" s="1993"/>
    </row>
    <row r="56" spans="1:91" ht="44.25">
      <c r="A56" s="1116"/>
      <c r="B56" s="1971" t="s">
        <v>0</v>
      </c>
      <c r="C56" s="1972" t="s">
        <v>2855</v>
      </c>
      <c r="D56" s="2054" t="s">
        <v>0</v>
      </c>
      <c r="E56" s="1974" t="s">
        <v>2900</v>
      </c>
      <c r="F56" s="1972" t="s">
        <v>2855</v>
      </c>
      <c r="G56" s="2055" t="s">
        <v>2900</v>
      </c>
      <c r="H56" s="1976">
        <v>3</v>
      </c>
      <c r="I56" s="1972" t="s">
        <v>2855</v>
      </c>
      <c r="J56" s="2055">
        <v>3</v>
      </c>
      <c r="K56" s="1976">
        <v>29</v>
      </c>
      <c r="L56" s="1972" t="s">
        <v>2855</v>
      </c>
      <c r="M56" s="2056">
        <v>29</v>
      </c>
      <c r="N56" s="1116"/>
      <c r="O56" s="1971" t="s">
        <v>0</v>
      </c>
      <c r="P56" s="1972" t="s">
        <v>2855</v>
      </c>
      <c r="Q56" s="2057" t="s">
        <v>0</v>
      </c>
      <c r="R56" s="1974" t="s">
        <v>2900</v>
      </c>
      <c r="S56" s="1972" t="s">
        <v>2855</v>
      </c>
      <c r="T56" s="2058" t="s">
        <v>2900</v>
      </c>
      <c r="U56" s="1976">
        <v>3</v>
      </c>
      <c r="V56" s="1972" t="s">
        <v>2855</v>
      </c>
      <c r="W56" s="2057">
        <v>3</v>
      </c>
      <c r="X56" s="1976">
        <v>29</v>
      </c>
      <c r="Y56" s="1972" t="s">
        <v>2855</v>
      </c>
      <c r="Z56" s="2059">
        <v>29</v>
      </c>
      <c r="AA56" s="1116"/>
      <c r="AB56" s="1162"/>
      <c r="AC56" s="1162"/>
      <c r="AD56" s="2717"/>
      <c r="AE56" s="1993"/>
      <c r="AF56" s="1993"/>
      <c r="AG56" s="1993"/>
      <c r="AH56" s="1993"/>
      <c r="AI56" s="1993"/>
      <c r="AJ56" s="1993"/>
      <c r="AK56" s="1993"/>
      <c r="AL56" s="1993"/>
      <c r="AM56" s="1993"/>
      <c r="AN56" s="1993"/>
      <c r="AO56" s="1993"/>
      <c r="AP56" s="1993"/>
      <c r="AQ56" s="1993"/>
      <c r="AR56" s="1993"/>
      <c r="AS56" s="2038"/>
      <c r="AT56" s="1993"/>
      <c r="AU56" s="1993"/>
      <c r="AV56" s="1993"/>
      <c r="AW56" s="1993"/>
      <c r="AX56" s="1993"/>
      <c r="AY56" s="1993"/>
      <c r="AZ56" s="1993"/>
      <c r="BA56" s="1993"/>
      <c r="BC56" s="2702"/>
      <c r="BD56" s="4149" t="s">
        <v>2920</v>
      </c>
      <c r="BE56" s="2015" t="s">
        <v>288</v>
      </c>
      <c r="BF56" s="2016"/>
      <c r="BG56" s="2011"/>
      <c r="BH56" s="2015" t="s">
        <v>115</v>
      </c>
      <c r="BI56" s="2016"/>
      <c r="BJ56" s="2011"/>
      <c r="BK56" s="2015" t="s">
        <v>79</v>
      </c>
      <c r="BL56" s="2016"/>
      <c r="BM56" s="2011"/>
      <c r="BN56" s="2015" t="s">
        <v>121</v>
      </c>
      <c r="BO56" s="2016"/>
      <c r="BP56" s="2011"/>
      <c r="BQ56" s="2015" t="s">
        <v>135</v>
      </c>
      <c r="BR56" s="2016"/>
      <c r="BS56" s="2011"/>
      <c r="BT56" s="2015" t="s">
        <v>80</v>
      </c>
      <c r="BU56" s="2016"/>
      <c r="BV56" s="2011"/>
      <c r="BW56" s="2015" t="s">
        <v>170</v>
      </c>
      <c r="BX56" s="2016"/>
      <c r="BY56" s="2011"/>
      <c r="BZ56" s="2015" t="s">
        <v>1055</v>
      </c>
      <c r="CA56" s="2016"/>
      <c r="CB56" s="2011"/>
      <c r="CC56" s="2015" t="s">
        <v>1</v>
      </c>
      <c r="CD56" s="2016"/>
      <c r="CE56" s="2011"/>
      <c r="CF56" s="2015" t="s">
        <v>159</v>
      </c>
      <c r="CG56" s="2016"/>
      <c r="CH56" s="2011"/>
      <c r="CI56" s="2015" t="s">
        <v>1513</v>
      </c>
      <c r="CJ56" s="2016"/>
      <c r="CK56" s="2011"/>
      <c r="CL56" s="2015" t="s">
        <v>2991</v>
      </c>
      <c r="CM56" s="2016"/>
    </row>
    <row r="57" spans="1:91" ht="44.25">
      <c r="A57" s="1116"/>
      <c r="B57" s="1971" t="s">
        <v>79</v>
      </c>
      <c r="C57" s="1972" t="s">
        <v>2855</v>
      </c>
      <c r="D57" s="2054" t="s">
        <v>79</v>
      </c>
      <c r="E57" s="1974" t="s">
        <v>2908</v>
      </c>
      <c r="F57" s="1972" t="s">
        <v>2855</v>
      </c>
      <c r="G57" s="2055" t="s">
        <v>2908</v>
      </c>
      <c r="H57" s="1976">
        <v>4</v>
      </c>
      <c r="I57" s="1972" t="s">
        <v>2855</v>
      </c>
      <c r="J57" s="2055">
        <v>4</v>
      </c>
      <c r="K57" s="1976">
        <v>30</v>
      </c>
      <c r="L57" s="1972" t="s">
        <v>2855</v>
      </c>
      <c r="M57" s="2056">
        <v>30</v>
      </c>
      <c r="N57" s="1116"/>
      <c r="O57" s="1971" t="s">
        <v>79</v>
      </c>
      <c r="P57" s="1972" t="s">
        <v>2855</v>
      </c>
      <c r="Q57" s="2057" t="s">
        <v>79</v>
      </c>
      <c r="R57" s="1974" t="s">
        <v>2908</v>
      </c>
      <c r="S57" s="1972" t="s">
        <v>2855</v>
      </c>
      <c r="T57" s="2058" t="s">
        <v>2908</v>
      </c>
      <c r="U57" s="1976">
        <v>4</v>
      </c>
      <c r="V57" s="1972" t="s">
        <v>2855</v>
      </c>
      <c r="W57" s="2057">
        <v>4</v>
      </c>
      <c r="X57" s="1976">
        <v>30</v>
      </c>
      <c r="Y57" s="1972" t="s">
        <v>2855</v>
      </c>
      <c r="Z57" s="2059">
        <v>30</v>
      </c>
      <c r="AA57" s="1116"/>
      <c r="AB57" s="1162"/>
      <c r="AC57" s="1162"/>
      <c r="AD57" s="2719" t="s">
        <v>2912</v>
      </c>
      <c r="AE57" s="2000" t="s">
        <v>3008</v>
      </c>
      <c r="AF57" s="2001">
        <v>0</v>
      </c>
      <c r="AG57" s="2000" t="s">
        <v>3009</v>
      </c>
      <c r="AH57" s="2001">
        <v>0</v>
      </c>
      <c r="AI57" s="2000" t="s">
        <v>3010</v>
      </c>
      <c r="AJ57" s="2001">
        <v>0</v>
      </c>
      <c r="AK57" s="2000" t="s">
        <v>3011</v>
      </c>
      <c r="AL57" s="2001">
        <v>0</v>
      </c>
      <c r="AM57" s="2000" t="s">
        <v>3012</v>
      </c>
      <c r="AN57" s="2001">
        <v>0</v>
      </c>
      <c r="AO57" s="2000" t="s">
        <v>3013</v>
      </c>
      <c r="AP57" s="2001">
        <v>0</v>
      </c>
      <c r="AQ57" s="2000" t="s">
        <v>3014</v>
      </c>
      <c r="AR57" s="2001">
        <v>0</v>
      </c>
      <c r="AS57" s="2000" t="s">
        <v>3015</v>
      </c>
      <c r="AT57" s="2001">
        <v>0</v>
      </c>
      <c r="AU57" s="2000" t="s">
        <v>3016</v>
      </c>
      <c r="AV57" s="2001">
        <v>0</v>
      </c>
      <c r="AW57" s="2000" t="s">
        <v>3017</v>
      </c>
      <c r="AX57" s="2001">
        <v>0</v>
      </c>
      <c r="AY57" s="2000" t="s">
        <v>3018</v>
      </c>
      <c r="AZ57" s="2001">
        <v>0</v>
      </c>
      <c r="BA57" s="2000" t="s">
        <v>3019</v>
      </c>
      <c r="BC57" s="2702"/>
      <c r="BD57" s="4149"/>
      <c r="BE57" s="2019" t="s">
        <v>75</v>
      </c>
      <c r="BF57" s="2020"/>
      <c r="BG57" s="2011"/>
      <c r="BH57" s="2019" t="s">
        <v>74</v>
      </c>
      <c r="BI57" s="2020"/>
      <c r="BJ57" s="2011"/>
      <c r="BK57" s="2019" t="s">
        <v>2908</v>
      </c>
      <c r="BL57" s="2020"/>
      <c r="BM57" s="2011"/>
      <c r="BN57" s="2019" t="s">
        <v>2911</v>
      </c>
      <c r="BO57" s="2020"/>
      <c r="BP57" s="2011"/>
      <c r="BQ57" s="2019" t="s">
        <v>1671</v>
      </c>
      <c r="BR57" s="2020"/>
      <c r="BS57" s="2011"/>
      <c r="BT57" s="2019" t="s">
        <v>2914</v>
      </c>
      <c r="BU57" s="2020"/>
      <c r="BV57" s="2011"/>
      <c r="BW57" s="2019" t="s">
        <v>2917</v>
      </c>
      <c r="BX57" s="2020"/>
      <c r="BY57" s="2011"/>
      <c r="BZ57" s="2019" t="s">
        <v>2919</v>
      </c>
      <c r="CA57" s="2020"/>
      <c r="CB57" s="2011"/>
      <c r="CC57" s="2019" t="s">
        <v>2921</v>
      </c>
      <c r="CD57" s="2020"/>
      <c r="CE57" s="2011"/>
      <c r="CF57" s="2019" t="s">
        <v>2922</v>
      </c>
      <c r="CG57" s="2020"/>
      <c r="CH57" s="2011"/>
      <c r="CI57" s="2019" t="s">
        <v>2987</v>
      </c>
      <c r="CJ57" s="2020"/>
      <c r="CK57" s="2011"/>
      <c r="CL57" s="2019" t="s">
        <v>2992</v>
      </c>
      <c r="CM57" s="2020"/>
    </row>
    <row r="58" spans="1:91" ht="44.25">
      <c r="A58" s="1116"/>
      <c r="B58" s="1971" t="s">
        <v>76</v>
      </c>
      <c r="C58" s="1972" t="s">
        <v>2855</v>
      </c>
      <c r="D58" s="2054" t="s">
        <v>76</v>
      </c>
      <c r="E58" s="1974" t="s">
        <v>2910</v>
      </c>
      <c r="F58" s="1972" t="s">
        <v>2855</v>
      </c>
      <c r="G58" s="2055" t="s">
        <v>2910</v>
      </c>
      <c r="H58" s="1976">
        <v>5</v>
      </c>
      <c r="I58" s="1972" t="s">
        <v>2855</v>
      </c>
      <c r="J58" s="2055">
        <v>5</v>
      </c>
      <c r="K58" s="1976">
        <v>31</v>
      </c>
      <c r="L58" s="1972" t="s">
        <v>2855</v>
      </c>
      <c r="M58" s="2056">
        <v>31</v>
      </c>
      <c r="N58" s="1116"/>
      <c r="O58" s="1971" t="s">
        <v>76</v>
      </c>
      <c r="P58" s="1972" t="s">
        <v>2855</v>
      </c>
      <c r="Q58" s="2057" t="s">
        <v>76</v>
      </c>
      <c r="R58" s="1974" t="s">
        <v>2910</v>
      </c>
      <c r="S58" s="1972" t="s">
        <v>2855</v>
      </c>
      <c r="T58" s="2058" t="s">
        <v>2910</v>
      </c>
      <c r="U58" s="1976">
        <v>5</v>
      </c>
      <c r="V58" s="1972" t="s">
        <v>2855</v>
      </c>
      <c r="W58" s="2057">
        <v>5</v>
      </c>
      <c r="X58" s="1976">
        <v>31</v>
      </c>
      <c r="Y58" s="1972" t="s">
        <v>2855</v>
      </c>
      <c r="Z58" s="2059">
        <v>31</v>
      </c>
      <c r="AA58" s="1116"/>
      <c r="AB58" s="1162"/>
      <c r="AC58" s="1162"/>
      <c r="AD58" s="2717"/>
      <c r="AE58" s="1993"/>
      <c r="AF58" s="1993"/>
      <c r="AG58" s="1993"/>
      <c r="AH58" s="1993"/>
      <c r="AI58" s="1993"/>
      <c r="AJ58" s="1993"/>
      <c r="AK58" s="1993"/>
      <c r="AL58" s="1993"/>
      <c r="AM58" s="1993"/>
      <c r="AN58" s="1993"/>
      <c r="AO58" s="1993"/>
      <c r="AP58" s="1993"/>
      <c r="AQ58" s="1993"/>
      <c r="AR58" s="1993"/>
      <c r="AS58" s="1993"/>
      <c r="AT58" s="1993"/>
      <c r="AU58" s="1993"/>
      <c r="AV58" s="1993"/>
      <c r="AW58" s="1993"/>
      <c r="AX58" s="1993"/>
      <c r="AY58" s="1993"/>
      <c r="AZ58" s="1993"/>
      <c r="BA58" s="1993"/>
      <c r="BC58" s="2702"/>
      <c r="BD58" s="2717"/>
      <c r="BE58" s="2737"/>
      <c r="BF58" s="2737"/>
      <c r="BG58" s="2737"/>
      <c r="BH58" s="2737"/>
      <c r="BI58" s="2737"/>
      <c r="BJ58" s="2737"/>
      <c r="BK58" s="2737"/>
      <c r="BL58" s="2737"/>
      <c r="BM58" s="2737"/>
      <c r="BN58" s="2737"/>
      <c r="BO58" s="2737"/>
      <c r="BP58" s="2737"/>
      <c r="BQ58" s="2737"/>
      <c r="BR58" s="2737"/>
      <c r="BS58" s="2737"/>
      <c r="BT58" s="2737"/>
      <c r="BU58" s="2737"/>
      <c r="BV58" s="2737"/>
      <c r="BW58" s="2737"/>
      <c r="BX58" s="2737"/>
      <c r="BY58" s="2737"/>
      <c r="BZ58" s="2737"/>
      <c r="CA58" s="2737"/>
      <c r="CB58" s="2737"/>
      <c r="CC58" s="2737"/>
      <c r="CD58" s="2737"/>
      <c r="CE58" s="2737"/>
      <c r="CF58" s="2737"/>
      <c r="CG58" s="2737"/>
      <c r="CH58" s="2737"/>
      <c r="CI58" s="2737"/>
      <c r="CJ58" s="2737"/>
      <c r="CK58" s="2737"/>
      <c r="CL58" s="2737"/>
      <c r="CM58" s="2737"/>
    </row>
    <row r="59" spans="1:91" ht="44.25">
      <c r="A59" s="1116"/>
      <c r="B59" s="1971" t="s">
        <v>121</v>
      </c>
      <c r="C59" s="1972" t="s">
        <v>2855</v>
      </c>
      <c r="D59" s="2054" t="s">
        <v>121</v>
      </c>
      <c r="E59" s="1974" t="s">
        <v>2911</v>
      </c>
      <c r="F59" s="1972" t="s">
        <v>2855</v>
      </c>
      <c r="G59" s="2055" t="s">
        <v>2911</v>
      </c>
      <c r="H59" s="1976">
        <v>6</v>
      </c>
      <c r="I59" s="1972" t="s">
        <v>2855</v>
      </c>
      <c r="J59" s="2055">
        <v>6</v>
      </c>
      <c r="K59" s="1976">
        <v>32</v>
      </c>
      <c r="L59" s="1972" t="s">
        <v>2855</v>
      </c>
      <c r="M59" s="2056">
        <v>32</v>
      </c>
      <c r="N59" s="1116"/>
      <c r="O59" s="1971" t="s">
        <v>121</v>
      </c>
      <c r="P59" s="1972" t="s">
        <v>2855</v>
      </c>
      <c r="Q59" s="2057" t="s">
        <v>121</v>
      </c>
      <c r="R59" s="1974" t="s">
        <v>2911</v>
      </c>
      <c r="S59" s="1972" t="s">
        <v>2855</v>
      </c>
      <c r="T59" s="2058" t="s">
        <v>2911</v>
      </c>
      <c r="U59" s="1976">
        <v>6</v>
      </c>
      <c r="V59" s="1972" t="s">
        <v>2855</v>
      </c>
      <c r="W59" s="2057">
        <v>6</v>
      </c>
      <c r="X59" s="1976">
        <v>32</v>
      </c>
      <c r="Y59" s="1972" t="s">
        <v>2855</v>
      </c>
      <c r="Z59" s="2059">
        <v>32</v>
      </c>
      <c r="AA59" s="1116"/>
      <c r="AB59" s="1162"/>
      <c r="AC59" s="1162"/>
      <c r="AD59" s="2719" t="s">
        <v>2916</v>
      </c>
      <c r="AE59" s="2006" t="s">
        <v>3008</v>
      </c>
      <c r="AF59" s="2007">
        <v>0</v>
      </c>
      <c r="AG59" s="2006" t="s">
        <v>3009</v>
      </c>
      <c r="AH59" s="2007">
        <v>0</v>
      </c>
      <c r="AI59" s="2006" t="s">
        <v>3010</v>
      </c>
      <c r="AJ59" s="2007">
        <v>0</v>
      </c>
      <c r="AK59" s="2006" t="s">
        <v>3011</v>
      </c>
      <c r="AL59" s="2007">
        <v>0</v>
      </c>
      <c r="AM59" s="2006" t="s">
        <v>3012</v>
      </c>
      <c r="AN59" s="2007">
        <v>0</v>
      </c>
      <c r="AO59" s="2006" t="s">
        <v>3013</v>
      </c>
      <c r="AP59" s="2007">
        <v>0</v>
      </c>
      <c r="AQ59" s="2006" t="s">
        <v>3014</v>
      </c>
      <c r="AR59" s="2007">
        <v>0</v>
      </c>
      <c r="AS59" s="2006" t="s">
        <v>3015</v>
      </c>
      <c r="AT59" s="2007">
        <v>0</v>
      </c>
      <c r="AU59" s="2006" t="s">
        <v>3016</v>
      </c>
      <c r="AV59" s="2007">
        <v>0</v>
      </c>
      <c r="AW59" s="2006" t="s">
        <v>3017</v>
      </c>
      <c r="AX59" s="2007">
        <v>0</v>
      </c>
      <c r="AY59" s="2006" t="s">
        <v>3018</v>
      </c>
      <c r="AZ59" s="2007">
        <v>0</v>
      </c>
      <c r="BA59" s="2006" t="s">
        <v>3019</v>
      </c>
      <c r="BC59" s="2702"/>
      <c r="BD59" s="2717"/>
      <c r="BE59" s="2736" t="s">
        <v>3020</v>
      </c>
      <c r="BF59" s="2737"/>
      <c r="BG59" s="2737"/>
      <c r="BH59" s="2737"/>
      <c r="BI59" s="2737"/>
      <c r="BJ59" s="2737"/>
      <c r="BK59" s="2737"/>
      <c r="BL59" s="2737"/>
      <c r="BM59" s="2737"/>
      <c r="BN59" s="2737"/>
      <c r="BO59" s="2737"/>
      <c r="BP59" s="2737"/>
      <c r="BQ59" s="2737"/>
      <c r="BR59" s="2737"/>
      <c r="BS59" s="2737"/>
      <c r="BT59" s="2737"/>
      <c r="BU59" s="2737"/>
      <c r="BV59" s="2737"/>
      <c r="BW59" s="2737"/>
      <c r="BX59" s="2737"/>
      <c r="BY59" s="2737"/>
      <c r="BZ59" s="2737"/>
      <c r="CA59" s="2737"/>
      <c r="CB59" s="2737"/>
      <c r="CC59" s="2737"/>
      <c r="CD59" s="2737"/>
      <c r="CE59" s="2737"/>
      <c r="CF59" s="2737"/>
      <c r="CG59" s="2737"/>
      <c r="CH59" s="2737"/>
      <c r="CI59" s="2737"/>
      <c r="CJ59" s="2737"/>
      <c r="CK59" s="2737"/>
      <c r="CL59" s="2737"/>
      <c r="CM59" s="2737"/>
    </row>
    <row r="60" spans="1:91" ht="44.25">
      <c r="A60" s="1116"/>
      <c r="B60" s="1971" t="s">
        <v>135</v>
      </c>
      <c r="C60" s="1972" t="s">
        <v>2855</v>
      </c>
      <c r="D60" s="2054" t="s">
        <v>135</v>
      </c>
      <c r="E60" s="1974" t="s">
        <v>1671</v>
      </c>
      <c r="F60" s="1972" t="s">
        <v>2855</v>
      </c>
      <c r="G60" s="2055" t="s">
        <v>1671</v>
      </c>
      <c r="H60" s="1976">
        <v>7</v>
      </c>
      <c r="I60" s="1972" t="s">
        <v>2855</v>
      </c>
      <c r="J60" s="2055">
        <v>7</v>
      </c>
      <c r="K60" s="1976">
        <v>33</v>
      </c>
      <c r="L60" s="1972" t="s">
        <v>2855</v>
      </c>
      <c r="M60" s="2056">
        <v>33</v>
      </c>
      <c r="N60" s="1116"/>
      <c r="O60" s="1971" t="s">
        <v>135</v>
      </c>
      <c r="P60" s="1972" t="s">
        <v>2855</v>
      </c>
      <c r="Q60" s="2057" t="s">
        <v>135</v>
      </c>
      <c r="R60" s="1974" t="s">
        <v>1671</v>
      </c>
      <c r="S60" s="1972" t="s">
        <v>2855</v>
      </c>
      <c r="T60" s="2058" t="s">
        <v>1671</v>
      </c>
      <c r="U60" s="1976">
        <v>7</v>
      </c>
      <c r="V60" s="1972" t="s">
        <v>2855</v>
      </c>
      <c r="W60" s="2057">
        <v>7</v>
      </c>
      <c r="X60" s="1976">
        <v>33</v>
      </c>
      <c r="Y60" s="1972" t="s">
        <v>2855</v>
      </c>
      <c r="Z60" s="2059">
        <v>33</v>
      </c>
      <c r="AA60" s="1116"/>
      <c r="AB60" s="1162"/>
      <c r="AC60" s="1162"/>
      <c r="AD60" s="2717"/>
      <c r="AE60" s="1993"/>
      <c r="AF60" s="1993"/>
      <c r="AG60" s="1993"/>
      <c r="AH60" s="1993"/>
      <c r="AI60" s="1993"/>
      <c r="AJ60" s="1993"/>
      <c r="AK60" s="1993"/>
      <c r="AL60" s="1993"/>
      <c r="AM60" s="1993"/>
      <c r="AN60" s="1993"/>
      <c r="AO60" s="1993"/>
      <c r="AP60" s="1993"/>
      <c r="AQ60" s="1993"/>
      <c r="AR60" s="1993"/>
      <c r="AS60" s="1993"/>
      <c r="AT60" s="1993"/>
      <c r="AU60" s="1993"/>
      <c r="AV60" s="1993"/>
      <c r="AW60" s="1993"/>
      <c r="AX60" s="1993"/>
      <c r="AY60" s="1993"/>
      <c r="AZ60" s="1993"/>
      <c r="BA60" s="1993"/>
      <c r="BC60" s="2702"/>
      <c r="BD60" s="4153" t="s">
        <v>2878</v>
      </c>
      <c r="BE60" s="1983" t="s">
        <v>2989</v>
      </c>
      <c r="BF60" s="1984"/>
      <c r="BG60" s="1993"/>
      <c r="BH60" s="1983" t="s">
        <v>2959</v>
      </c>
      <c r="BI60" s="1984"/>
      <c r="BJ60" s="1993"/>
      <c r="BK60" s="1983" t="s">
        <v>1533</v>
      </c>
      <c r="BL60" s="1984"/>
      <c r="BM60" s="1993"/>
      <c r="BN60" s="1983" t="s">
        <v>0</v>
      </c>
      <c r="BO60" s="1984"/>
      <c r="BP60" s="1993"/>
      <c r="BQ60" s="1983" t="s">
        <v>172</v>
      </c>
      <c r="BR60" s="1984"/>
      <c r="BS60" s="1993"/>
      <c r="BT60" s="1983" t="s">
        <v>116</v>
      </c>
      <c r="BU60" s="1984"/>
      <c r="BV60" s="1993"/>
      <c r="BW60" s="1983" t="s">
        <v>236</v>
      </c>
      <c r="BX60" s="1984"/>
      <c r="BY60" s="1993"/>
      <c r="BZ60" s="1983" t="s">
        <v>1120</v>
      </c>
      <c r="CA60" s="1984"/>
      <c r="CB60" s="1993"/>
      <c r="CC60" s="1983" t="s">
        <v>720</v>
      </c>
      <c r="CD60" s="1984"/>
      <c r="CE60" s="1993"/>
      <c r="CF60" s="1983" t="s">
        <v>1711</v>
      </c>
      <c r="CG60" s="1984"/>
      <c r="CH60" s="1993"/>
      <c r="CI60" s="1983" t="s">
        <v>2993</v>
      </c>
      <c r="CJ60" s="1984"/>
      <c r="CK60" s="2737"/>
      <c r="CL60" s="2737"/>
      <c r="CM60" s="2737"/>
    </row>
    <row r="61" spans="1:91" ht="44.25">
      <c r="A61" s="1116"/>
      <c r="B61" s="1971" t="s">
        <v>80</v>
      </c>
      <c r="C61" s="1972" t="s">
        <v>2855</v>
      </c>
      <c r="D61" s="2054" t="s">
        <v>80</v>
      </c>
      <c r="E61" s="1974" t="s">
        <v>2914</v>
      </c>
      <c r="F61" s="1972" t="s">
        <v>2855</v>
      </c>
      <c r="G61" s="2055" t="s">
        <v>2914</v>
      </c>
      <c r="H61" s="1976">
        <v>8</v>
      </c>
      <c r="I61" s="1972" t="s">
        <v>2855</v>
      </c>
      <c r="J61" s="2055">
        <v>8</v>
      </c>
      <c r="K61" s="1976">
        <v>34</v>
      </c>
      <c r="L61" s="1972" t="s">
        <v>2855</v>
      </c>
      <c r="M61" s="2056">
        <v>34</v>
      </c>
      <c r="N61" s="1116"/>
      <c r="O61" s="1971" t="s">
        <v>80</v>
      </c>
      <c r="P61" s="1972" t="s">
        <v>2855</v>
      </c>
      <c r="Q61" s="2057" t="s">
        <v>80</v>
      </c>
      <c r="R61" s="1974" t="s">
        <v>2914</v>
      </c>
      <c r="S61" s="1972" t="s">
        <v>2855</v>
      </c>
      <c r="T61" s="2058" t="s">
        <v>2914</v>
      </c>
      <c r="U61" s="1976">
        <v>8</v>
      </c>
      <c r="V61" s="1972" t="s">
        <v>2855</v>
      </c>
      <c r="W61" s="2057">
        <v>8</v>
      </c>
      <c r="X61" s="1976">
        <v>34</v>
      </c>
      <c r="Y61" s="1972" t="s">
        <v>2855</v>
      </c>
      <c r="Z61" s="2059">
        <v>34</v>
      </c>
      <c r="AA61" s="1116"/>
      <c r="AB61" s="1162"/>
      <c r="AC61" s="1162"/>
      <c r="AD61" s="2719" t="s">
        <v>2920</v>
      </c>
      <c r="AE61" s="2010" t="s">
        <v>3008</v>
      </c>
      <c r="AF61" s="2011">
        <v>0</v>
      </c>
      <c r="AG61" s="2010" t="s">
        <v>3009</v>
      </c>
      <c r="AH61" s="2011">
        <v>0</v>
      </c>
      <c r="AI61" s="2010" t="s">
        <v>3010</v>
      </c>
      <c r="AJ61" s="2011">
        <v>0</v>
      </c>
      <c r="AK61" s="2010" t="s">
        <v>3011</v>
      </c>
      <c r="AL61" s="2011">
        <v>0</v>
      </c>
      <c r="AM61" s="2010" t="s">
        <v>3012</v>
      </c>
      <c r="AN61" s="2011">
        <v>0</v>
      </c>
      <c r="AO61" s="2010" t="s">
        <v>3013</v>
      </c>
      <c r="AP61" s="2011">
        <v>0</v>
      </c>
      <c r="AQ61" s="2010" t="s">
        <v>3014</v>
      </c>
      <c r="AR61" s="2011">
        <v>0</v>
      </c>
      <c r="AS61" s="2010" t="s">
        <v>3015</v>
      </c>
      <c r="AT61" s="2011">
        <v>0</v>
      </c>
      <c r="AU61" s="2010" t="s">
        <v>3016</v>
      </c>
      <c r="AV61" s="2011">
        <v>0</v>
      </c>
      <c r="AW61" s="2010" t="s">
        <v>3017</v>
      </c>
      <c r="AX61" s="2011">
        <v>0</v>
      </c>
      <c r="AY61" s="2010" t="s">
        <v>3018</v>
      </c>
      <c r="AZ61" s="2011">
        <v>0</v>
      </c>
      <c r="BA61" s="2010" t="s">
        <v>3019</v>
      </c>
      <c r="BC61" s="2702"/>
      <c r="BD61" s="4153"/>
      <c r="BE61" s="1988" t="s">
        <v>2989</v>
      </c>
      <c r="BF61" s="1989"/>
      <c r="BG61" s="1993"/>
      <c r="BH61" s="1988" t="s">
        <v>2960</v>
      </c>
      <c r="BI61" s="1989"/>
      <c r="BJ61" s="1993"/>
      <c r="BK61" s="1988" t="s">
        <v>2961</v>
      </c>
      <c r="BL61" s="1989"/>
      <c r="BM61" s="1993"/>
      <c r="BN61" s="1988" t="s">
        <v>2900</v>
      </c>
      <c r="BO61" s="1989"/>
      <c r="BP61" s="1993"/>
      <c r="BQ61" s="1988" t="s">
        <v>2958</v>
      </c>
      <c r="BR61" s="1989"/>
      <c r="BS61" s="1993"/>
      <c r="BT61" s="1988" t="s">
        <v>2881</v>
      </c>
      <c r="BU61" s="1989"/>
      <c r="BV61" s="1993"/>
      <c r="BW61" s="1988" t="s">
        <v>2924</v>
      </c>
      <c r="BX61" s="1989"/>
      <c r="BY61" s="1993"/>
      <c r="BZ61" s="1988" t="s">
        <v>808</v>
      </c>
      <c r="CA61" s="1989"/>
      <c r="CB61" s="1993"/>
      <c r="CC61" s="1988" t="s">
        <v>2962</v>
      </c>
      <c r="CD61" s="1989"/>
      <c r="CE61" s="1993"/>
      <c r="CF61" s="1988" t="s">
        <v>2975</v>
      </c>
      <c r="CG61" s="1989"/>
      <c r="CH61" s="1993"/>
      <c r="CI61" s="1988" t="s">
        <v>1485</v>
      </c>
      <c r="CJ61" s="1989"/>
      <c r="CK61" s="2737"/>
      <c r="CL61" s="2737"/>
      <c r="CM61" s="2737"/>
    </row>
    <row r="62" spans="1:91" ht="45" thickBot="1">
      <c r="A62" s="1116"/>
      <c r="B62" s="1971" t="s">
        <v>110</v>
      </c>
      <c r="C62" s="1972" t="s">
        <v>2855</v>
      </c>
      <c r="D62" s="2054" t="s">
        <v>110</v>
      </c>
      <c r="E62" s="1974" t="s">
        <v>2915</v>
      </c>
      <c r="F62" s="1972" t="s">
        <v>2855</v>
      </c>
      <c r="G62" s="2055" t="s">
        <v>2915</v>
      </c>
      <c r="H62" s="1976">
        <v>9</v>
      </c>
      <c r="I62" s="1972" t="s">
        <v>2855</v>
      </c>
      <c r="J62" s="2055">
        <v>9</v>
      </c>
      <c r="K62" s="1976">
        <v>35</v>
      </c>
      <c r="L62" s="1972" t="s">
        <v>2855</v>
      </c>
      <c r="M62" s="2056">
        <v>35</v>
      </c>
      <c r="N62" s="1116"/>
      <c r="O62" s="1971" t="s">
        <v>110</v>
      </c>
      <c r="P62" s="1972" t="s">
        <v>2855</v>
      </c>
      <c r="Q62" s="2057" t="s">
        <v>110</v>
      </c>
      <c r="R62" s="1974" t="s">
        <v>2915</v>
      </c>
      <c r="S62" s="1972" t="s">
        <v>2855</v>
      </c>
      <c r="T62" s="2058" t="s">
        <v>2915</v>
      </c>
      <c r="U62" s="1976">
        <v>9</v>
      </c>
      <c r="V62" s="1972" t="s">
        <v>2855</v>
      </c>
      <c r="W62" s="2057">
        <v>9</v>
      </c>
      <c r="X62" s="1976">
        <v>35</v>
      </c>
      <c r="Y62" s="1972" t="s">
        <v>2855</v>
      </c>
      <c r="Z62" s="2059">
        <v>35</v>
      </c>
      <c r="AA62" s="1116"/>
      <c r="AB62" s="1162"/>
      <c r="AC62" s="1162"/>
      <c r="AD62" s="2720"/>
      <c r="AE62" s="2021"/>
      <c r="AF62" s="2021"/>
      <c r="AG62" s="2021"/>
      <c r="AH62" s="2021"/>
      <c r="AI62" s="2021"/>
      <c r="AJ62" s="2021"/>
      <c r="AK62" s="2021"/>
      <c r="AL62" s="2021"/>
      <c r="AM62" s="2021"/>
      <c r="AN62" s="2021"/>
      <c r="AO62" s="2021"/>
      <c r="AP62" s="2021"/>
      <c r="AQ62" s="2021"/>
      <c r="AR62" s="2021"/>
      <c r="AS62" s="2021"/>
      <c r="AT62" s="2021"/>
      <c r="AU62" s="2021"/>
      <c r="AV62" s="2021"/>
      <c r="AW62" s="2707"/>
      <c r="AX62" s="2707"/>
      <c r="AY62" s="2707"/>
      <c r="AZ62" s="2707"/>
      <c r="BA62" s="2707"/>
      <c r="BB62" s="2702"/>
      <c r="BC62" s="2702"/>
      <c r="BD62" s="2732"/>
      <c r="BE62" s="1985"/>
      <c r="BF62" s="1985"/>
      <c r="BG62" s="1993"/>
      <c r="BH62" s="1985"/>
      <c r="BI62" s="1985"/>
      <c r="BJ62" s="1993"/>
      <c r="BK62" s="1985"/>
      <c r="BL62" s="1985"/>
      <c r="BM62" s="1993"/>
      <c r="BN62" s="1985"/>
      <c r="BO62" s="1985"/>
      <c r="BP62" s="1993"/>
      <c r="BQ62" s="1985"/>
      <c r="BR62" s="1985"/>
      <c r="BS62" s="1993"/>
      <c r="BT62" s="1985"/>
      <c r="BU62" s="1985"/>
      <c r="BV62" s="1993"/>
      <c r="BW62" s="1985"/>
      <c r="BX62" s="1985"/>
      <c r="BY62" s="1993"/>
      <c r="BZ62" s="1985"/>
      <c r="CA62" s="1985"/>
      <c r="CB62" s="1993"/>
      <c r="CC62" s="1985"/>
      <c r="CD62" s="1985"/>
      <c r="CE62" s="1993"/>
      <c r="CF62" s="1985"/>
      <c r="CG62" s="1985"/>
      <c r="CH62" s="1993"/>
      <c r="CI62" s="1985"/>
      <c r="CJ62" s="1985"/>
      <c r="CK62" s="2737"/>
      <c r="CL62" s="2737"/>
      <c r="CM62" s="2737"/>
    </row>
    <row r="63" spans="1:91" ht="44.25" customHeight="1">
      <c r="A63" s="1116"/>
      <c r="B63" s="1971" t="s">
        <v>170</v>
      </c>
      <c r="C63" s="1972" t="s">
        <v>2855</v>
      </c>
      <c r="D63" s="2054" t="s">
        <v>170</v>
      </c>
      <c r="E63" s="1974" t="s">
        <v>2917</v>
      </c>
      <c r="F63" s="1972" t="s">
        <v>2855</v>
      </c>
      <c r="G63" s="2055" t="s">
        <v>2917</v>
      </c>
      <c r="H63" s="1976">
        <v>10</v>
      </c>
      <c r="I63" s="1972" t="s">
        <v>2855</v>
      </c>
      <c r="J63" s="2055">
        <v>10</v>
      </c>
      <c r="K63" s="1976">
        <v>36</v>
      </c>
      <c r="L63" s="1972" t="s">
        <v>2855</v>
      </c>
      <c r="M63" s="2056">
        <v>36</v>
      </c>
      <c r="N63" s="1116"/>
      <c r="O63" s="1971" t="s">
        <v>170</v>
      </c>
      <c r="P63" s="1972" t="s">
        <v>2855</v>
      </c>
      <c r="Q63" s="2057" t="s">
        <v>170</v>
      </c>
      <c r="R63" s="1974" t="s">
        <v>2917</v>
      </c>
      <c r="S63" s="1972" t="s">
        <v>2855</v>
      </c>
      <c r="T63" s="2058" t="s">
        <v>2917</v>
      </c>
      <c r="U63" s="1976">
        <v>10</v>
      </c>
      <c r="V63" s="1972" t="s">
        <v>2855</v>
      </c>
      <c r="W63" s="2057">
        <v>10</v>
      </c>
      <c r="X63" s="1976">
        <v>36</v>
      </c>
      <c r="Y63" s="1972" t="s">
        <v>2855</v>
      </c>
      <c r="Z63" s="2059">
        <v>36</v>
      </c>
      <c r="AA63" s="1116"/>
      <c r="AB63" s="1162"/>
      <c r="AC63" s="1162"/>
      <c r="AD63" s="2702"/>
      <c r="AE63" s="4154" t="s">
        <v>51</v>
      </c>
      <c r="AF63" s="4155"/>
      <c r="AG63" s="4155"/>
      <c r="AH63" s="4155"/>
      <c r="AI63" s="4155"/>
      <c r="AJ63" s="4155"/>
      <c r="AK63" s="4155"/>
      <c r="AL63" s="4155"/>
      <c r="AM63" s="4155"/>
      <c r="AN63" s="4155"/>
      <c r="AO63" s="4155"/>
      <c r="AP63" s="4155"/>
      <c r="AQ63" s="4155"/>
      <c r="AR63" s="4155"/>
      <c r="AS63" s="4155"/>
      <c r="AT63" s="4155"/>
      <c r="AU63" s="4156"/>
      <c r="AW63" s="2702"/>
      <c r="AX63" s="2702"/>
      <c r="AY63" s="2702"/>
      <c r="AZ63" s="2702"/>
      <c r="BA63" s="2702"/>
      <c r="BB63" s="2702"/>
      <c r="BC63" s="2702"/>
      <c r="BD63" s="4149" t="s">
        <v>2909</v>
      </c>
      <c r="BE63" s="1994" t="s">
        <v>2989</v>
      </c>
      <c r="BF63" s="1995"/>
      <c r="BG63" s="1993"/>
      <c r="BH63" s="1994" t="s">
        <v>2959</v>
      </c>
      <c r="BI63" s="1995"/>
      <c r="BJ63" s="1993"/>
      <c r="BK63" s="1994" t="s">
        <v>1533</v>
      </c>
      <c r="BL63" s="1995"/>
      <c r="BM63" s="1993"/>
      <c r="BN63" s="1994" t="s">
        <v>0</v>
      </c>
      <c r="BO63" s="1995"/>
      <c r="BP63" s="1993"/>
      <c r="BQ63" s="1994" t="s">
        <v>172</v>
      </c>
      <c r="BR63" s="1995"/>
      <c r="BS63" s="1993"/>
      <c r="BT63" s="1994" t="s">
        <v>116</v>
      </c>
      <c r="BU63" s="1995"/>
      <c r="BV63" s="1993"/>
      <c r="BW63" s="1994" t="s">
        <v>236</v>
      </c>
      <c r="BX63" s="1995"/>
      <c r="BY63" s="1993"/>
      <c r="BZ63" s="1994" t="s">
        <v>1120</v>
      </c>
      <c r="CA63" s="1995"/>
      <c r="CB63" s="1993"/>
      <c r="CC63" s="1994" t="s">
        <v>720</v>
      </c>
      <c r="CD63" s="1995"/>
      <c r="CE63" s="1993"/>
      <c r="CF63" s="1994" t="s">
        <v>1711</v>
      </c>
      <c r="CG63" s="1995"/>
      <c r="CH63" s="1993"/>
      <c r="CI63" s="1994" t="s">
        <v>2993</v>
      </c>
      <c r="CJ63" s="1995"/>
      <c r="CK63" s="2737"/>
      <c r="CL63" s="2737"/>
      <c r="CM63" s="2737"/>
    </row>
    <row r="64" spans="1:91" ht="45" thickBot="1">
      <c r="A64" s="1116"/>
      <c r="B64" s="1971" t="s">
        <v>1055</v>
      </c>
      <c r="C64" s="1972" t="s">
        <v>2855</v>
      </c>
      <c r="D64" s="2054" t="s">
        <v>1055</v>
      </c>
      <c r="E64" s="1974" t="s">
        <v>2919</v>
      </c>
      <c r="F64" s="1972" t="s">
        <v>2855</v>
      </c>
      <c r="G64" s="2055" t="s">
        <v>2919</v>
      </c>
      <c r="H64" s="1976">
        <v>11</v>
      </c>
      <c r="I64" s="1972" t="s">
        <v>2855</v>
      </c>
      <c r="J64" s="2055">
        <v>11</v>
      </c>
      <c r="K64" s="1976">
        <v>37</v>
      </c>
      <c r="L64" s="1972" t="s">
        <v>2855</v>
      </c>
      <c r="M64" s="2056">
        <v>37</v>
      </c>
      <c r="N64" s="1116"/>
      <c r="O64" s="1971" t="s">
        <v>1055</v>
      </c>
      <c r="P64" s="1972" t="s">
        <v>2855</v>
      </c>
      <c r="Q64" s="2057" t="s">
        <v>1055</v>
      </c>
      <c r="R64" s="1974" t="s">
        <v>2919</v>
      </c>
      <c r="S64" s="1972" t="s">
        <v>2855</v>
      </c>
      <c r="T64" s="2058" t="s">
        <v>2919</v>
      </c>
      <c r="U64" s="1976">
        <v>11</v>
      </c>
      <c r="V64" s="1972" t="s">
        <v>2855</v>
      </c>
      <c r="W64" s="2057">
        <v>11</v>
      </c>
      <c r="X64" s="1976">
        <v>37</v>
      </c>
      <c r="Y64" s="1972" t="s">
        <v>2855</v>
      </c>
      <c r="Z64" s="2059">
        <v>37</v>
      </c>
      <c r="AA64" s="1116"/>
      <c r="AB64" s="1162"/>
      <c r="AC64" s="1162"/>
      <c r="AD64" s="2702"/>
      <c r="AE64" s="4157"/>
      <c r="AF64" s="4158"/>
      <c r="AG64" s="4158"/>
      <c r="AH64" s="4158"/>
      <c r="AI64" s="4158"/>
      <c r="AJ64" s="4158"/>
      <c r="AK64" s="4158"/>
      <c r="AL64" s="4158"/>
      <c r="AM64" s="4158"/>
      <c r="AN64" s="4158"/>
      <c r="AO64" s="4158"/>
      <c r="AP64" s="4158"/>
      <c r="AQ64" s="4158"/>
      <c r="AR64" s="4158"/>
      <c r="AS64" s="4158"/>
      <c r="AT64" s="4158"/>
      <c r="AU64" s="4159"/>
      <c r="AW64" s="2702"/>
      <c r="AX64" s="2702"/>
      <c r="AY64" s="2702"/>
      <c r="AZ64" s="2702"/>
      <c r="BA64" s="2702"/>
      <c r="BB64" s="2702"/>
      <c r="BC64" s="2702"/>
      <c r="BD64" s="4149"/>
      <c r="BE64" s="1998" t="s">
        <v>2989</v>
      </c>
      <c r="BF64" s="1999"/>
      <c r="BG64" s="1993"/>
      <c r="BH64" s="1998" t="s">
        <v>2960</v>
      </c>
      <c r="BI64" s="1999"/>
      <c r="BJ64" s="1993"/>
      <c r="BK64" s="1998" t="s">
        <v>2961</v>
      </c>
      <c r="BL64" s="1999"/>
      <c r="BM64" s="1993"/>
      <c r="BN64" s="1998" t="s">
        <v>2900</v>
      </c>
      <c r="BO64" s="1999"/>
      <c r="BP64" s="1993"/>
      <c r="BQ64" s="1998" t="s">
        <v>2958</v>
      </c>
      <c r="BR64" s="1999"/>
      <c r="BS64" s="1993"/>
      <c r="BT64" s="1998" t="s">
        <v>2881</v>
      </c>
      <c r="BU64" s="1999"/>
      <c r="BV64" s="1993"/>
      <c r="BW64" s="1998" t="s">
        <v>2924</v>
      </c>
      <c r="BX64" s="1999"/>
      <c r="BY64" s="1993"/>
      <c r="BZ64" s="1998" t="s">
        <v>808</v>
      </c>
      <c r="CA64" s="1999"/>
      <c r="CB64" s="1993"/>
      <c r="CC64" s="1998" t="s">
        <v>2962</v>
      </c>
      <c r="CD64" s="1999"/>
      <c r="CE64" s="1993"/>
      <c r="CF64" s="1998" t="s">
        <v>2975</v>
      </c>
      <c r="CG64" s="1999"/>
      <c r="CH64" s="1993"/>
      <c r="CI64" s="1998" t="s">
        <v>1485</v>
      </c>
      <c r="CJ64" s="1999"/>
      <c r="CK64" s="2737"/>
      <c r="CL64" s="2737"/>
      <c r="CM64" s="2737"/>
    </row>
    <row r="65" spans="1:91" ht="44.25">
      <c r="A65" s="1116"/>
      <c r="B65" s="1971" t="s">
        <v>1</v>
      </c>
      <c r="C65" s="1972" t="s">
        <v>2855</v>
      </c>
      <c r="D65" s="2054" t="s">
        <v>1</v>
      </c>
      <c r="E65" s="1974" t="s">
        <v>2921</v>
      </c>
      <c r="F65" s="1972" t="s">
        <v>2855</v>
      </c>
      <c r="G65" s="2055" t="s">
        <v>2921</v>
      </c>
      <c r="H65" s="1976">
        <v>12</v>
      </c>
      <c r="I65" s="1972" t="s">
        <v>2855</v>
      </c>
      <c r="J65" s="2055">
        <v>12</v>
      </c>
      <c r="K65" s="1976">
        <v>38</v>
      </c>
      <c r="L65" s="1972" t="s">
        <v>2855</v>
      </c>
      <c r="M65" s="2056">
        <v>38</v>
      </c>
      <c r="N65" s="1116"/>
      <c r="O65" s="1971" t="s">
        <v>1</v>
      </c>
      <c r="P65" s="1972" t="s">
        <v>2855</v>
      </c>
      <c r="Q65" s="2057" t="s">
        <v>1</v>
      </c>
      <c r="R65" s="1974" t="s">
        <v>2921</v>
      </c>
      <c r="S65" s="1972" t="s">
        <v>2855</v>
      </c>
      <c r="T65" s="2058" t="s">
        <v>2921</v>
      </c>
      <c r="U65" s="1976">
        <v>12</v>
      </c>
      <c r="V65" s="1972" t="s">
        <v>2855</v>
      </c>
      <c r="W65" s="2057">
        <v>12</v>
      </c>
      <c r="X65" s="1976">
        <v>38</v>
      </c>
      <c r="Y65" s="1972" t="s">
        <v>2855</v>
      </c>
      <c r="Z65" s="2059">
        <v>38</v>
      </c>
      <c r="AA65" s="1116"/>
      <c r="AB65" s="1162"/>
      <c r="AC65" s="1162"/>
      <c r="AD65" s="2702"/>
      <c r="AE65" s="1004"/>
      <c r="AF65" s="1004"/>
      <c r="AG65" s="1004"/>
      <c r="AH65" s="1004"/>
      <c r="AI65" s="1004"/>
      <c r="AJ65" s="1004"/>
      <c r="AK65" s="1004"/>
      <c r="AL65" s="1004"/>
      <c r="AM65" s="1004"/>
      <c r="AN65" s="1004"/>
      <c r="AO65" s="1004"/>
      <c r="AP65" s="1004"/>
      <c r="AQ65" s="2702"/>
      <c r="AR65" s="2702"/>
      <c r="AS65" s="2702"/>
      <c r="AT65" s="2702"/>
      <c r="AU65" s="2702"/>
      <c r="AV65" s="2702"/>
      <c r="AW65" s="2702"/>
      <c r="AX65" s="2702"/>
      <c r="AY65" s="2702"/>
      <c r="AZ65" s="2702"/>
      <c r="BA65" s="2702"/>
      <c r="BB65" s="2702"/>
      <c r="BC65" s="2702"/>
      <c r="BD65" s="2732"/>
      <c r="BE65" s="1993"/>
      <c r="BF65" s="1993"/>
      <c r="BG65" s="1993"/>
      <c r="BH65" s="1993"/>
      <c r="BI65" s="1993"/>
      <c r="BJ65" s="1993"/>
      <c r="BK65" s="1993"/>
      <c r="BL65" s="1993"/>
      <c r="BM65" s="1993"/>
      <c r="BN65" s="1993"/>
      <c r="BO65" s="1993"/>
      <c r="BP65" s="1993"/>
      <c r="BQ65" s="1993"/>
      <c r="BR65" s="1993"/>
      <c r="BS65" s="1993"/>
      <c r="BT65" s="1993"/>
      <c r="BU65" s="1993"/>
      <c r="BV65" s="1993"/>
      <c r="BW65" s="1993"/>
      <c r="BX65" s="1993"/>
      <c r="BY65" s="1993"/>
      <c r="BZ65" s="1993"/>
      <c r="CA65" s="1993"/>
      <c r="CB65" s="1993"/>
      <c r="CC65" s="1993"/>
      <c r="CD65" s="1993"/>
      <c r="CE65" s="1993"/>
      <c r="CF65" s="1993"/>
      <c r="CG65" s="1993"/>
      <c r="CH65" s="1993"/>
      <c r="CI65" s="1993"/>
      <c r="CJ65" s="1993"/>
      <c r="CK65" s="2737"/>
      <c r="CL65" s="2737"/>
      <c r="CM65" s="2737"/>
    </row>
    <row r="66" spans="1:91" ht="44.25" customHeight="1">
      <c r="A66" s="1116"/>
      <c r="B66" s="1971" t="s">
        <v>159</v>
      </c>
      <c r="C66" s="1972" t="s">
        <v>2855</v>
      </c>
      <c r="D66" s="2054" t="s">
        <v>159</v>
      </c>
      <c r="E66" s="1974" t="s">
        <v>2922</v>
      </c>
      <c r="F66" s="1972" t="s">
        <v>2855</v>
      </c>
      <c r="G66" s="2055" t="s">
        <v>2922</v>
      </c>
      <c r="H66" s="1976">
        <v>13</v>
      </c>
      <c r="I66" s="1972" t="s">
        <v>2855</v>
      </c>
      <c r="J66" s="2055">
        <v>13</v>
      </c>
      <c r="K66" s="1976">
        <v>39</v>
      </c>
      <c r="L66" s="1972" t="s">
        <v>2855</v>
      </c>
      <c r="M66" s="2056">
        <v>39</v>
      </c>
      <c r="N66" s="1116"/>
      <c r="O66" s="1971" t="s">
        <v>159</v>
      </c>
      <c r="P66" s="1972" t="s">
        <v>2855</v>
      </c>
      <c r="Q66" s="2057" t="s">
        <v>159</v>
      </c>
      <c r="R66" s="1974" t="s">
        <v>2922</v>
      </c>
      <c r="S66" s="1972" t="s">
        <v>2855</v>
      </c>
      <c r="T66" s="2058" t="s">
        <v>2922</v>
      </c>
      <c r="U66" s="1976">
        <v>13</v>
      </c>
      <c r="V66" s="1972" t="s">
        <v>2855</v>
      </c>
      <c r="W66" s="2057">
        <v>13</v>
      </c>
      <c r="X66" s="1976">
        <v>39</v>
      </c>
      <c r="Y66" s="1972" t="s">
        <v>2855</v>
      </c>
      <c r="Z66" s="2059">
        <v>39</v>
      </c>
      <c r="AA66" s="1116"/>
      <c r="AB66" s="1162"/>
      <c r="AC66" s="1162"/>
      <c r="AD66" s="2702"/>
      <c r="AE66" s="4160" t="s">
        <v>71</v>
      </c>
      <c r="AF66" s="4161"/>
      <c r="AG66" s="4161"/>
      <c r="AH66" s="4161"/>
      <c r="AI66" s="4161"/>
      <c r="AJ66" s="4161"/>
      <c r="AK66" s="4161"/>
      <c r="AL66" s="4161"/>
      <c r="AM66" s="4161"/>
      <c r="AN66" s="4161"/>
      <c r="AO66" s="4161"/>
      <c r="AP66" s="4161"/>
      <c r="AQ66" s="4162"/>
      <c r="AS66" s="2733" t="s">
        <v>67</v>
      </c>
      <c r="AT66" s="2702"/>
      <c r="AU66" s="2733" t="s">
        <v>68</v>
      </c>
      <c r="AV66" s="2702"/>
      <c r="AW66" s="2702"/>
      <c r="AX66" s="2702"/>
      <c r="AY66" s="2702"/>
      <c r="AZ66" s="2702"/>
      <c r="BA66" s="2702"/>
      <c r="BB66" s="2702"/>
      <c r="BC66" s="2702"/>
      <c r="BD66" s="4149" t="s">
        <v>2913</v>
      </c>
      <c r="BE66" s="2002" t="s">
        <v>2989</v>
      </c>
      <c r="BF66" s="2003"/>
      <c r="BG66" s="1993"/>
      <c r="BH66" s="2002" t="s">
        <v>2959</v>
      </c>
      <c r="BI66" s="2003"/>
      <c r="BJ66" s="1993"/>
      <c r="BK66" s="2002" t="s">
        <v>1533</v>
      </c>
      <c r="BL66" s="2003"/>
      <c r="BM66" s="1993"/>
      <c r="BN66" s="2002" t="s">
        <v>0</v>
      </c>
      <c r="BO66" s="2003"/>
      <c r="BP66" s="1993"/>
      <c r="BQ66" s="2002" t="s">
        <v>172</v>
      </c>
      <c r="BR66" s="2003"/>
      <c r="BS66" s="1993"/>
      <c r="BT66" s="2002" t="s">
        <v>116</v>
      </c>
      <c r="BU66" s="2003"/>
      <c r="BV66" s="1993"/>
      <c r="BW66" s="2002" t="s">
        <v>236</v>
      </c>
      <c r="BX66" s="2003"/>
      <c r="BY66" s="1993"/>
      <c r="BZ66" s="2002" t="s">
        <v>1120</v>
      </c>
      <c r="CA66" s="2003"/>
      <c r="CB66" s="1993"/>
      <c r="CC66" s="2002" t="s">
        <v>720</v>
      </c>
      <c r="CD66" s="2003"/>
      <c r="CE66" s="1993"/>
      <c r="CF66" s="2002" t="s">
        <v>1711</v>
      </c>
      <c r="CG66" s="2003"/>
      <c r="CH66" s="1993"/>
      <c r="CI66" s="2002" t="s">
        <v>2993</v>
      </c>
      <c r="CJ66" s="2003"/>
      <c r="CK66" s="2737"/>
      <c r="CL66" s="2737"/>
      <c r="CM66" s="2737"/>
    </row>
    <row r="67" spans="1:91" ht="44.25">
      <c r="A67" s="1116"/>
      <c r="B67" s="1971" t="s">
        <v>236</v>
      </c>
      <c r="C67" s="1972" t="s">
        <v>2855</v>
      </c>
      <c r="D67" s="2054" t="s">
        <v>236</v>
      </c>
      <c r="E67" s="1974" t="s">
        <v>2924</v>
      </c>
      <c r="F67" s="1972" t="s">
        <v>2855</v>
      </c>
      <c r="G67" s="2055" t="s">
        <v>2924</v>
      </c>
      <c r="H67" s="1976">
        <v>14</v>
      </c>
      <c r="I67" s="1972" t="s">
        <v>2855</v>
      </c>
      <c r="J67" s="2055">
        <v>14</v>
      </c>
      <c r="K67" s="1976">
        <v>40</v>
      </c>
      <c r="L67" s="1972" t="s">
        <v>2855</v>
      </c>
      <c r="M67" s="2056">
        <v>40</v>
      </c>
      <c r="N67" s="1116"/>
      <c r="O67" s="1971" t="s">
        <v>236</v>
      </c>
      <c r="P67" s="1972" t="s">
        <v>2855</v>
      </c>
      <c r="Q67" s="2057" t="s">
        <v>236</v>
      </c>
      <c r="R67" s="1974" t="s">
        <v>2924</v>
      </c>
      <c r="S67" s="1972" t="s">
        <v>2855</v>
      </c>
      <c r="T67" s="2058" t="s">
        <v>2924</v>
      </c>
      <c r="U67" s="1976">
        <v>14</v>
      </c>
      <c r="V67" s="1972" t="s">
        <v>2855</v>
      </c>
      <c r="W67" s="2057">
        <v>14</v>
      </c>
      <c r="X67" s="1976">
        <v>40</v>
      </c>
      <c r="Y67" s="1972" t="s">
        <v>2855</v>
      </c>
      <c r="Z67" s="2059">
        <v>40</v>
      </c>
      <c r="AA67" s="1116"/>
      <c r="AB67" s="1162"/>
      <c r="AC67" s="1162"/>
      <c r="AD67" s="2702"/>
      <c r="AE67" s="4163"/>
      <c r="AF67" s="4164"/>
      <c r="AG67" s="4164"/>
      <c r="AH67" s="4164"/>
      <c r="AI67" s="4164"/>
      <c r="AJ67" s="4164"/>
      <c r="AK67" s="4164"/>
      <c r="AL67" s="4164"/>
      <c r="AM67" s="4164"/>
      <c r="AN67" s="4164"/>
      <c r="AO67" s="4164"/>
      <c r="AP67" s="4164"/>
      <c r="AQ67" s="4165"/>
      <c r="AS67" s="2733" t="s">
        <v>70</v>
      </c>
      <c r="AT67" s="2702"/>
      <c r="AU67" s="2733" t="s">
        <v>69</v>
      </c>
      <c r="AV67" s="2702"/>
      <c r="AW67" s="2702"/>
      <c r="AX67" s="2702"/>
      <c r="AY67" s="2702"/>
      <c r="AZ67" s="2702"/>
      <c r="BA67" s="2702"/>
      <c r="BB67" s="2702"/>
      <c r="BC67" s="2702"/>
      <c r="BD67" s="4149"/>
      <c r="BE67" s="2004" t="s">
        <v>2989</v>
      </c>
      <c r="BF67" s="2005"/>
      <c r="BG67" s="1993"/>
      <c r="BH67" s="2004" t="s">
        <v>2960</v>
      </c>
      <c r="BI67" s="2005"/>
      <c r="BJ67" s="1993"/>
      <c r="BK67" s="2004" t="s">
        <v>2961</v>
      </c>
      <c r="BL67" s="2005"/>
      <c r="BM67" s="1993"/>
      <c r="BN67" s="2004" t="s">
        <v>2900</v>
      </c>
      <c r="BO67" s="2005"/>
      <c r="BP67" s="1993"/>
      <c r="BQ67" s="2004" t="s">
        <v>2958</v>
      </c>
      <c r="BR67" s="2005"/>
      <c r="BS67" s="1993"/>
      <c r="BT67" s="2004" t="s">
        <v>2881</v>
      </c>
      <c r="BU67" s="2005"/>
      <c r="BV67" s="1993"/>
      <c r="BW67" s="2004" t="s">
        <v>2924</v>
      </c>
      <c r="BX67" s="2005"/>
      <c r="BY67" s="1993"/>
      <c r="BZ67" s="2004" t="s">
        <v>808</v>
      </c>
      <c r="CA67" s="2005"/>
      <c r="CB67" s="1993"/>
      <c r="CC67" s="2004" t="s">
        <v>2962</v>
      </c>
      <c r="CD67" s="2005"/>
      <c r="CE67" s="1993"/>
      <c r="CF67" s="2004" t="s">
        <v>2975</v>
      </c>
      <c r="CG67" s="2005"/>
      <c r="CH67" s="1993"/>
      <c r="CI67" s="2004" t="s">
        <v>1485</v>
      </c>
      <c r="CJ67" s="2005"/>
      <c r="CK67" s="2737"/>
      <c r="CL67" s="2737"/>
      <c r="CM67" s="2737"/>
    </row>
    <row r="68" spans="1:91" ht="44.25">
      <c r="A68" s="1116"/>
      <c r="B68" s="1971" t="s">
        <v>2937</v>
      </c>
      <c r="C68" s="1972" t="s">
        <v>2855</v>
      </c>
      <c r="D68" s="2054" t="s">
        <v>2937</v>
      </c>
      <c r="E68" s="1974" t="s">
        <v>2938</v>
      </c>
      <c r="F68" s="1972" t="s">
        <v>2855</v>
      </c>
      <c r="G68" s="2055" t="s">
        <v>2938</v>
      </c>
      <c r="H68" s="1976">
        <v>15</v>
      </c>
      <c r="I68" s="1972" t="s">
        <v>2855</v>
      </c>
      <c r="J68" s="2055">
        <v>15</v>
      </c>
      <c r="K68" s="1976">
        <v>41</v>
      </c>
      <c r="L68" s="1972" t="s">
        <v>2855</v>
      </c>
      <c r="M68" s="2056">
        <v>41</v>
      </c>
      <c r="N68" s="1116"/>
      <c r="O68" s="1971" t="s">
        <v>2937</v>
      </c>
      <c r="P68" s="1972" t="s">
        <v>2855</v>
      </c>
      <c r="Q68" s="2057" t="s">
        <v>2937</v>
      </c>
      <c r="R68" s="1974" t="s">
        <v>2938</v>
      </c>
      <c r="S68" s="1972" t="s">
        <v>2855</v>
      </c>
      <c r="T68" s="2058" t="s">
        <v>2938</v>
      </c>
      <c r="U68" s="1976">
        <v>15</v>
      </c>
      <c r="V68" s="1972" t="s">
        <v>2855</v>
      </c>
      <c r="W68" s="2057">
        <v>15</v>
      </c>
      <c r="X68" s="1976">
        <v>41</v>
      </c>
      <c r="Y68" s="1972" t="s">
        <v>2855</v>
      </c>
      <c r="Z68" s="2059">
        <v>41</v>
      </c>
      <c r="AA68" s="1116"/>
      <c r="AB68" s="1162"/>
      <c r="AC68" s="1162"/>
      <c r="AD68" s="2702"/>
      <c r="AE68" s="4166"/>
      <c r="AF68" s="4167"/>
      <c r="AG68" s="4167"/>
      <c r="AH68" s="4167"/>
      <c r="AI68" s="4167"/>
      <c r="AJ68" s="4167"/>
      <c r="AK68" s="4167"/>
      <c r="AL68" s="4167"/>
      <c r="AM68" s="4167"/>
      <c r="AN68" s="4167"/>
      <c r="AO68" s="4167"/>
      <c r="AP68" s="4167"/>
      <c r="AQ68" s="4168"/>
      <c r="AS68" s="2706"/>
      <c r="AT68" s="2702"/>
      <c r="AU68" s="2702"/>
      <c r="AV68" s="2702"/>
      <c r="AW68" s="2702"/>
      <c r="AX68" s="2702"/>
      <c r="AY68" s="2702"/>
      <c r="AZ68" s="2702"/>
      <c r="BA68" s="2702"/>
      <c r="BB68" s="2702"/>
      <c r="BC68" s="2702"/>
      <c r="BD68" s="2717"/>
      <c r="BE68" s="1993"/>
      <c r="BF68" s="1993"/>
      <c r="BG68" s="1993"/>
      <c r="BH68" s="1993"/>
      <c r="BI68" s="1993"/>
      <c r="BJ68" s="1993"/>
      <c r="BK68" s="1993"/>
      <c r="BL68" s="1993"/>
      <c r="BM68" s="1993"/>
      <c r="BN68" s="1993"/>
      <c r="BO68" s="1993"/>
      <c r="BP68" s="1993"/>
      <c r="BQ68" s="1993"/>
      <c r="BR68" s="1993"/>
      <c r="BS68" s="1993"/>
      <c r="BT68" s="1993"/>
      <c r="BU68" s="1993"/>
      <c r="BV68" s="1993"/>
      <c r="BW68" s="1993"/>
      <c r="BX68" s="1993"/>
      <c r="BY68" s="1993"/>
      <c r="BZ68" s="1993"/>
      <c r="CA68" s="1993"/>
      <c r="CB68" s="1993"/>
      <c r="CC68" s="1993"/>
      <c r="CD68" s="1993"/>
      <c r="CE68" s="1993"/>
      <c r="CF68" s="1993"/>
      <c r="CG68" s="1993"/>
      <c r="CH68" s="1993"/>
      <c r="CI68" s="1993"/>
      <c r="CJ68" s="1993"/>
      <c r="CK68" s="2737"/>
      <c r="CL68" s="2737"/>
      <c r="CM68" s="2737"/>
    </row>
    <row r="69" spans="1:91" ht="44.25">
      <c r="A69" s="1116"/>
      <c r="B69" s="1971" t="s">
        <v>77</v>
      </c>
      <c r="C69" s="1972" t="s">
        <v>2855</v>
      </c>
      <c r="D69" s="2054" t="s">
        <v>77</v>
      </c>
      <c r="E69" s="1974" t="s">
        <v>1546</v>
      </c>
      <c r="F69" s="1972" t="s">
        <v>2855</v>
      </c>
      <c r="G69" s="2055" t="s">
        <v>1546</v>
      </c>
      <c r="H69" s="1976">
        <v>16</v>
      </c>
      <c r="I69" s="1972" t="s">
        <v>2855</v>
      </c>
      <c r="J69" s="2055">
        <v>16</v>
      </c>
      <c r="K69" s="1976">
        <v>42</v>
      </c>
      <c r="L69" s="1972" t="s">
        <v>2855</v>
      </c>
      <c r="M69" s="2056">
        <v>42</v>
      </c>
      <c r="N69" s="1116"/>
      <c r="O69" s="1971" t="s">
        <v>77</v>
      </c>
      <c r="P69" s="1972" t="s">
        <v>2855</v>
      </c>
      <c r="Q69" s="2057" t="s">
        <v>77</v>
      </c>
      <c r="R69" s="1974" t="s">
        <v>1546</v>
      </c>
      <c r="S69" s="1972" t="s">
        <v>2855</v>
      </c>
      <c r="T69" s="2058" t="s">
        <v>1546</v>
      </c>
      <c r="U69" s="1976">
        <v>16</v>
      </c>
      <c r="V69" s="1972" t="s">
        <v>2855</v>
      </c>
      <c r="W69" s="2057">
        <v>16</v>
      </c>
      <c r="X69" s="1976">
        <v>42</v>
      </c>
      <c r="Y69" s="1972" t="s">
        <v>2855</v>
      </c>
      <c r="Z69" s="2059">
        <v>42</v>
      </c>
      <c r="AA69" s="1116"/>
      <c r="AB69" s="1162"/>
      <c r="AC69" s="1162"/>
      <c r="AD69" s="2702"/>
      <c r="AE69" s="1004"/>
      <c r="AF69" s="1004"/>
      <c r="AG69" s="1004"/>
      <c r="AH69" s="1004"/>
      <c r="AI69" s="1004"/>
      <c r="AJ69" s="1004"/>
      <c r="AK69" s="1004"/>
      <c r="AL69" s="1004"/>
      <c r="AM69" s="1004"/>
      <c r="AN69" s="1004"/>
      <c r="AO69" s="1004"/>
      <c r="AP69" s="1004"/>
      <c r="AQ69" s="2702"/>
      <c r="AR69" s="2702"/>
      <c r="AS69" s="2702"/>
      <c r="AT69" s="2702"/>
      <c r="AU69" s="2702"/>
      <c r="AW69" s="2702"/>
      <c r="AX69" s="2702"/>
      <c r="AY69" s="2702"/>
      <c r="AZ69" s="2702"/>
      <c r="BA69" s="2702"/>
      <c r="BB69" s="2702"/>
      <c r="BC69" s="2702"/>
      <c r="BD69" s="4149" t="s">
        <v>2918</v>
      </c>
      <c r="BE69" s="2008" t="s">
        <v>2989</v>
      </c>
      <c r="BF69" s="2009"/>
      <c r="BG69" s="1993"/>
      <c r="BH69" s="2008" t="s">
        <v>2959</v>
      </c>
      <c r="BI69" s="2009"/>
      <c r="BJ69" s="1993"/>
      <c r="BK69" s="2008" t="s">
        <v>1533</v>
      </c>
      <c r="BL69" s="2009"/>
      <c r="BM69" s="1993"/>
      <c r="BN69" s="2008" t="s">
        <v>0</v>
      </c>
      <c r="BO69" s="2009"/>
      <c r="BP69" s="1993"/>
      <c r="BQ69" s="2008" t="s">
        <v>172</v>
      </c>
      <c r="BR69" s="2009"/>
      <c r="BS69" s="1993"/>
      <c r="BT69" s="2008" t="s">
        <v>116</v>
      </c>
      <c r="BU69" s="2009"/>
      <c r="BV69" s="1993"/>
      <c r="BW69" s="2008" t="s">
        <v>236</v>
      </c>
      <c r="BX69" s="2009"/>
      <c r="BY69" s="1993"/>
      <c r="BZ69" s="2008" t="s">
        <v>1120</v>
      </c>
      <c r="CA69" s="2009"/>
      <c r="CB69" s="1993"/>
      <c r="CC69" s="2008" t="s">
        <v>720</v>
      </c>
      <c r="CD69" s="2009"/>
      <c r="CE69" s="1993"/>
      <c r="CF69" s="2008" t="s">
        <v>1711</v>
      </c>
      <c r="CG69" s="2009"/>
      <c r="CH69" s="1993"/>
      <c r="CI69" s="2008" t="s">
        <v>2993</v>
      </c>
      <c r="CJ69" s="2009"/>
      <c r="CK69" s="2737"/>
      <c r="CL69" s="2737"/>
      <c r="CM69" s="2737"/>
    </row>
    <row r="70" spans="1:91" ht="44.25">
      <c r="A70" s="1116"/>
      <c r="B70" s="1971" t="s">
        <v>288</v>
      </c>
      <c r="C70" s="1972" t="s">
        <v>2855</v>
      </c>
      <c r="D70" s="2054" t="s">
        <v>288</v>
      </c>
      <c r="E70" s="1974" t="s">
        <v>75</v>
      </c>
      <c r="F70" s="1972" t="s">
        <v>2855</v>
      </c>
      <c r="G70" s="2055" t="s">
        <v>75</v>
      </c>
      <c r="H70" s="1976">
        <v>17</v>
      </c>
      <c r="I70" s="1972" t="s">
        <v>2855</v>
      </c>
      <c r="J70" s="2055">
        <v>17</v>
      </c>
      <c r="K70" s="1976">
        <v>43</v>
      </c>
      <c r="L70" s="1972" t="s">
        <v>2855</v>
      </c>
      <c r="M70" s="2056">
        <v>43</v>
      </c>
      <c r="N70" s="1116"/>
      <c r="O70" s="1971" t="s">
        <v>288</v>
      </c>
      <c r="P70" s="1972" t="s">
        <v>2855</v>
      </c>
      <c r="Q70" s="2057" t="s">
        <v>288</v>
      </c>
      <c r="R70" s="1974" t="s">
        <v>75</v>
      </c>
      <c r="S70" s="1972" t="s">
        <v>2855</v>
      </c>
      <c r="T70" s="2058" t="s">
        <v>75</v>
      </c>
      <c r="U70" s="1976">
        <v>17</v>
      </c>
      <c r="V70" s="1972" t="s">
        <v>2855</v>
      </c>
      <c r="W70" s="2057">
        <v>17</v>
      </c>
      <c r="X70" s="1976">
        <v>43</v>
      </c>
      <c r="Y70" s="1972" t="s">
        <v>2855</v>
      </c>
      <c r="Z70" s="2059">
        <v>43</v>
      </c>
      <c r="AA70" s="1116"/>
      <c r="AB70" s="1162"/>
      <c r="AC70" s="1162"/>
      <c r="AD70" s="2702"/>
      <c r="AE70" s="2702"/>
      <c r="AF70" s="2721"/>
      <c r="AG70" s="4150" t="s">
        <v>52</v>
      </c>
      <c r="AH70" s="4150"/>
      <c r="AI70" s="4150"/>
      <c r="AJ70" s="4150"/>
      <c r="AK70" s="4150"/>
      <c r="AL70" s="4150"/>
      <c r="AM70" s="4150"/>
      <c r="AN70" s="4150"/>
      <c r="AO70" s="4150"/>
      <c r="AP70" s="4150"/>
      <c r="AQ70" s="4150"/>
      <c r="AR70" s="4150"/>
      <c r="AS70" s="4150"/>
      <c r="AT70" s="4150"/>
      <c r="AU70" s="4150"/>
      <c r="AW70" s="2702"/>
      <c r="AX70" s="2702"/>
      <c r="AY70" s="2702"/>
      <c r="AZ70" s="2702"/>
      <c r="BA70" s="2702"/>
      <c r="BB70" s="2702"/>
      <c r="BC70" s="2702"/>
      <c r="BD70" s="4149"/>
      <c r="BE70" s="2012" t="s">
        <v>2989</v>
      </c>
      <c r="BF70" s="2013"/>
      <c r="BG70" s="1993"/>
      <c r="BH70" s="2012" t="s">
        <v>2960</v>
      </c>
      <c r="BI70" s="2013"/>
      <c r="BJ70" s="1993"/>
      <c r="BK70" s="2012" t="s">
        <v>2961</v>
      </c>
      <c r="BL70" s="2013"/>
      <c r="BM70" s="1993"/>
      <c r="BN70" s="2012" t="s">
        <v>2900</v>
      </c>
      <c r="BO70" s="2013"/>
      <c r="BP70" s="1993"/>
      <c r="BQ70" s="2012" t="s">
        <v>2958</v>
      </c>
      <c r="BR70" s="2013"/>
      <c r="BS70" s="1993"/>
      <c r="BT70" s="2012" t="s">
        <v>2881</v>
      </c>
      <c r="BU70" s="2013"/>
      <c r="BV70" s="1993"/>
      <c r="BW70" s="2012" t="s">
        <v>2924</v>
      </c>
      <c r="BX70" s="2013"/>
      <c r="BY70" s="1993"/>
      <c r="BZ70" s="2012" t="s">
        <v>808</v>
      </c>
      <c r="CA70" s="2013"/>
      <c r="CB70" s="1993"/>
      <c r="CC70" s="2012" t="s">
        <v>2962</v>
      </c>
      <c r="CD70" s="2013"/>
      <c r="CE70" s="1993"/>
      <c r="CF70" s="2012" t="s">
        <v>2975</v>
      </c>
      <c r="CG70" s="2013"/>
      <c r="CH70" s="1993"/>
      <c r="CI70" s="2012" t="s">
        <v>1485</v>
      </c>
      <c r="CJ70" s="2013"/>
      <c r="CK70" s="2737"/>
      <c r="CL70" s="2737"/>
      <c r="CM70" s="2737"/>
    </row>
    <row r="71" spans="1:91" ht="44.25">
      <c r="A71" s="1116"/>
      <c r="B71" s="1971" t="s">
        <v>78</v>
      </c>
      <c r="C71" s="1972" t="s">
        <v>2855</v>
      </c>
      <c r="D71" s="2054" t="s">
        <v>78</v>
      </c>
      <c r="E71" s="1974" t="s">
        <v>2954</v>
      </c>
      <c r="F71" s="1972" t="s">
        <v>2855</v>
      </c>
      <c r="G71" s="2055" t="s">
        <v>2954</v>
      </c>
      <c r="H71" s="1976">
        <v>18</v>
      </c>
      <c r="I71" s="1972" t="s">
        <v>2855</v>
      </c>
      <c r="J71" s="2055">
        <v>18</v>
      </c>
      <c r="K71" s="1976">
        <v>44</v>
      </c>
      <c r="L71" s="1972" t="s">
        <v>2855</v>
      </c>
      <c r="M71" s="2056">
        <v>44</v>
      </c>
      <c r="N71" s="1116"/>
      <c r="O71" s="1971" t="s">
        <v>78</v>
      </c>
      <c r="P71" s="1972" t="s">
        <v>2855</v>
      </c>
      <c r="Q71" s="2057" t="s">
        <v>78</v>
      </c>
      <c r="R71" s="1974" t="s">
        <v>2954</v>
      </c>
      <c r="S71" s="1972" t="s">
        <v>2855</v>
      </c>
      <c r="T71" s="2058" t="s">
        <v>2954</v>
      </c>
      <c r="U71" s="1976">
        <v>18</v>
      </c>
      <c r="V71" s="1972" t="s">
        <v>2855</v>
      </c>
      <c r="W71" s="2057">
        <v>18</v>
      </c>
      <c r="X71" s="1976">
        <v>44</v>
      </c>
      <c r="Y71" s="1972" t="s">
        <v>2855</v>
      </c>
      <c r="Z71" s="2059">
        <v>44</v>
      </c>
      <c r="AA71" s="1116"/>
      <c r="AB71" s="1162"/>
      <c r="AC71" s="1162"/>
      <c r="AD71" s="2702"/>
      <c r="AE71" s="1004"/>
      <c r="AF71" s="1004"/>
      <c r="AG71" s="1004"/>
      <c r="AH71" s="1004"/>
      <c r="AI71" s="1004"/>
      <c r="AJ71" s="1004"/>
      <c r="AK71" s="1004"/>
      <c r="AL71" s="1004"/>
      <c r="AM71" s="1004"/>
      <c r="AN71" s="1004"/>
      <c r="AO71" s="1004"/>
      <c r="AP71" s="1004"/>
      <c r="AQ71" s="2702"/>
      <c r="AR71" s="2702"/>
      <c r="AS71" s="2702"/>
      <c r="AT71" s="2702"/>
      <c r="AU71" s="2702"/>
      <c r="AV71" s="2702"/>
      <c r="AW71" s="2702"/>
      <c r="AX71" s="2702"/>
      <c r="AY71" s="2702"/>
      <c r="AZ71" s="2702"/>
      <c r="BA71" s="2702"/>
      <c r="BB71" s="2702"/>
      <c r="BC71" s="2702"/>
      <c r="BD71" s="2717"/>
      <c r="BE71" s="1993"/>
      <c r="BF71" s="1993"/>
      <c r="BG71" s="1993"/>
      <c r="BH71" s="1993"/>
      <c r="BI71" s="1993"/>
      <c r="BJ71" s="1993"/>
      <c r="BK71" s="1993"/>
      <c r="BL71" s="1993"/>
      <c r="BM71" s="1993"/>
      <c r="BN71" s="1993"/>
      <c r="BO71" s="1993"/>
      <c r="BP71" s="1993"/>
      <c r="BQ71" s="1993"/>
      <c r="BR71" s="1993"/>
      <c r="BS71" s="1993"/>
      <c r="BT71" s="1993"/>
      <c r="BU71" s="1993"/>
      <c r="BV71" s="1993"/>
      <c r="BW71" s="1993"/>
      <c r="BX71" s="1993"/>
      <c r="BY71" s="1993"/>
      <c r="BZ71" s="1993"/>
      <c r="CA71" s="1993"/>
      <c r="CB71" s="1993"/>
      <c r="CC71" s="1993"/>
      <c r="CD71" s="1993"/>
      <c r="CE71" s="1993"/>
      <c r="CF71" s="1993"/>
      <c r="CG71" s="1993"/>
      <c r="CH71" s="1993"/>
      <c r="CI71" s="1993"/>
      <c r="CJ71" s="1993"/>
      <c r="CK71" s="2737"/>
      <c r="CL71" s="2737"/>
      <c r="CM71" s="2737"/>
    </row>
    <row r="72" spans="1:91" ht="44.25">
      <c r="A72" s="1116"/>
      <c r="B72" s="1971" t="s">
        <v>115</v>
      </c>
      <c r="C72" s="1972" t="s">
        <v>2855</v>
      </c>
      <c r="D72" s="2054" t="s">
        <v>115</v>
      </c>
      <c r="E72" s="1974" t="s">
        <v>74</v>
      </c>
      <c r="F72" s="1972" t="s">
        <v>2855</v>
      </c>
      <c r="G72" s="2055" t="s">
        <v>74</v>
      </c>
      <c r="H72" s="1976">
        <v>19</v>
      </c>
      <c r="I72" s="1972" t="s">
        <v>2855</v>
      </c>
      <c r="J72" s="2055">
        <v>19</v>
      </c>
      <c r="K72" s="1976">
        <v>45</v>
      </c>
      <c r="L72" s="1972" t="s">
        <v>2855</v>
      </c>
      <c r="M72" s="2056">
        <v>45</v>
      </c>
      <c r="N72" s="1116"/>
      <c r="O72" s="1971" t="s">
        <v>115</v>
      </c>
      <c r="P72" s="1972" t="s">
        <v>2855</v>
      </c>
      <c r="Q72" s="2057" t="s">
        <v>115</v>
      </c>
      <c r="R72" s="1974" t="s">
        <v>74</v>
      </c>
      <c r="S72" s="1972" t="s">
        <v>2855</v>
      </c>
      <c r="T72" s="2058" t="s">
        <v>74</v>
      </c>
      <c r="U72" s="1976">
        <v>19</v>
      </c>
      <c r="V72" s="1972" t="s">
        <v>2855</v>
      </c>
      <c r="W72" s="2057">
        <v>19</v>
      </c>
      <c r="X72" s="1976">
        <v>45</v>
      </c>
      <c r="Y72" s="1972" t="s">
        <v>2855</v>
      </c>
      <c r="Z72" s="2059">
        <v>45</v>
      </c>
      <c r="AA72" s="1116"/>
      <c r="AB72" s="1162"/>
      <c r="AC72" s="1162"/>
      <c r="AD72" s="2702"/>
      <c r="AE72" s="2702"/>
      <c r="AF72" s="2702"/>
      <c r="AG72" s="2722" t="s">
        <v>6</v>
      </c>
      <c r="AH72" s="2702"/>
      <c r="AI72" s="2723" t="s">
        <v>36</v>
      </c>
      <c r="AJ72" s="2706"/>
      <c r="AK72" s="2060" t="s">
        <v>6</v>
      </c>
      <c r="AL72" s="2702"/>
      <c r="AM72" s="2061" t="s">
        <v>36</v>
      </c>
      <c r="AO72" s="2062" t="s">
        <v>36</v>
      </c>
      <c r="AQ72" s="2063" t="s">
        <v>6</v>
      </c>
      <c r="AR72" s="2702"/>
      <c r="AS72" s="2064" t="s">
        <v>6</v>
      </c>
      <c r="AT72" s="2702"/>
      <c r="AU72" s="2065" t="s">
        <v>6</v>
      </c>
      <c r="AV72" s="2702"/>
      <c r="AW72" s="2702"/>
      <c r="AX72" s="2702"/>
      <c r="AY72" s="2702"/>
      <c r="AZ72" s="2702"/>
      <c r="BA72" s="2702"/>
      <c r="BB72" s="2702"/>
      <c r="BC72" s="2702"/>
      <c r="BD72" s="4149" t="s">
        <v>2920</v>
      </c>
      <c r="BE72" s="2015" t="s">
        <v>2989</v>
      </c>
      <c r="BF72" s="2016"/>
      <c r="BG72" s="1993"/>
      <c r="BH72" s="2015" t="s">
        <v>2959</v>
      </c>
      <c r="BI72" s="2016"/>
      <c r="BJ72" s="1993"/>
      <c r="BK72" s="2015" t="s">
        <v>1533</v>
      </c>
      <c r="BL72" s="2016"/>
      <c r="BM72" s="1993"/>
      <c r="BN72" s="2015" t="s">
        <v>0</v>
      </c>
      <c r="BO72" s="2016"/>
      <c r="BP72" s="1993"/>
      <c r="BQ72" s="2015" t="s">
        <v>172</v>
      </c>
      <c r="BR72" s="2016"/>
      <c r="BS72" s="1993"/>
      <c r="BT72" s="2015" t="s">
        <v>116</v>
      </c>
      <c r="BU72" s="2016"/>
      <c r="BV72" s="1993"/>
      <c r="BW72" s="2015" t="s">
        <v>236</v>
      </c>
      <c r="BX72" s="2016"/>
      <c r="BY72" s="1993"/>
      <c r="BZ72" s="2015" t="s">
        <v>1120</v>
      </c>
      <c r="CA72" s="2016"/>
      <c r="CB72" s="1993"/>
      <c r="CC72" s="2015" t="s">
        <v>720</v>
      </c>
      <c r="CD72" s="2016"/>
      <c r="CE72" s="1993"/>
      <c r="CF72" s="2015" t="s">
        <v>1711</v>
      </c>
      <c r="CG72" s="2016"/>
      <c r="CH72" s="1993"/>
      <c r="CI72" s="2015" t="s">
        <v>2993</v>
      </c>
      <c r="CJ72" s="2016"/>
      <c r="CK72" s="2737"/>
      <c r="CL72" s="2737"/>
      <c r="CM72" s="2737"/>
    </row>
    <row r="73" spans="1:91" ht="44.25">
      <c r="A73" s="1116"/>
      <c r="B73" s="1971" t="s">
        <v>142</v>
      </c>
      <c r="C73" s="1972" t="s">
        <v>2855</v>
      </c>
      <c r="D73" s="2054" t="s">
        <v>142</v>
      </c>
      <c r="E73" s="1974" t="s">
        <v>1534</v>
      </c>
      <c r="F73" s="1972" t="s">
        <v>2855</v>
      </c>
      <c r="G73" s="2055" t="s">
        <v>1534</v>
      </c>
      <c r="H73" s="1976">
        <v>20</v>
      </c>
      <c r="I73" s="1972" t="s">
        <v>2855</v>
      </c>
      <c r="J73" s="2055">
        <v>20</v>
      </c>
      <c r="K73" s="1976">
        <v>46</v>
      </c>
      <c r="L73" s="1972" t="s">
        <v>2855</v>
      </c>
      <c r="M73" s="2056">
        <v>46</v>
      </c>
      <c r="N73" s="1116"/>
      <c r="O73" s="1971" t="s">
        <v>142</v>
      </c>
      <c r="P73" s="1972" t="s">
        <v>2855</v>
      </c>
      <c r="Q73" s="2057" t="s">
        <v>142</v>
      </c>
      <c r="R73" s="1974" t="s">
        <v>1534</v>
      </c>
      <c r="S73" s="1972" t="s">
        <v>2855</v>
      </c>
      <c r="T73" s="2058" t="s">
        <v>1534</v>
      </c>
      <c r="U73" s="1976">
        <v>20</v>
      </c>
      <c r="V73" s="1972" t="s">
        <v>2855</v>
      </c>
      <c r="W73" s="2057">
        <v>20</v>
      </c>
      <c r="X73" s="1976">
        <v>46</v>
      </c>
      <c r="Y73" s="1972" t="s">
        <v>2855</v>
      </c>
      <c r="Z73" s="2059">
        <v>46</v>
      </c>
      <c r="AA73" s="1116"/>
      <c r="AB73" s="1162"/>
      <c r="AC73" s="1162"/>
      <c r="AD73" s="2702"/>
      <c r="AE73" s="2702"/>
      <c r="AF73" s="2702"/>
      <c r="AG73" s="2724" t="s">
        <v>7</v>
      </c>
      <c r="AH73" s="2702"/>
      <c r="AI73" s="2705" t="s">
        <v>38</v>
      </c>
      <c r="AJ73" s="2706"/>
      <c r="AK73" s="2060" t="s">
        <v>7</v>
      </c>
      <c r="AL73" s="2702"/>
      <c r="AM73" s="2061" t="s">
        <v>37</v>
      </c>
      <c r="AO73" s="2066" t="s">
        <v>38</v>
      </c>
      <c r="AQ73" s="2063" t="s">
        <v>7</v>
      </c>
      <c r="AR73" s="2702"/>
      <c r="AS73" s="2064" t="s">
        <v>7</v>
      </c>
      <c r="AT73" s="2702"/>
      <c r="AU73" s="2065" t="s">
        <v>7</v>
      </c>
      <c r="AV73" s="2702"/>
      <c r="AW73" s="2702"/>
      <c r="AX73" s="2702"/>
      <c r="AY73" s="2702"/>
      <c r="AZ73" s="2702"/>
      <c r="BA73" s="2702"/>
      <c r="BB73" s="2702"/>
      <c r="BC73" s="2702"/>
      <c r="BD73" s="4149"/>
      <c r="BE73" s="2019" t="s">
        <v>2989</v>
      </c>
      <c r="BF73" s="2020"/>
      <c r="BG73" s="1993"/>
      <c r="BH73" s="2019" t="s">
        <v>2960</v>
      </c>
      <c r="BI73" s="2020"/>
      <c r="BJ73" s="1993"/>
      <c r="BK73" s="2019" t="s">
        <v>2961</v>
      </c>
      <c r="BL73" s="2020"/>
      <c r="BM73" s="1993"/>
      <c r="BN73" s="2019" t="s">
        <v>2900</v>
      </c>
      <c r="BO73" s="2020"/>
      <c r="BP73" s="1993"/>
      <c r="BQ73" s="2019" t="s">
        <v>2958</v>
      </c>
      <c r="BR73" s="2020"/>
      <c r="BS73" s="1993"/>
      <c r="BT73" s="2019" t="s">
        <v>2881</v>
      </c>
      <c r="BU73" s="2020"/>
      <c r="BV73" s="1993"/>
      <c r="BW73" s="2019" t="s">
        <v>2924</v>
      </c>
      <c r="BX73" s="2020"/>
      <c r="BY73" s="1993"/>
      <c r="BZ73" s="2019" t="s">
        <v>808</v>
      </c>
      <c r="CA73" s="2020"/>
      <c r="CB73" s="1993"/>
      <c r="CC73" s="2019" t="s">
        <v>2962</v>
      </c>
      <c r="CD73" s="2020"/>
      <c r="CE73" s="1993"/>
      <c r="CF73" s="2019" t="s">
        <v>2975</v>
      </c>
      <c r="CG73" s="2020"/>
      <c r="CH73" s="1993"/>
      <c r="CI73" s="2019" t="s">
        <v>1485</v>
      </c>
      <c r="CJ73" s="2020"/>
      <c r="CK73" s="2737"/>
      <c r="CL73" s="2737"/>
      <c r="CM73" s="2737"/>
    </row>
    <row r="74" spans="1:91" ht="44.25">
      <c r="A74" s="1116"/>
      <c r="B74" s="1971" t="s">
        <v>156</v>
      </c>
      <c r="C74" s="1972" t="s">
        <v>2855</v>
      </c>
      <c r="D74" s="2054" t="s">
        <v>156</v>
      </c>
      <c r="E74" s="1974" t="s">
        <v>766</v>
      </c>
      <c r="F74" s="1972" t="s">
        <v>2855</v>
      </c>
      <c r="G74" s="2055" t="s">
        <v>766</v>
      </c>
      <c r="H74" s="1976">
        <v>21</v>
      </c>
      <c r="I74" s="1972" t="s">
        <v>2855</v>
      </c>
      <c r="J74" s="2055">
        <v>21</v>
      </c>
      <c r="K74" s="1976">
        <v>47</v>
      </c>
      <c r="L74" s="1972" t="s">
        <v>2855</v>
      </c>
      <c r="M74" s="2056">
        <v>47</v>
      </c>
      <c r="N74" s="1116"/>
      <c r="O74" s="1971" t="s">
        <v>156</v>
      </c>
      <c r="P74" s="1972" t="s">
        <v>2855</v>
      </c>
      <c r="Q74" s="2057" t="s">
        <v>156</v>
      </c>
      <c r="R74" s="1974" t="s">
        <v>766</v>
      </c>
      <c r="S74" s="1972" t="s">
        <v>2855</v>
      </c>
      <c r="T74" s="2058" t="s">
        <v>766</v>
      </c>
      <c r="U74" s="1976">
        <v>21</v>
      </c>
      <c r="V74" s="1972" t="s">
        <v>2855</v>
      </c>
      <c r="W74" s="2057">
        <v>21</v>
      </c>
      <c r="X74" s="1976">
        <v>47</v>
      </c>
      <c r="Y74" s="1972" t="s">
        <v>2855</v>
      </c>
      <c r="Z74" s="2059">
        <v>47</v>
      </c>
      <c r="AA74" s="1116"/>
      <c r="AB74" s="1162"/>
      <c r="AC74" s="1162"/>
      <c r="AD74" s="2702"/>
      <c r="AE74" s="2702"/>
      <c r="AF74" s="2702"/>
      <c r="AG74" s="2725" t="s">
        <v>8</v>
      </c>
      <c r="AH74" s="2702"/>
      <c r="AI74" s="2724" t="s">
        <v>37</v>
      </c>
      <c r="AJ74" s="2706"/>
      <c r="AK74" s="2060" t="s">
        <v>8</v>
      </c>
      <c r="AL74" s="2702"/>
      <c r="AM74" s="2061" t="s">
        <v>38</v>
      </c>
      <c r="AO74" s="2066"/>
      <c r="AQ74" s="2063" t="s">
        <v>8</v>
      </c>
      <c r="AR74" s="2702"/>
      <c r="AS74" s="2064" t="s">
        <v>8</v>
      </c>
      <c r="AT74" s="2702"/>
      <c r="AU74" s="2065" t="s">
        <v>8</v>
      </c>
      <c r="AV74" s="2702"/>
      <c r="AW74" s="2702"/>
      <c r="AX74" s="2702"/>
      <c r="AY74" s="2702"/>
      <c r="AZ74" s="2702"/>
      <c r="BA74" s="2702"/>
      <c r="BB74" s="2702"/>
      <c r="BC74" s="2702"/>
      <c r="BD74" s="2702"/>
      <c r="BE74" s="2707"/>
      <c r="BF74" s="2707"/>
      <c r="BG74" s="2707"/>
      <c r="BH74" s="2707"/>
      <c r="BI74" s="2707"/>
      <c r="BJ74" s="2707"/>
      <c r="BK74" s="2707"/>
      <c r="BL74" s="2707"/>
      <c r="BM74" s="2707"/>
      <c r="BN74" s="2707"/>
      <c r="BO74" s="2707"/>
      <c r="BP74" s="2707"/>
      <c r="BQ74" s="2707"/>
      <c r="BR74" s="2707"/>
      <c r="BS74" s="2707"/>
      <c r="BT74" s="2707"/>
      <c r="BU74" s="2707"/>
      <c r="BV74" s="2707"/>
      <c r="BW74" s="2707"/>
      <c r="BX74" s="2707"/>
      <c r="BY74" s="2707"/>
      <c r="BZ74" s="2707"/>
      <c r="CA74" s="2707"/>
      <c r="CB74" s="2707"/>
      <c r="CC74" s="2707"/>
      <c r="CD74" s="2707"/>
      <c r="CE74" s="2707"/>
      <c r="CF74" s="2707"/>
      <c r="CG74" s="2707"/>
      <c r="CH74" s="2707"/>
      <c r="CI74" s="2707"/>
      <c r="CJ74" s="2707"/>
      <c r="CK74" s="2707"/>
      <c r="CL74" s="2707"/>
      <c r="CM74" s="2707"/>
    </row>
    <row r="75" spans="1:91" ht="44.25">
      <c r="A75" s="1116"/>
      <c r="B75" s="1971" t="s">
        <v>172</v>
      </c>
      <c r="C75" s="1972" t="s">
        <v>2855</v>
      </c>
      <c r="D75" s="2054" t="s">
        <v>172</v>
      </c>
      <c r="E75" s="1974" t="s">
        <v>2958</v>
      </c>
      <c r="F75" s="1972" t="s">
        <v>2855</v>
      </c>
      <c r="G75" s="2055" t="s">
        <v>2958</v>
      </c>
      <c r="H75" s="1976">
        <v>22</v>
      </c>
      <c r="I75" s="1972" t="s">
        <v>2855</v>
      </c>
      <c r="J75" s="2055">
        <v>22</v>
      </c>
      <c r="K75" s="1976">
        <v>48</v>
      </c>
      <c r="L75" s="1972" t="s">
        <v>2855</v>
      </c>
      <c r="M75" s="2056">
        <v>48</v>
      </c>
      <c r="N75" s="1116"/>
      <c r="O75" s="1971" t="s">
        <v>172</v>
      </c>
      <c r="P75" s="1972" t="s">
        <v>2855</v>
      </c>
      <c r="Q75" s="2057" t="s">
        <v>172</v>
      </c>
      <c r="R75" s="1974" t="s">
        <v>2958</v>
      </c>
      <c r="S75" s="1972" t="s">
        <v>2855</v>
      </c>
      <c r="T75" s="2058" t="s">
        <v>2958</v>
      </c>
      <c r="U75" s="1976">
        <v>22</v>
      </c>
      <c r="V75" s="1972" t="s">
        <v>2855</v>
      </c>
      <c r="W75" s="2057">
        <v>22</v>
      </c>
      <c r="X75" s="1976">
        <v>48</v>
      </c>
      <c r="Y75" s="1972" t="s">
        <v>2855</v>
      </c>
      <c r="Z75" s="2059">
        <v>48</v>
      </c>
      <c r="AA75" s="1116"/>
      <c r="AB75" s="1162"/>
      <c r="AC75" s="1162"/>
      <c r="AD75" s="2702"/>
      <c r="AE75" s="2702"/>
      <c r="AF75" s="2702"/>
      <c r="AG75" s="2726" t="s">
        <v>9</v>
      </c>
      <c r="AH75" s="2702"/>
      <c r="AI75" s="2705" t="s">
        <v>43</v>
      </c>
      <c r="AJ75" s="2706"/>
      <c r="AK75" s="2060" t="s">
        <v>9</v>
      </c>
      <c r="AL75" s="2702"/>
      <c r="AM75" s="2061" t="s">
        <v>43</v>
      </c>
      <c r="AO75" s="2067" t="s">
        <v>37</v>
      </c>
      <c r="AQ75" s="2063" t="s">
        <v>9</v>
      </c>
      <c r="AR75" s="2702"/>
      <c r="AS75" s="2064" t="s">
        <v>9</v>
      </c>
      <c r="AT75" s="2702"/>
      <c r="AU75" s="2065" t="s">
        <v>9</v>
      </c>
      <c r="AV75" s="2702"/>
      <c r="AW75" s="2702"/>
      <c r="AX75" s="2702"/>
      <c r="AY75" s="2702"/>
      <c r="AZ75" s="2702"/>
      <c r="BA75" s="2702"/>
      <c r="BB75" s="2702"/>
      <c r="BC75" s="2702"/>
      <c r="BD75" s="2702"/>
      <c r="BE75" s="2707"/>
      <c r="BF75" s="2707"/>
      <c r="BG75" s="2707"/>
      <c r="BH75" s="2707"/>
      <c r="BI75" s="2707"/>
      <c r="BJ75" s="2707"/>
      <c r="BK75" s="2707"/>
      <c r="BL75" s="2707"/>
      <c r="BM75" s="2707"/>
      <c r="BN75" s="2707"/>
      <c r="BO75" s="2707"/>
      <c r="BP75" s="2707"/>
      <c r="BQ75" s="2707"/>
      <c r="BR75" s="2707"/>
      <c r="BS75" s="2707"/>
      <c r="BT75" s="2707"/>
      <c r="BU75" s="2707"/>
      <c r="BV75" s="2707"/>
      <c r="BW75" s="2707"/>
      <c r="BX75" s="2707"/>
      <c r="BY75" s="2707"/>
      <c r="BZ75" s="2707"/>
      <c r="CA75" s="2707"/>
      <c r="CB75" s="2707"/>
      <c r="CC75" s="2707"/>
      <c r="CD75" s="2707"/>
      <c r="CE75" s="2707"/>
      <c r="CF75" s="2707"/>
      <c r="CG75" s="2707"/>
      <c r="CH75" s="2707"/>
      <c r="CI75" s="2707"/>
      <c r="CJ75" s="2707"/>
      <c r="CK75" s="2707"/>
      <c r="CL75" s="2707"/>
      <c r="CM75" s="2707"/>
    </row>
    <row r="76" spans="1:91" ht="44.25">
      <c r="A76" s="1116"/>
      <c r="B76" s="1971" t="s">
        <v>2959</v>
      </c>
      <c r="C76" s="1972" t="s">
        <v>2855</v>
      </c>
      <c r="D76" s="2054" t="s">
        <v>2959</v>
      </c>
      <c r="E76" s="1974" t="s">
        <v>2960</v>
      </c>
      <c r="F76" s="1972" t="s">
        <v>2855</v>
      </c>
      <c r="G76" s="2055" t="s">
        <v>2960</v>
      </c>
      <c r="H76" s="1976">
        <v>23</v>
      </c>
      <c r="I76" s="1972" t="s">
        <v>2855</v>
      </c>
      <c r="J76" s="2055">
        <v>23</v>
      </c>
      <c r="K76" s="1976">
        <v>49</v>
      </c>
      <c r="L76" s="1972" t="s">
        <v>2855</v>
      </c>
      <c r="M76" s="2056">
        <v>49</v>
      </c>
      <c r="N76" s="1116"/>
      <c r="O76" s="1971" t="s">
        <v>2959</v>
      </c>
      <c r="P76" s="1972" t="s">
        <v>2855</v>
      </c>
      <c r="Q76" s="2057" t="s">
        <v>2959</v>
      </c>
      <c r="R76" s="1974" t="s">
        <v>2960</v>
      </c>
      <c r="S76" s="1972" t="s">
        <v>2855</v>
      </c>
      <c r="T76" s="2058" t="s">
        <v>2960</v>
      </c>
      <c r="U76" s="1976">
        <v>23</v>
      </c>
      <c r="V76" s="1972" t="s">
        <v>2855</v>
      </c>
      <c r="W76" s="2057">
        <v>23</v>
      </c>
      <c r="X76" s="1976">
        <v>49</v>
      </c>
      <c r="Y76" s="1972" t="s">
        <v>2855</v>
      </c>
      <c r="Z76" s="2059">
        <v>49</v>
      </c>
      <c r="AA76" s="1116"/>
      <c r="AB76" s="1162"/>
      <c r="AC76" s="1162"/>
      <c r="AD76" s="2702"/>
      <c r="AE76" s="2702"/>
      <c r="AF76" s="2702"/>
      <c r="AG76" s="2727" t="s">
        <v>10</v>
      </c>
      <c r="AH76" s="2702"/>
      <c r="AI76" s="2705" t="s">
        <v>44</v>
      </c>
      <c r="AJ76" s="2706"/>
      <c r="AK76" s="2060" t="s">
        <v>10</v>
      </c>
      <c r="AL76" s="2702"/>
      <c r="AM76" s="2061" t="s">
        <v>44</v>
      </c>
      <c r="AO76" s="2068" t="s">
        <v>43</v>
      </c>
      <c r="AQ76" s="2063" t="s">
        <v>10</v>
      </c>
      <c r="AR76" s="2702"/>
      <c r="AS76" s="2064" t="s">
        <v>10</v>
      </c>
      <c r="AT76" s="2702"/>
      <c r="AU76" s="2065" t="s">
        <v>10</v>
      </c>
      <c r="AV76" s="2702"/>
      <c r="AW76" s="2702"/>
      <c r="AX76" s="2702"/>
      <c r="AY76" s="2702"/>
      <c r="AZ76" s="2702"/>
      <c r="BA76" s="2702"/>
      <c r="BB76" s="2702"/>
      <c r="BC76" s="2702"/>
      <c r="BD76" s="2702"/>
      <c r="BE76" s="2707"/>
      <c r="BF76" s="2707"/>
      <c r="BG76" s="2707"/>
      <c r="BH76" s="2707"/>
      <c r="BI76" s="2707"/>
      <c r="BJ76" s="2707"/>
      <c r="BK76" s="2707"/>
      <c r="BL76" s="2707"/>
      <c r="BM76" s="2707"/>
      <c r="BN76" s="2707"/>
      <c r="BO76" s="2707"/>
      <c r="BP76" s="2707"/>
      <c r="BQ76" s="2707"/>
      <c r="BR76" s="2707"/>
      <c r="BS76" s="2707"/>
      <c r="BT76" s="2707"/>
      <c r="BU76" s="2707"/>
      <c r="BV76" s="2707"/>
      <c r="BW76" s="2707"/>
      <c r="BX76" s="2707"/>
      <c r="BY76" s="2707"/>
      <c r="BZ76" s="2707"/>
      <c r="CA76" s="2707"/>
      <c r="CB76" s="2707"/>
      <c r="CC76" s="2707"/>
      <c r="CD76" s="2707"/>
      <c r="CE76" s="2707"/>
      <c r="CF76" s="2707"/>
      <c r="CG76" s="2707"/>
      <c r="CH76" s="2707"/>
      <c r="CI76" s="2707"/>
      <c r="CJ76" s="2707"/>
      <c r="CK76" s="2707"/>
      <c r="CL76" s="2707"/>
      <c r="CM76" s="2707"/>
    </row>
    <row r="77" spans="1:91" ht="44.25">
      <c r="A77" s="1116"/>
      <c r="B77" s="1971" t="s">
        <v>1533</v>
      </c>
      <c r="C77" s="1972" t="s">
        <v>2855</v>
      </c>
      <c r="D77" s="2054" t="s">
        <v>1533</v>
      </c>
      <c r="E77" s="1974" t="s">
        <v>2961</v>
      </c>
      <c r="F77" s="1972" t="s">
        <v>2855</v>
      </c>
      <c r="G77" s="2055" t="s">
        <v>2961</v>
      </c>
      <c r="H77" s="1976">
        <v>24</v>
      </c>
      <c r="I77" s="1972" t="s">
        <v>2855</v>
      </c>
      <c r="J77" s="2055">
        <v>24</v>
      </c>
      <c r="K77" s="1976">
        <v>50</v>
      </c>
      <c r="L77" s="1972" t="s">
        <v>2855</v>
      </c>
      <c r="M77" s="2056">
        <v>50</v>
      </c>
      <c r="N77" s="1116"/>
      <c r="O77" s="1971" t="s">
        <v>1533</v>
      </c>
      <c r="P77" s="1972" t="s">
        <v>2855</v>
      </c>
      <c r="Q77" s="2057" t="s">
        <v>1533</v>
      </c>
      <c r="R77" s="1974" t="s">
        <v>2961</v>
      </c>
      <c r="S77" s="1972" t="s">
        <v>2855</v>
      </c>
      <c r="T77" s="2058" t="s">
        <v>2961</v>
      </c>
      <c r="U77" s="1976">
        <v>24</v>
      </c>
      <c r="V77" s="1972" t="s">
        <v>2855</v>
      </c>
      <c r="W77" s="2057">
        <v>24</v>
      </c>
      <c r="X77" s="1976">
        <v>50</v>
      </c>
      <c r="Y77" s="1972" t="s">
        <v>2855</v>
      </c>
      <c r="Z77" s="2059">
        <v>50</v>
      </c>
      <c r="AA77" s="1116"/>
      <c r="AB77" s="1162"/>
      <c r="AC77" s="1162"/>
      <c r="AD77" s="2702"/>
      <c r="AE77" s="2702"/>
      <c r="AF77" s="2702"/>
      <c r="AG77" s="2728" t="s">
        <v>11</v>
      </c>
      <c r="AH77" s="2702"/>
      <c r="AI77" s="2705" t="s">
        <v>45</v>
      </c>
      <c r="AJ77" s="2706"/>
      <c r="AK77" s="2060" t="s">
        <v>11</v>
      </c>
      <c r="AL77" s="2702"/>
      <c r="AM77" s="2061" t="s">
        <v>45</v>
      </c>
      <c r="AO77" s="2069" t="s">
        <v>44</v>
      </c>
      <c r="AQ77" s="2063" t="s">
        <v>11</v>
      </c>
      <c r="AR77" s="2702"/>
      <c r="AS77" s="2064" t="s">
        <v>11</v>
      </c>
      <c r="AT77" s="2702"/>
      <c r="AU77" s="2065" t="s">
        <v>11</v>
      </c>
      <c r="AV77" s="2702"/>
      <c r="AW77" s="2702"/>
      <c r="AX77" s="2702"/>
      <c r="AY77" s="2702"/>
      <c r="AZ77" s="2702"/>
      <c r="BA77" s="2702"/>
      <c r="BB77" s="2702"/>
      <c r="BC77" s="2702"/>
      <c r="BD77" s="2702"/>
      <c r="BE77" s="2707"/>
      <c r="BF77" s="2707"/>
      <c r="BG77" s="2707"/>
      <c r="BH77" s="2707"/>
      <c r="BI77" s="2707"/>
      <c r="BJ77" s="2707"/>
      <c r="BK77" s="2707"/>
      <c r="BL77" s="2707"/>
      <c r="BM77" s="2707"/>
      <c r="BN77" s="2707"/>
      <c r="BO77" s="2707"/>
      <c r="BP77" s="2707"/>
      <c r="BQ77" s="2707"/>
      <c r="BR77" s="2707"/>
      <c r="BS77" s="2707"/>
      <c r="BT77" s="2707"/>
      <c r="BU77" s="2707"/>
      <c r="BV77" s="2707"/>
      <c r="BW77" s="2707"/>
      <c r="BX77" s="2707"/>
      <c r="BY77" s="2707"/>
      <c r="BZ77" s="2707"/>
      <c r="CA77" s="2707"/>
      <c r="CB77" s="2707"/>
      <c r="CC77" s="2707"/>
      <c r="CD77" s="2707"/>
      <c r="CE77" s="2707"/>
      <c r="CF77" s="2707"/>
      <c r="CG77" s="2707"/>
      <c r="CH77" s="2707"/>
      <c r="CI77" s="2707"/>
      <c r="CJ77" s="2707"/>
      <c r="CK77" s="2707"/>
      <c r="CL77" s="2707"/>
      <c r="CM77" s="2707"/>
    </row>
    <row r="78" spans="1:91" ht="44.25">
      <c r="A78" s="1116"/>
      <c r="B78" s="1971" t="s">
        <v>2951</v>
      </c>
      <c r="C78" s="1972" t="s">
        <v>2855</v>
      </c>
      <c r="D78" s="2054" t="s">
        <v>2951</v>
      </c>
      <c r="E78" s="1974" t="s">
        <v>2956</v>
      </c>
      <c r="F78" s="1972" t="s">
        <v>2855</v>
      </c>
      <c r="G78" s="2055" t="s">
        <v>2956</v>
      </c>
      <c r="H78" s="1976">
        <v>25</v>
      </c>
      <c r="I78" s="1972" t="s">
        <v>2855</v>
      </c>
      <c r="J78" s="2055">
        <v>25</v>
      </c>
      <c r="K78" s="1976">
        <v>51</v>
      </c>
      <c r="L78" s="1972" t="s">
        <v>2855</v>
      </c>
      <c r="M78" s="2056">
        <v>51</v>
      </c>
      <c r="N78" s="1116"/>
      <c r="O78" s="1971" t="s">
        <v>2951</v>
      </c>
      <c r="P78" s="1972" t="s">
        <v>2855</v>
      </c>
      <c r="Q78" s="2057" t="s">
        <v>2951</v>
      </c>
      <c r="R78" s="1974" t="s">
        <v>2956</v>
      </c>
      <c r="S78" s="1972" t="s">
        <v>2855</v>
      </c>
      <c r="T78" s="2058" t="s">
        <v>2956</v>
      </c>
      <c r="U78" s="1976">
        <v>25</v>
      </c>
      <c r="V78" s="1972" t="s">
        <v>2855</v>
      </c>
      <c r="W78" s="2057">
        <v>25</v>
      </c>
      <c r="X78" s="1976">
        <v>51</v>
      </c>
      <c r="Y78" s="1972" t="s">
        <v>2855</v>
      </c>
      <c r="Z78" s="2059">
        <v>51</v>
      </c>
      <c r="AA78" s="1116"/>
      <c r="AB78" s="1162"/>
      <c r="AC78" s="1162"/>
      <c r="AD78" s="2702"/>
      <c r="AE78" s="2702"/>
      <c r="AF78" s="2702"/>
      <c r="AG78" s="2729" t="s">
        <v>12</v>
      </c>
      <c r="AH78" s="2702"/>
      <c r="AI78" s="2705" t="s">
        <v>53</v>
      </c>
      <c r="AJ78" s="2706"/>
      <c r="AK78" s="2060" t="s">
        <v>12</v>
      </c>
      <c r="AL78" s="2702"/>
      <c r="AM78" s="2061" t="s">
        <v>53</v>
      </c>
      <c r="AO78" s="2070" t="s">
        <v>45</v>
      </c>
      <c r="AQ78" s="2063" t="s">
        <v>12</v>
      </c>
      <c r="AR78" s="2702"/>
      <c r="AS78" s="2064" t="s">
        <v>12</v>
      </c>
      <c r="AT78" s="2702"/>
      <c r="AU78" s="2065" t="s">
        <v>12</v>
      </c>
      <c r="AV78" s="2702"/>
      <c r="AW78" s="2702"/>
      <c r="AX78" s="2702"/>
      <c r="AY78" s="2702"/>
      <c r="AZ78" s="2702"/>
      <c r="BA78" s="2702"/>
      <c r="BB78" s="2702"/>
      <c r="BC78" s="2702"/>
      <c r="BD78" s="2702"/>
      <c r="BE78" s="2707"/>
      <c r="BF78" s="2707"/>
      <c r="BG78" s="2707"/>
      <c r="BH78" s="2707"/>
      <c r="BI78" s="2707"/>
      <c r="BJ78" s="2707"/>
      <c r="BK78" s="2707"/>
      <c r="BL78" s="2707"/>
      <c r="BM78" s="2707"/>
      <c r="BN78" s="2707"/>
      <c r="BO78" s="2707"/>
      <c r="BP78" s="2707"/>
      <c r="BQ78" s="2707"/>
      <c r="BR78" s="2707"/>
      <c r="BS78" s="2707"/>
      <c r="BT78" s="2707"/>
      <c r="BU78" s="2707"/>
      <c r="BV78" s="2707"/>
      <c r="BW78" s="2707"/>
      <c r="BX78" s="2707"/>
      <c r="BY78" s="2707"/>
      <c r="BZ78" s="2707"/>
      <c r="CA78" s="2707"/>
      <c r="CB78" s="2707"/>
      <c r="CC78" s="2707"/>
      <c r="CD78" s="2707"/>
      <c r="CE78" s="2707"/>
      <c r="CF78" s="2707"/>
      <c r="CG78" s="2707"/>
      <c r="CH78" s="2707"/>
      <c r="CI78" s="2707"/>
      <c r="CJ78" s="2707"/>
      <c r="CK78" s="2707"/>
      <c r="CL78" s="2707"/>
      <c r="CM78" s="2707"/>
    </row>
    <row r="79" spans="1:91" ht="44.25">
      <c r="A79" s="1116"/>
      <c r="B79" s="1971" t="s">
        <v>270</v>
      </c>
      <c r="C79" s="1972" t="s">
        <v>2855</v>
      </c>
      <c r="D79" s="2054" t="s">
        <v>270</v>
      </c>
      <c r="E79" s="1974" t="s">
        <v>2955</v>
      </c>
      <c r="F79" s="1972" t="s">
        <v>2855</v>
      </c>
      <c r="G79" s="2055" t="s">
        <v>2955</v>
      </c>
      <c r="H79" s="1976">
        <v>26</v>
      </c>
      <c r="I79" s="1972" t="s">
        <v>2855</v>
      </c>
      <c r="J79" s="2055">
        <v>26</v>
      </c>
      <c r="K79" s="1976">
        <v>52</v>
      </c>
      <c r="L79" s="1972" t="s">
        <v>2855</v>
      </c>
      <c r="M79" s="2056">
        <v>52</v>
      </c>
      <c r="N79" s="1116"/>
      <c r="O79" s="1971" t="s">
        <v>270</v>
      </c>
      <c r="P79" s="1972" t="s">
        <v>2855</v>
      </c>
      <c r="Q79" s="2057" t="s">
        <v>270</v>
      </c>
      <c r="R79" s="1974" t="s">
        <v>2955</v>
      </c>
      <c r="S79" s="1972" t="s">
        <v>2855</v>
      </c>
      <c r="T79" s="2058" t="s">
        <v>2955</v>
      </c>
      <c r="U79" s="1976">
        <v>26</v>
      </c>
      <c r="V79" s="1972" t="s">
        <v>2855</v>
      </c>
      <c r="W79" s="2057">
        <v>26</v>
      </c>
      <c r="X79" s="1976">
        <v>52</v>
      </c>
      <c r="Y79" s="1972" t="s">
        <v>2855</v>
      </c>
      <c r="Z79" s="2059">
        <v>52</v>
      </c>
      <c r="AA79" s="1116"/>
      <c r="AB79" s="1162"/>
      <c r="AC79" s="1162"/>
      <c r="AD79" s="2702"/>
      <c r="AE79" s="2702"/>
      <c r="AF79" s="2702"/>
      <c r="AG79" s="2071" t="s">
        <v>13</v>
      </c>
      <c r="AH79" s="2702"/>
      <c r="AI79" s="2705" t="s">
        <v>54</v>
      </c>
      <c r="AJ79" s="2706"/>
      <c r="AK79" s="2060" t="s">
        <v>13</v>
      </c>
      <c r="AL79" s="2702"/>
      <c r="AM79" s="2061" t="s">
        <v>54</v>
      </c>
      <c r="AO79" s="2072" t="s">
        <v>53</v>
      </c>
      <c r="AQ79" s="2063" t="s">
        <v>13</v>
      </c>
      <c r="AR79" s="2702"/>
      <c r="AS79" s="2064" t="s">
        <v>13</v>
      </c>
      <c r="AT79" s="2702"/>
      <c r="AU79" s="2065" t="s">
        <v>13</v>
      </c>
      <c r="AV79" s="2702"/>
      <c r="AW79" s="2702"/>
      <c r="AX79" s="2702"/>
      <c r="AY79" s="2702"/>
      <c r="AZ79" s="2702"/>
      <c r="BA79" s="2702"/>
      <c r="BB79" s="2702"/>
      <c r="BC79" s="2702"/>
      <c r="BD79" s="2702"/>
      <c r="BE79" s="2707"/>
      <c r="BF79" s="2707"/>
      <c r="BG79" s="2707"/>
      <c r="BH79" s="2707"/>
      <c r="BI79" s="2707"/>
      <c r="BJ79" s="2707"/>
      <c r="BK79" s="2707"/>
      <c r="BL79" s="2707"/>
      <c r="BM79" s="2707"/>
      <c r="BN79" s="2707"/>
      <c r="BO79" s="2707"/>
      <c r="BP79" s="2707"/>
      <c r="BQ79" s="2707"/>
      <c r="BR79" s="2707"/>
      <c r="BS79" s="2707"/>
      <c r="BT79" s="2707"/>
      <c r="BU79" s="2707"/>
      <c r="BV79" s="2707"/>
      <c r="BW79" s="2707"/>
      <c r="BX79" s="2707"/>
      <c r="BY79" s="2707"/>
      <c r="BZ79" s="2707"/>
      <c r="CA79" s="2707"/>
      <c r="CB79" s="2707"/>
      <c r="CC79" s="2707"/>
      <c r="CD79" s="2707"/>
      <c r="CE79" s="2707"/>
      <c r="CF79" s="2707"/>
      <c r="CG79" s="2707"/>
      <c r="CH79" s="2707"/>
      <c r="CI79" s="2707"/>
      <c r="CJ79" s="2707"/>
      <c r="CK79" s="2707"/>
      <c r="CL79" s="2707"/>
      <c r="CM79" s="2707"/>
    </row>
    <row r="80" spans="1:91" ht="44.25">
      <c r="A80" s="1116"/>
      <c r="B80" s="1971" t="s">
        <v>73</v>
      </c>
      <c r="C80" s="1972" t="s">
        <v>2855</v>
      </c>
      <c r="D80" s="2054" t="s">
        <v>73</v>
      </c>
      <c r="E80" s="1974" t="s">
        <v>1513</v>
      </c>
      <c r="F80" s="1972" t="s">
        <v>2855</v>
      </c>
      <c r="G80" s="2055" t="s">
        <v>1513</v>
      </c>
      <c r="H80" s="1976" t="s">
        <v>2953</v>
      </c>
      <c r="I80" s="1972" t="s">
        <v>2855</v>
      </c>
      <c r="J80" s="2054" t="s">
        <v>2953</v>
      </c>
      <c r="K80" s="1976" t="s">
        <v>2962</v>
      </c>
      <c r="L80" s="1972" t="s">
        <v>2855</v>
      </c>
      <c r="M80" s="2056" t="s">
        <v>2962</v>
      </c>
      <c r="N80" s="1116"/>
      <c r="O80" s="1971" t="s">
        <v>73</v>
      </c>
      <c r="P80" s="1972" t="s">
        <v>2855</v>
      </c>
      <c r="Q80" s="2057" t="s">
        <v>73</v>
      </c>
      <c r="R80" s="1974" t="s">
        <v>1513</v>
      </c>
      <c r="S80" s="1972" t="s">
        <v>2855</v>
      </c>
      <c r="T80" s="2058" t="s">
        <v>1513</v>
      </c>
      <c r="U80" s="1976" t="s">
        <v>2953</v>
      </c>
      <c r="V80" s="1972" t="s">
        <v>2855</v>
      </c>
      <c r="W80" s="2057" t="s">
        <v>2953</v>
      </c>
      <c r="X80" s="1976" t="s">
        <v>2962</v>
      </c>
      <c r="Y80" s="1972" t="s">
        <v>2855</v>
      </c>
      <c r="Z80" s="2059" t="s">
        <v>2962</v>
      </c>
      <c r="AA80" s="1116"/>
      <c r="AB80" s="1162"/>
      <c r="AC80" s="1162"/>
      <c r="AD80" s="2702"/>
      <c r="AE80" s="2702"/>
      <c r="AF80" s="2702"/>
      <c r="AG80" s="2730" t="s">
        <v>14</v>
      </c>
      <c r="AH80" s="2702"/>
      <c r="AI80" s="2705" t="s">
        <v>55</v>
      </c>
      <c r="AJ80" s="2706"/>
      <c r="AK80" s="2060" t="s">
        <v>14</v>
      </c>
      <c r="AL80" s="2702"/>
      <c r="AM80" s="2061" t="s">
        <v>55</v>
      </c>
      <c r="AO80" s="2073" t="s">
        <v>54</v>
      </c>
      <c r="AQ80" s="2063" t="s">
        <v>14</v>
      </c>
      <c r="AR80" s="2702"/>
      <c r="AS80" s="2064" t="s">
        <v>14</v>
      </c>
      <c r="AT80" s="2702"/>
      <c r="AU80" s="2065" t="s">
        <v>14</v>
      </c>
      <c r="AV80" s="2702"/>
      <c r="AW80" s="2702"/>
      <c r="AX80" s="2702"/>
      <c r="AY80" s="2702"/>
      <c r="AZ80" s="2702"/>
      <c r="BA80" s="2702"/>
      <c r="BB80" s="2702"/>
      <c r="BC80" s="2702"/>
      <c r="BD80" s="2702"/>
      <c r="BE80" s="2707"/>
      <c r="BF80" s="2707"/>
      <c r="BG80" s="2707"/>
      <c r="BH80" s="2707"/>
      <c r="BI80" s="2707"/>
      <c r="BJ80" s="2707"/>
      <c r="BK80" s="2707"/>
      <c r="BL80" s="2707"/>
      <c r="BM80" s="2707"/>
      <c r="BN80" s="2707"/>
      <c r="BO80" s="2707"/>
      <c r="BP80" s="2707"/>
      <c r="BQ80" s="2707"/>
      <c r="BR80" s="2707"/>
      <c r="BS80" s="2707"/>
      <c r="BT80" s="2707"/>
      <c r="BU80" s="2707"/>
      <c r="BV80" s="2707"/>
      <c r="BW80" s="2707"/>
      <c r="BX80" s="2707"/>
      <c r="BY80" s="2707"/>
      <c r="BZ80" s="2707"/>
      <c r="CA80" s="2707"/>
      <c r="CB80" s="2707"/>
      <c r="CC80" s="2707"/>
      <c r="CD80" s="2707"/>
      <c r="CE80" s="2707"/>
      <c r="CF80" s="2707"/>
      <c r="CG80" s="2707"/>
      <c r="CH80" s="2707"/>
      <c r="CI80" s="2707"/>
      <c r="CJ80" s="2707"/>
      <c r="CK80" s="2707"/>
      <c r="CL80" s="2707"/>
      <c r="CM80" s="2707"/>
    </row>
    <row r="81" spans="1:91" ht="44.25">
      <c r="A81" s="1116"/>
      <c r="B81" s="1971" t="s">
        <v>2882</v>
      </c>
      <c r="C81" s="1972" t="s">
        <v>2855</v>
      </c>
      <c r="D81" s="2054" t="s">
        <v>2882</v>
      </c>
      <c r="E81" s="1974" t="s">
        <v>1512</v>
      </c>
      <c r="F81" s="1972" t="s">
        <v>2855</v>
      </c>
      <c r="G81" s="2055" t="s">
        <v>1512</v>
      </c>
      <c r="H81" s="1976" t="s">
        <v>852</v>
      </c>
      <c r="I81" s="1972" t="s">
        <v>2855</v>
      </c>
      <c r="J81" s="2054" t="s">
        <v>852</v>
      </c>
      <c r="K81" s="1976" t="s">
        <v>2975</v>
      </c>
      <c r="L81" s="1972" t="s">
        <v>2855</v>
      </c>
      <c r="M81" s="2056" t="s">
        <v>2975</v>
      </c>
      <c r="N81" s="1116"/>
      <c r="O81" s="1971" t="s">
        <v>2882</v>
      </c>
      <c r="P81" s="1972" t="s">
        <v>2855</v>
      </c>
      <c r="Q81" s="2057" t="s">
        <v>2882</v>
      </c>
      <c r="R81" s="1974" t="s">
        <v>1512</v>
      </c>
      <c r="S81" s="1972" t="s">
        <v>2855</v>
      </c>
      <c r="T81" s="2058" t="s">
        <v>1512</v>
      </c>
      <c r="U81" s="1976" t="s">
        <v>852</v>
      </c>
      <c r="V81" s="1972" t="s">
        <v>2855</v>
      </c>
      <c r="W81" s="2057" t="s">
        <v>852</v>
      </c>
      <c r="X81" s="1976" t="s">
        <v>2975</v>
      </c>
      <c r="Y81" s="1972" t="s">
        <v>2855</v>
      </c>
      <c r="Z81" s="2059" t="s">
        <v>2975</v>
      </c>
      <c r="AA81" s="1116"/>
      <c r="AB81" s="1162"/>
      <c r="AC81" s="1162"/>
      <c r="AD81" s="2702"/>
      <c r="AE81" s="2702"/>
      <c r="AF81" s="2702"/>
      <c r="AG81" s="2731" t="s">
        <v>15</v>
      </c>
      <c r="AH81" s="2702"/>
      <c r="AI81" s="2705" t="s">
        <v>56</v>
      </c>
      <c r="AJ81" s="2706"/>
      <c r="AK81" s="2060" t="s">
        <v>15</v>
      </c>
      <c r="AL81" s="2702"/>
      <c r="AM81" s="2061" t="s">
        <v>56</v>
      </c>
      <c r="AO81" s="2074" t="s">
        <v>55</v>
      </c>
      <c r="AQ81" s="2063" t="s">
        <v>15</v>
      </c>
      <c r="AR81" s="2702"/>
      <c r="AS81" s="2064" t="s">
        <v>15</v>
      </c>
      <c r="AT81" s="2702"/>
      <c r="AU81" s="2065" t="s">
        <v>15</v>
      </c>
      <c r="AV81" s="2702"/>
      <c r="AW81" s="2702"/>
      <c r="AX81" s="2702"/>
      <c r="AY81" s="2702"/>
      <c r="AZ81" s="2702"/>
      <c r="BA81" s="2702"/>
      <c r="BB81" s="2702"/>
      <c r="BC81" s="2702"/>
      <c r="BD81" s="2702"/>
      <c r="BE81" s="2707"/>
      <c r="BF81" s="2707"/>
      <c r="BG81" s="2707"/>
      <c r="BH81" s="2707"/>
      <c r="BI81" s="2707"/>
      <c r="BJ81" s="2707"/>
      <c r="BK81" s="2707"/>
      <c r="BL81" s="2707"/>
      <c r="BM81" s="2707"/>
      <c r="BN81" s="2707"/>
      <c r="BO81" s="2707"/>
      <c r="BP81" s="2707"/>
      <c r="BQ81" s="2707"/>
      <c r="BR81" s="2707"/>
      <c r="BS81" s="2707"/>
      <c r="BT81" s="2707"/>
      <c r="BU81" s="2707"/>
      <c r="BV81" s="2707"/>
      <c r="BW81" s="2707"/>
      <c r="BX81" s="2707"/>
      <c r="BY81" s="2707"/>
      <c r="BZ81" s="2707"/>
      <c r="CA81" s="2707"/>
      <c r="CB81" s="2707"/>
      <c r="CC81" s="2707"/>
      <c r="CD81" s="2707"/>
      <c r="CE81" s="2707"/>
      <c r="CF81" s="2707"/>
      <c r="CG81" s="2707"/>
      <c r="CH81" s="2707"/>
      <c r="CI81" s="2707"/>
      <c r="CJ81" s="2707"/>
      <c r="CK81" s="2707"/>
      <c r="CL81" s="2707"/>
      <c r="CM81" s="2707"/>
    </row>
    <row r="82" spans="1:91" ht="44.25">
      <c r="A82" s="1116"/>
      <c r="B82" s="1971" t="s">
        <v>2890</v>
      </c>
      <c r="C82" s="1972" t="s">
        <v>2855</v>
      </c>
      <c r="D82" s="2054" t="s">
        <v>2890</v>
      </c>
      <c r="E82" s="1974" t="s">
        <v>2886</v>
      </c>
      <c r="F82" s="1972" t="s">
        <v>2855</v>
      </c>
      <c r="G82" s="2055" t="s">
        <v>2886</v>
      </c>
      <c r="H82" s="1976" t="s">
        <v>1485</v>
      </c>
      <c r="I82" s="1972" t="s">
        <v>2855</v>
      </c>
      <c r="J82" s="2054" t="s">
        <v>1485</v>
      </c>
      <c r="K82" s="1976" t="s">
        <v>2888</v>
      </c>
      <c r="L82" s="1972" t="s">
        <v>2855</v>
      </c>
      <c r="M82" s="2056" t="s">
        <v>2888</v>
      </c>
      <c r="N82" s="1116"/>
      <c r="O82" s="1971" t="s">
        <v>2890</v>
      </c>
      <c r="P82" s="1972" t="s">
        <v>2855</v>
      </c>
      <c r="Q82" s="2057" t="s">
        <v>2890</v>
      </c>
      <c r="R82" s="1974" t="s">
        <v>2886</v>
      </c>
      <c r="S82" s="1972" t="s">
        <v>2855</v>
      </c>
      <c r="T82" s="2058" t="s">
        <v>2886</v>
      </c>
      <c r="U82" s="1976" t="s">
        <v>1485</v>
      </c>
      <c r="V82" s="1972" t="s">
        <v>2855</v>
      </c>
      <c r="W82" s="2057" t="s">
        <v>1485</v>
      </c>
      <c r="X82" s="1976" t="s">
        <v>2888</v>
      </c>
      <c r="Y82" s="1972" t="s">
        <v>2855</v>
      </c>
      <c r="Z82" s="2059" t="s">
        <v>2888</v>
      </c>
      <c r="AA82" s="1116"/>
      <c r="AB82" s="1162"/>
      <c r="AC82" s="1162"/>
      <c r="AD82" s="2702"/>
      <c r="AE82" s="2702"/>
      <c r="AF82" s="2702"/>
      <c r="AG82" s="2704" t="s">
        <v>16</v>
      </c>
      <c r="AH82" s="2702"/>
      <c r="AI82" s="2705" t="s">
        <v>57</v>
      </c>
      <c r="AJ82" s="2706"/>
      <c r="AK82" s="2060" t="s">
        <v>16</v>
      </c>
      <c r="AL82" s="2702"/>
      <c r="AM82" s="2061" t="s">
        <v>57</v>
      </c>
      <c r="AN82" s="2702"/>
      <c r="AO82" s="2706"/>
      <c r="AP82" s="2702"/>
      <c r="AQ82" s="2063" t="s">
        <v>16</v>
      </c>
      <c r="AR82" s="2702"/>
      <c r="AS82" s="2064" t="s">
        <v>16</v>
      </c>
      <c r="AT82" s="2702"/>
      <c r="AU82" s="2065" t="s">
        <v>16</v>
      </c>
      <c r="AV82" s="2702"/>
      <c r="AW82" s="2702"/>
      <c r="AX82" s="2702"/>
      <c r="AY82" s="2702"/>
      <c r="AZ82" s="2702"/>
      <c r="BA82" s="2702"/>
      <c r="BB82" s="2702"/>
      <c r="BC82" s="2702"/>
      <c r="BD82" s="2702"/>
      <c r="BE82" s="2707"/>
      <c r="BF82" s="2707"/>
      <c r="BG82" s="2707"/>
      <c r="BH82" s="2707"/>
      <c r="BI82" s="2707"/>
      <c r="BJ82" s="2707"/>
      <c r="BK82" s="2707"/>
      <c r="BL82" s="2707"/>
      <c r="BM82" s="2707"/>
      <c r="BN82" s="2707"/>
      <c r="BO82" s="2707"/>
      <c r="BP82" s="2707"/>
      <c r="BQ82" s="2707"/>
      <c r="BR82" s="2707"/>
      <c r="BS82" s="2707"/>
      <c r="BT82" s="2707"/>
      <c r="BU82" s="2707"/>
      <c r="BV82" s="2707"/>
      <c r="BW82" s="2707"/>
      <c r="BX82" s="2707"/>
      <c r="BY82" s="2707"/>
      <c r="BZ82" s="2707"/>
      <c r="CA82" s="2707"/>
      <c r="CB82" s="2707"/>
      <c r="CC82" s="2707"/>
      <c r="CD82" s="2707"/>
      <c r="CE82" s="2707"/>
      <c r="CF82" s="2707"/>
      <c r="CG82" s="2707"/>
      <c r="CH82" s="2707"/>
      <c r="CI82" s="2707"/>
      <c r="CJ82" s="2707"/>
      <c r="CK82" s="2707"/>
      <c r="CL82" s="2707"/>
      <c r="CM82" s="2707"/>
    </row>
    <row r="83" spans="1:91" ht="44.25">
      <c r="A83" s="1116"/>
      <c r="B83" s="1971" t="s">
        <v>2987</v>
      </c>
      <c r="C83" s="1972" t="s">
        <v>2855</v>
      </c>
      <c r="D83" s="2054" t="s">
        <v>2987</v>
      </c>
      <c r="E83" s="1974" t="s">
        <v>2897</v>
      </c>
      <c r="F83" s="1972" t="s">
        <v>2855</v>
      </c>
      <c r="G83" s="2055" t="s">
        <v>2897</v>
      </c>
      <c r="H83" s="1976" t="s">
        <v>1120</v>
      </c>
      <c r="I83" s="1972" t="s">
        <v>2855</v>
      </c>
      <c r="J83" s="2054" t="s">
        <v>1120</v>
      </c>
      <c r="K83" s="1976" t="s">
        <v>720</v>
      </c>
      <c r="L83" s="1972" t="s">
        <v>2855</v>
      </c>
      <c r="M83" s="2056" t="s">
        <v>720</v>
      </c>
      <c r="N83" s="1116"/>
      <c r="O83" s="1971" t="s">
        <v>2987</v>
      </c>
      <c r="P83" s="1972" t="s">
        <v>2855</v>
      </c>
      <c r="Q83" s="2057" t="s">
        <v>2987</v>
      </c>
      <c r="R83" s="1974" t="s">
        <v>2897</v>
      </c>
      <c r="S83" s="1972" t="s">
        <v>2855</v>
      </c>
      <c r="T83" s="2058" t="s">
        <v>2897</v>
      </c>
      <c r="U83" s="1976" t="s">
        <v>1120</v>
      </c>
      <c r="V83" s="1972" t="s">
        <v>2855</v>
      </c>
      <c r="W83" s="2057" t="s">
        <v>1120</v>
      </c>
      <c r="X83" s="1976" t="s">
        <v>720</v>
      </c>
      <c r="Y83" s="1972" t="s">
        <v>2855</v>
      </c>
      <c r="Z83" s="2059" t="s">
        <v>720</v>
      </c>
      <c r="AA83" s="1116"/>
      <c r="AB83" s="1162"/>
      <c r="AC83" s="1162"/>
      <c r="AD83" s="2702"/>
      <c r="AE83" s="2702"/>
      <c r="AF83" s="2702"/>
      <c r="AG83" s="2708" t="s">
        <v>17</v>
      </c>
      <c r="AH83" s="2702"/>
      <c r="AI83" s="2705" t="s">
        <v>58</v>
      </c>
      <c r="AJ83" s="2706"/>
      <c r="AK83" s="2060" t="s">
        <v>17</v>
      </c>
      <c r="AL83" s="2702"/>
      <c r="AM83" s="2061" t="s">
        <v>58</v>
      </c>
      <c r="AN83" s="2702"/>
      <c r="AO83" s="2706"/>
      <c r="AP83" s="2702"/>
      <c r="AQ83" s="2063" t="s">
        <v>17</v>
      </c>
      <c r="AR83" s="2702"/>
      <c r="AS83" s="2064" t="s">
        <v>17</v>
      </c>
      <c r="AT83" s="2702"/>
      <c r="AU83" s="2065" t="s">
        <v>17</v>
      </c>
      <c r="AV83" s="2702"/>
      <c r="AW83" s="2702"/>
      <c r="AX83" s="2702"/>
      <c r="AY83" s="2702"/>
      <c r="AZ83" s="2702"/>
      <c r="BA83" s="2702"/>
      <c r="BB83" s="2702"/>
      <c r="BC83" s="2702"/>
      <c r="BD83" s="2702"/>
      <c r="BE83" s="2707"/>
      <c r="BF83" s="2707"/>
      <c r="BG83" s="2707"/>
      <c r="BH83" s="2707"/>
      <c r="BI83" s="2707"/>
      <c r="BJ83" s="2707"/>
      <c r="BK83" s="2707"/>
      <c r="BL83" s="2707"/>
      <c r="BM83" s="2707"/>
      <c r="BN83" s="2707"/>
      <c r="BO83" s="2707"/>
      <c r="BP83" s="2707"/>
      <c r="BQ83" s="2707"/>
      <c r="BR83" s="2707"/>
      <c r="BS83" s="2707"/>
      <c r="BT83" s="2707"/>
      <c r="BU83" s="2707"/>
      <c r="BV83" s="2707"/>
      <c r="BW83" s="2707"/>
      <c r="BX83" s="2707"/>
      <c r="BY83" s="2707"/>
      <c r="BZ83" s="2707"/>
      <c r="CA83" s="2707"/>
      <c r="CB83" s="2707"/>
      <c r="CC83" s="2707"/>
      <c r="CD83" s="2707"/>
      <c r="CE83" s="2707"/>
      <c r="CF83" s="2707"/>
      <c r="CG83" s="2707"/>
      <c r="CH83" s="2707"/>
      <c r="CI83" s="2707"/>
      <c r="CJ83" s="2707"/>
      <c r="CK83" s="2707"/>
      <c r="CL83" s="2707"/>
      <c r="CM83" s="2707"/>
    </row>
    <row r="84" spans="1:91" ht="44.25">
      <c r="A84" s="1116"/>
      <c r="B84" s="1971" t="s">
        <v>2894</v>
      </c>
      <c r="C84" s="1972" t="s">
        <v>2855</v>
      </c>
      <c r="D84" s="2054" t="s">
        <v>2894</v>
      </c>
      <c r="E84" s="1974" t="s">
        <v>2887</v>
      </c>
      <c r="F84" s="1972" t="s">
        <v>2855</v>
      </c>
      <c r="G84" s="2055" t="s">
        <v>2887</v>
      </c>
      <c r="H84" s="1976" t="s">
        <v>2988</v>
      </c>
      <c r="I84" s="1972" t="s">
        <v>2855</v>
      </c>
      <c r="J84" s="2054" t="s">
        <v>2988</v>
      </c>
      <c r="K84" s="1976" t="s">
        <v>2883</v>
      </c>
      <c r="L84" s="1972" t="s">
        <v>2855</v>
      </c>
      <c r="M84" s="2056" t="s">
        <v>2883</v>
      </c>
      <c r="N84" s="1116"/>
      <c r="O84" s="1971" t="s">
        <v>2894</v>
      </c>
      <c r="P84" s="1972" t="s">
        <v>2855</v>
      </c>
      <c r="Q84" s="2057" t="s">
        <v>2894</v>
      </c>
      <c r="R84" s="1974" t="s">
        <v>2887</v>
      </c>
      <c r="S84" s="1972" t="s">
        <v>2855</v>
      </c>
      <c r="T84" s="2058" t="s">
        <v>2887</v>
      </c>
      <c r="U84" s="1976" t="s">
        <v>2988</v>
      </c>
      <c r="V84" s="1972" t="s">
        <v>2855</v>
      </c>
      <c r="W84" s="2057" t="s">
        <v>2988</v>
      </c>
      <c r="X84" s="1976" t="s">
        <v>2883</v>
      </c>
      <c r="Y84" s="1972" t="s">
        <v>2855</v>
      </c>
      <c r="Z84" s="2059" t="s">
        <v>2883</v>
      </c>
      <c r="AA84" s="1116"/>
      <c r="AB84" s="1162"/>
      <c r="AC84" s="1162"/>
      <c r="AD84" s="2702"/>
      <c r="AE84" s="2702"/>
      <c r="AF84" s="2702"/>
      <c r="AG84" s="2709" t="s">
        <v>18</v>
      </c>
      <c r="AH84" s="2702"/>
      <c r="AI84" s="2705" t="s">
        <v>59</v>
      </c>
      <c r="AJ84" s="2706"/>
      <c r="AK84" s="2060" t="s">
        <v>18</v>
      </c>
      <c r="AL84" s="2702"/>
      <c r="AM84" s="2061" t="s">
        <v>59</v>
      </c>
      <c r="AN84" s="2702"/>
      <c r="AO84" s="2706"/>
      <c r="AP84" s="2702"/>
      <c r="AQ84" s="2063" t="s">
        <v>18</v>
      </c>
      <c r="AR84" s="2702"/>
      <c r="AS84" s="2064" t="s">
        <v>18</v>
      </c>
      <c r="AT84" s="2702"/>
      <c r="AU84" s="2065" t="s">
        <v>18</v>
      </c>
      <c r="AV84" s="2702"/>
      <c r="AW84" s="2702"/>
      <c r="AX84" s="2702"/>
      <c r="AY84" s="2702"/>
      <c r="AZ84" s="2702"/>
      <c r="BA84" s="2702"/>
      <c r="BB84" s="2702"/>
      <c r="BC84" s="2702"/>
      <c r="BD84" s="2702"/>
      <c r="BE84" s="2702"/>
      <c r="BF84" s="2702"/>
      <c r="BG84" s="2702"/>
      <c r="BH84" s="2702"/>
      <c r="BI84" s="2702"/>
      <c r="BJ84" s="2702"/>
      <c r="BK84" s="2702"/>
      <c r="BL84" s="2702"/>
      <c r="BM84" s="2702"/>
      <c r="BN84" s="2702"/>
      <c r="BO84" s="2702"/>
      <c r="BP84" s="2702"/>
      <c r="BQ84" s="2702"/>
      <c r="BR84" s="2702"/>
      <c r="BS84" s="2702"/>
      <c r="BT84" s="2702"/>
      <c r="BU84" s="2702"/>
      <c r="BV84" s="2702"/>
      <c r="BW84" s="2702"/>
      <c r="BX84" s="2702"/>
      <c r="BY84" s="2702"/>
      <c r="BZ84" s="2702"/>
      <c r="CA84" s="2702"/>
      <c r="CB84" s="2702"/>
      <c r="CC84" s="2702"/>
      <c r="CD84" s="2702"/>
      <c r="CE84" s="2702"/>
      <c r="CF84" s="2702"/>
      <c r="CG84" s="2702"/>
      <c r="CH84" s="2702"/>
      <c r="CI84" s="2702"/>
      <c r="CJ84" s="2702"/>
      <c r="CK84" s="2702"/>
      <c r="CL84" s="2702"/>
      <c r="CM84" s="2702"/>
    </row>
    <row r="85" spans="1:91" ht="44.25">
      <c r="A85" s="1116"/>
      <c r="B85" s="1971" t="s">
        <v>2896</v>
      </c>
      <c r="C85" s="1972" t="s">
        <v>2855</v>
      </c>
      <c r="D85" s="2054" t="s">
        <v>2896</v>
      </c>
      <c r="E85" s="1974" t="s">
        <v>2898</v>
      </c>
      <c r="F85" s="1972" t="s">
        <v>2855</v>
      </c>
      <c r="G85" s="2055" t="s">
        <v>2898</v>
      </c>
      <c r="H85" s="1976" t="s">
        <v>2989</v>
      </c>
      <c r="I85" s="1972" t="s">
        <v>2855</v>
      </c>
      <c r="J85" s="2054" t="s">
        <v>2989</v>
      </c>
      <c r="K85" s="1976" t="s">
        <v>1511</v>
      </c>
      <c r="L85" s="1972" t="s">
        <v>2855</v>
      </c>
      <c r="M85" s="2056" t="s">
        <v>1511</v>
      </c>
      <c r="N85" s="1116"/>
      <c r="O85" s="1971" t="s">
        <v>2896</v>
      </c>
      <c r="P85" s="1972" t="s">
        <v>2855</v>
      </c>
      <c r="Q85" s="2057" t="s">
        <v>2896</v>
      </c>
      <c r="R85" s="1974" t="s">
        <v>2898</v>
      </c>
      <c r="S85" s="1972" t="s">
        <v>2855</v>
      </c>
      <c r="T85" s="2058" t="s">
        <v>2898</v>
      </c>
      <c r="U85" s="1976" t="s">
        <v>2989</v>
      </c>
      <c r="V85" s="1972" t="s">
        <v>2855</v>
      </c>
      <c r="W85" s="2057" t="s">
        <v>2989</v>
      </c>
      <c r="X85" s="1976" t="s">
        <v>1511</v>
      </c>
      <c r="Y85" s="1972" t="s">
        <v>2855</v>
      </c>
      <c r="Z85" s="2059" t="s">
        <v>1511</v>
      </c>
      <c r="AA85" s="1116"/>
      <c r="AB85" s="1162"/>
      <c r="AC85" s="1162"/>
      <c r="AD85" s="2702"/>
      <c r="AE85" s="2702"/>
      <c r="AF85" s="2702"/>
      <c r="AG85" s="2710" t="s">
        <v>19</v>
      </c>
      <c r="AH85" s="2702"/>
      <c r="AI85" s="2705" t="s">
        <v>60</v>
      </c>
      <c r="AJ85" s="2706"/>
      <c r="AK85" s="2060" t="s">
        <v>19</v>
      </c>
      <c r="AL85" s="2702"/>
      <c r="AM85" s="2061" t="s">
        <v>60</v>
      </c>
      <c r="AN85" s="2702"/>
      <c r="AO85" s="2706"/>
      <c r="AP85" s="2702"/>
      <c r="AQ85" s="2063" t="s">
        <v>19</v>
      </c>
      <c r="AR85" s="2702"/>
      <c r="AS85" s="2064" t="s">
        <v>19</v>
      </c>
      <c r="AT85" s="2702"/>
      <c r="AU85" s="2065" t="s">
        <v>19</v>
      </c>
      <c r="AV85" s="2702"/>
      <c r="AW85" s="2702"/>
      <c r="AX85" s="2702"/>
      <c r="AY85" s="2702"/>
      <c r="AZ85" s="2702"/>
      <c r="BA85" s="2702"/>
      <c r="BB85" s="2702"/>
      <c r="BC85" s="2702"/>
      <c r="BD85" s="2702"/>
      <c r="BE85" s="2702"/>
      <c r="BF85" s="2702"/>
      <c r="BG85" s="2702"/>
      <c r="BH85" s="2702"/>
      <c r="BI85" s="2702"/>
      <c r="BJ85" s="2702"/>
      <c r="BK85" s="2702"/>
      <c r="BL85" s="2702"/>
      <c r="BM85" s="2702"/>
      <c r="BN85" s="2702"/>
      <c r="BO85" s="2702"/>
      <c r="BP85" s="2702"/>
      <c r="BQ85" s="2702"/>
      <c r="BR85" s="2702"/>
      <c r="BS85" s="2702"/>
      <c r="BT85" s="2702"/>
      <c r="BU85" s="2702"/>
      <c r="BV85" s="2702"/>
      <c r="BW85" s="2702"/>
      <c r="BX85" s="2702"/>
      <c r="BY85" s="2702"/>
      <c r="BZ85" s="2702"/>
      <c r="CA85" s="2702"/>
      <c r="CB85" s="2702"/>
      <c r="CC85" s="2702"/>
      <c r="CD85" s="2702"/>
      <c r="CE85" s="2702"/>
      <c r="CF85" s="2702"/>
      <c r="CG85" s="2702"/>
      <c r="CH85" s="2702"/>
      <c r="CI85" s="2702"/>
      <c r="CJ85" s="2702"/>
      <c r="CK85" s="2702"/>
      <c r="CL85" s="2702"/>
      <c r="CM85" s="2702"/>
    </row>
    <row r="86" spans="1:91" s="681" customFormat="1" ht="44.25">
      <c r="A86" s="1116"/>
      <c r="B86" s="1971" t="s">
        <v>2991</v>
      </c>
      <c r="C86" s="1972" t="s">
        <v>2855</v>
      </c>
      <c r="D86" s="2054" t="s">
        <v>2991</v>
      </c>
      <c r="E86" s="1974" t="s">
        <v>2885</v>
      </c>
      <c r="F86" s="1972" t="s">
        <v>2855</v>
      </c>
      <c r="G86" s="2055" t="s">
        <v>2885</v>
      </c>
      <c r="H86" s="1976" t="s">
        <v>2893</v>
      </c>
      <c r="I86" s="1972" t="s">
        <v>2855</v>
      </c>
      <c r="J86" s="2054" t="s">
        <v>2893</v>
      </c>
      <c r="K86" s="1976" t="s">
        <v>2992</v>
      </c>
      <c r="L86" s="1972" t="s">
        <v>2855</v>
      </c>
      <c r="M86" s="2056" t="s">
        <v>2992</v>
      </c>
      <c r="N86" s="1116"/>
      <c r="O86" s="1971" t="s">
        <v>2991</v>
      </c>
      <c r="P86" s="1972" t="s">
        <v>2855</v>
      </c>
      <c r="Q86" s="2057" t="s">
        <v>2991</v>
      </c>
      <c r="R86" s="1974" t="s">
        <v>2885</v>
      </c>
      <c r="S86" s="1972" t="s">
        <v>2855</v>
      </c>
      <c r="T86" s="2058" t="s">
        <v>2885</v>
      </c>
      <c r="U86" s="1976" t="s">
        <v>2893</v>
      </c>
      <c r="V86" s="1972" t="s">
        <v>2855</v>
      </c>
      <c r="W86" s="2057" t="s">
        <v>2893</v>
      </c>
      <c r="X86" s="1976" t="s">
        <v>2992</v>
      </c>
      <c r="Y86" s="1972" t="s">
        <v>2855</v>
      </c>
      <c r="Z86" s="2059" t="s">
        <v>2992</v>
      </c>
      <c r="AA86" s="1116"/>
      <c r="AB86" s="1162"/>
      <c r="AC86" s="1162"/>
      <c r="AD86" s="2702"/>
      <c r="AE86" s="2702"/>
      <c r="AF86" s="2702"/>
      <c r="AG86" s="2711" t="s">
        <v>20</v>
      </c>
      <c r="AH86" s="2702"/>
      <c r="AI86" s="2705" t="s">
        <v>61</v>
      </c>
      <c r="AJ86" s="2706"/>
      <c r="AK86" s="2060" t="s">
        <v>20</v>
      </c>
      <c r="AL86" s="2702"/>
      <c r="AM86" s="2061" t="s">
        <v>61</v>
      </c>
      <c r="AN86" s="2702"/>
      <c r="AO86" s="2706"/>
      <c r="AP86" s="2702"/>
      <c r="AQ86" s="2063" t="s">
        <v>20</v>
      </c>
      <c r="AR86" s="2702"/>
      <c r="AS86" s="2064" t="s">
        <v>20</v>
      </c>
      <c r="AT86" s="2702"/>
      <c r="AU86" s="2065" t="s">
        <v>20</v>
      </c>
      <c r="AV86" s="2702"/>
      <c r="AW86" s="2702"/>
      <c r="AX86" s="2702"/>
      <c r="AY86" s="2702"/>
      <c r="AZ86" s="2702"/>
      <c r="BA86" s="2702"/>
      <c r="BB86" s="2702"/>
      <c r="BC86" s="2702"/>
      <c r="BD86" s="2702"/>
      <c r="BE86" s="2702"/>
      <c r="BF86" s="2702"/>
      <c r="BG86" s="2702"/>
      <c r="BH86" s="2702"/>
      <c r="BI86" s="2702"/>
      <c r="BJ86" s="2702"/>
      <c r="BK86" s="2702"/>
      <c r="BL86" s="2702"/>
      <c r="BM86" s="2702"/>
      <c r="BN86" s="2702"/>
      <c r="BO86" s="2702"/>
      <c r="BP86" s="2702"/>
      <c r="BQ86" s="2702"/>
      <c r="BR86" s="2702"/>
      <c r="BS86" s="2702"/>
      <c r="BT86" s="2702"/>
      <c r="BU86" s="2702"/>
      <c r="BV86" s="2702"/>
      <c r="BW86" s="2702"/>
      <c r="BX86" s="2702"/>
      <c r="BY86" s="2702"/>
      <c r="BZ86" s="2702"/>
      <c r="CA86" s="2702"/>
      <c r="CB86" s="2702"/>
      <c r="CC86" s="2702"/>
      <c r="CD86" s="2702"/>
      <c r="CE86" s="2702"/>
      <c r="CF86" s="2702"/>
      <c r="CG86" s="2702"/>
      <c r="CH86" s="2702"/>
      <c r="CI86" s="2702"/>
      <c r="CJ86" s="2702"/>
      <c r="CK86" s="2702"/>
      <c r="CL86" s="2702"/>
      <c r="CM86" s="2702"/>
    </row>
    <row r="87" spans="1:91" s="681" customFormat="1" ht="44.25">
      <c r="A87" s="1116"/>
      <c r="B87" s="1971" t="s">
        <v>2993</v>
      </c>
      <c r="C87" s="1972" t="s">
        <v>2855</v>
      </c>
      <c r="D87" s="2054" t="s">
        <v>2993</v>
      </c>
      <c r="E87" s="1974" t="s">
        <v>2899</v>
      </c>
      <c r="F87" s="1972" t="s">
        <v>2855</v>
      </c>
      <c r="G87" s="2055" t="s">
        <v>2899</v>
      </c>
      <c r="H87" s="1976" t="s">
        <v>1711</v>
      </c>
      <c r="I87" s="1972" t="s">
        <v>2855</v>
      </c>
      <c r="J87" s="2054" t="s">
        <v>1711</v>
      </c>
      <c r="K87" s="1976" t="s">
        <v>808</v>
      </c>
      <c r="L87" s="1972" t="s">
        <v>2855</v>
      </c>
      <c r="M87" s="2056" t="s">
        <v>808</v>
      </c>
      <c r="N87" s="1116"/>
      <c r="O87" s="1971" t="s">
        <v>2993</v>
      </c>
      <c r="P87" s="1972" t="s">
        <v>2855</v>
      </c>
      <c r="Q87" s="2057" t="s">
        <v>2993</v>
      </c>
      <c r="R87" s="1974" t="s">
        <v>2899</v>
      </c>
      <c r="S87" s="1972" t="s">
        <v>2855</v>
      </c>
      <c r="T87" s="2058" t="s">
        <v>2899</v>
      </c>
      <c r="U87" s="1976" t="s">
        <v>1711</v>
      </c>
      <c r="V87" s="1972" t="s">
        <v>2855</v>
      </c>
      <c r="W87" s="2057" t="s">
        <v>1711</v>
      </c>
      <c r="X87" s="1976" t="s">
        <v>808</v>
      </c>
      <c r="Y87" s="1972" t="s">
        <v>2855</v>
      </c>
      <c r="Z87" s="2059" t="s">
        <v>808</v>
      </c>
      <c r="AA87" s="1116"/>
      <c r="AB87" s="1162"/>
      <c r="AC87" s="1162"/>
      <c r="AD87" s="2702"/>
      <c r="AE87" s="2702"/>
      <c r="AF87" s="2702"/>
      <c r="AG87" s="2712" t="s">
        <v>21</v>
      </c>
      <c r="AH87" s="2702"/>
      <c r="AI87" s="2705" t="s">
        <v>62</v>
      </c>
      <c r="AJ87" s="2706"/>
      <c r="AK87" s="2060" t="s">
        <v>21</v>
      </c>
      <c r="AL87" s="2702"/>
      <c r="AM87" s="2061" t="s">
        <v>62</v>
      </c>
      <c r="AN87" s="2702"/>
      <c r="AO87" s="2706"/>
      <c r="AP87" s="2702"/>
      <c r="AQ87" s="2063" t="s">
        <v>21</v>
      </c>
      <c r="AR87" s="2702"/>
      <c r="AS87" s="2064" t="s">
        <v>21</v>
      </c>
      <c r="AT87" s="2702"/>
      <c r="AU87" s="2065" t="s">
        <v>21</v>
      </c>
      <c r="AV87" s="2702"/>
      <c r="AW87" s="2702"/>
      <c r="AX87" s="2702"/>
      <c r="AY87" s="2702"/>
      <c r="AZ87" s="2702"/>
      <c r="BA87" s="2702"/>
      <c r="BB87" s="2702"/>
      <c r="BC87" s="2702"/>
      <c r="BD87" s="2702"/>
      <c r="BE87" s="2702"/>
      <c r="BF87" s="2702"/>
      <c r="BG87" s="2702"/>
      <c r="BH87" s="2702"/>
      <c r="BI87" s="2702"/>
      <c r="BJ87" s="2702"/>
      <c r="BK87" s="2702"/>
      <c r="BL87" s="2702"/>
      <c r="BM87" s="2702"/>
      <c r="BN87" s="2702"/>
      <c r="BO87" s="2702"/>
      <c r="BP87" s="2702"/>
      <c r="BQ87" s="2702"/>
      <c r="BR87" s="2702"/>
      <c r="BS87" s="2702"/>
      <c r="BT87" s="2702"/>
      <c r="BU87" s="2702"/>
      <c r="BV87" s="2702"/>
      <c r="BW87" s="2702"/>
      <c r="BX87" s="2702"/>
      <c r="BY87" s="2702"/>
      <c r="BZ87" s="2702"/>
      <c r="CA87" s="2702"/>
      <c r="CB87" s="2702"/>
      <c r="CC87" s="2702"/>
      <c r="CD87" s="2702"/>
      <c r="CE87" s="2702"/>
      <c r="CF87" s="2702"/>
      <c r="CG87" s="2702"/>
      <c r="CH87" s="2702"/>
      <c r="CI87" s="2702"/>
      <c r="CJ87" s="2702"/>
      <c r="CK87" s="2702"/>
      <c r="CL87" s="2702"/>
      <c r="CM87" s="2702"/>
    </row>
    <row r="88" spans="1:91" s="681" customFormat="1" ht="44.25">
      <c r="A88" s="1116"/>
      <c r="B88" s="1971"/>
      <c r="C88" s="1972" t="s">
        <v>2855</v>
      </c>
      <c r="D88" s="2054"/>
      <c r="E88" s="1974" t="s">
        <v>2889</v>
      </c>
      <c r="F88" s="1972" t="s">
        <v>2855</v>
      </c>
      <c r="G88" s="2055" t="s">
        <v>2889</v>
      </c>
      <c r="H88" s="1976" t="s">
        <v>2892</v>
      </c>
      <c r="I88" s="1972" t="s">
        <v>2855</v>
      </c>
      <c r="J88" s="2054" t="s">
        <v>2892</v>
      </c>
      <c r="K88" s="1976"/>
      <c r="L88" s="1972" t="s">
        <v>2855</v>
      </c>
      <c r="M88" s="2056"/>
      <c r="N88" s="1116"/>
      <c r="O88" s="1971"/>
      <c r="P88" s="1972" t="s">
        <v>2855</v>
      </c>
      <c r="Q88" s="2057"/>
      <c r="R88" s="1974" t="s">
        <v>2889</v>
      </c>
      <c r="S88" s="1972" t="s">
        <v>2855</v>
      </c>
      <c r="T88" s="2058" t="s">
        <v>2889</v>
      </c>
      <c r="U88" s="1976" t="s">
        <v>2892</v>
      </c>
      <c r="V88" s="1972" t="s">
        <v>2855</v>
      </c>
      <c r="W88" s="2057" t="s">
        <v>2892</v>
      </c>
      <c r="X88" s="1976"/>
      <c r="Y88" s="1972" t="s">
        <v>2855</v>
      </c>
      <c r="Z88" s="2059"/>
      <c r="AA88" s="1116"/>
      <c r="AB88" s="1162"/>
      <c r="AC88" s="1162"/>
      <c r="AD88" s="2702"/>
      <c r="AE88" s="2702"/>
      <c r="AF88" s="2702"/>
      <c r="AG88" s="2713" t="s">
        <v>22</v>
      </c>
      <c r="AH88" s="2702"/>
      <c r="AI88" s="2705" t="s">
        <v>63</v>
      </c>
      <c r="AJ88" s="2706"/>
      <c r="AK88" s="2060" t="s">
        <v>22</v>
      </c>
      <c r="AL88" s="2702"/>
      <c r="AM88" s="2061" t="s">
        <v>63</v>
      </c>
      <c r="AN88" s="2702"/>
      <c r="AO88" s="2706"/>
      <c r="AP88" s="2702"/>
      <c r="AQ88" s="2063" t="s">
        <v>22</v>
      </c>
      <c r="AR88" s="2702"/>
      <c r="AS88" s="2064" t="s">
        <v>22</v>
      </c>
      <c r="AT88" s="2702"/>
      <c r="AU88" s="2065" t="s">
        <v>22</v>
      </c>
      <c r="AV88" s="2702"/>
      <c r="AW88" s="2702"/>
      <c r="AX88" s="2702"/>
      <c r="AY88" s="2702"/>
      <c r="AZ88" s="2702"/>
      <c r="BA88" s="2702"/>
      <c r="BB88" s="2702"/>
      <c r="BC88" s="2702"/>
      <c r="BD88" s="2702"/>
      <c r="BE88" s="2702"/>
      <c r="BF88" s="2702"/>
      <c r="BG88" s="2702"/>
      <c r="BH88" s="2702"/>
      <c r="BI88" s="2702"/>
      <c r="BJ88" s="2702"/>
      <c r="BK88" s="2702"/>
      <c r="BL88" s="2702"/>
      <c r="BM88" s="2702"/>
      <c r="BN88" s="2702"/>
      <c r="BO88" s="2702"/>
      <c r="BP88" s="2702"/>
      <c r="BQ88" s="2702"/>
      <c r="BR88" s="2702"/>
      <c r="BS88" s="2702"/>
      <c r="BT88" s="2702"/>
      <c r="BU88" s="2702"/>
      <c r="BV88" s="2702"/>
      <c r="BW88" s="2702"/>
      <c r="BX88" s="2702"/>
      <c r="BY88" s="2702"/>
      <c r="BZ88" s="2702"/>
      <c r="CA88" s="2702"/>
      <c r="CB88" s="2702"/>
      <c r="CC88" s="2702"/>
      <c r="CD88" s="2702"/>
      <c r="CE88" s="2702"/>
      <c r="CF88" s="2702"/>
      <c r="CG88" s="2702"/>
      <c r="CH88" s="2702"/>
      <c r="CI88" s="2702"/>
      <c r="CJ88" s="2702"/>
      <c r="CK88" s="2702"/>
      <c r="CL88" s="2702"/>
      <c r="CM88" s="2702"/>
    </row>
    <row r="89" spans="1:91" s="681" customFormat="1" ht="18.75">
      <c r="A89" s="2075"/>
      <c r="B89" s="2076"/>
      <c r="C89" s="2077"/>
      <c r="D89" s="2077"/>
      <c r="E89" s="2077"/>
      <c r="F89" s="2077"/>
      <c r="G89" s="2077"/>
      <c r="H89" s="2077"/>
      <c r="I89" s="2077"/>
      <c r="J89" s="2077"/>
      <c r="K89" s="2077"/>
      <c r="L89" s="2077"/>
      <c r="M89" s="2078"/>
      <c r="N89" s="2079"/>
      <c r="O89" s="2076"/>
      <c r="P89" s="2077"/>
      <c r="Q89" s="2077"/>
      <c r="R89" s="2077"/>
      <c r="S89" s="2077"/>
      <c r="T89" s="2077"/>
      <c r="U89" s="2077"/>
      <c r="V89" s="2077"/>
      <c r="W89" s="2077"/>
      <c r="X89" s="2077"/>
      <c r="Y89" s="2077"/>
      <c r="Z89" s="2078"/>
      <c r="AA89" s="2079"/>
      <c r="AB89" s="2703"/>
      <c r="AC89" s="2703"/>
      <c r="AD89" s="2702"/>
      <c r="AE89" s="2702"/>
      <c r="AF89" s="2702"/>
      <c r="AG89" s="2714" t="s">
        <v>23</v>
      </c>
      <c r="AH89" s="2702"/>
      <c r="AI89" s="2705" t="s">
        <v>64</v>
      </c>
      <c r="AJ89" s="2706"/>
      <c r="AK89" s="2060" t="s">
        <v>23</v>
      </c>
      <c r="AL89" s="2702"/>
      <c r="AM89" s="2061" t="s">
        <v>64</v>
      </c>
      <c r="AN89" s="2702"/>
      <c r="AO89" s="2706"/>
      <c r="AP89" s="2702"/>
      <c r="AQ89" s="2063" t="s">
        <v>23</v>
      </c>
      <c r="AR89" s="2702"/>
      <c r="AS89" s="2064" t="s">
        <v>23</v>
      </c>
      <c r="AT89" s="2702"/>
      <c r="AU89" s="2065" t="s">
        <v>23</v>
      </c>
      <c r="AV89" s="2702"/>
      <c r="AW89" s="2702"/>
      <c r="AX89" s="2702"/>
      <c r="AY89" s="2702"/>
      <c r="AZ89" s="2702"/>
      <c r="BA89" s="2702"/>
      <c r="BB89" s="2702"/>
      <c r="BC89" s="2702"/>
      <c r="BD89" s="2702"/>
      <c r="BE89" s="2702"/>
      <c r="BF89" s="2702"/>
      <c r="BG89" s="2702"/>
      <c r="BH89" s="2702"/>
      <c r="BI89" s="2702"/>
      <c r="BJ89" s="2702"/>
      <c r="BK89" s="2702"/>
      <c r="BL89" s="2702"/>
      <c r="BM89" s="2702"/>
      <c r="BN89" s="2702"/>
      <c r="BO89" s="2702"/>
      <c r="BP89" s="2702"/>
      <c r="BQ89" s="2702"/>
      <c r="BR89" s="2702"/>
      <c r="BS89" s="2702"/>
      <c r="BT89" s="2702"/>
      <c r="BU89" s="2702"/>
      <c r="BV89" s="2702"/>
      <c r="BW89" s="2702"/>
      <c r="BX89" s="2702"/>
      <c r="BY89" s="2702"/>
      <c r="BZ89" s="2702"/>
      <c r="CA89" s="2702"/>
      <c r="CB89" s="2702"/>
      <c r="CC89" s="2702"/>
      <c r="CD89" s="2702"/>
      <c r="CE89" s="2702"/>
      <c r="CF89" s="2702"/>
      <c r="CG89" s="2702"/>
      <c r="CH89" s="2702"/>
      <c r="CI89" s="2702"/>
      <c r="CJ89" s="2702"/>
      <c r="CK89" s="2702"/>
      <c r="CL89" s="2702"/>
      <c r="CM89" s="2702"/>
    </row>
    <row r="90" spans="1:91" s="681" customFormat="1" ht="18.75">
      <c r="A90" s="97"/>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1004"/>
      <c r="AC90" s="1004"/>
      <c r="AD90" s="2702"/>
      <c r="AE90" s="2702"/>
      <c r="AF90" s="2702"/>
      <c r="AG90" s="2715" t="s">
        <v>24</v>
      </c>
      <c r="AH90" s="2702"/>
      <c r="AI90" s="2705" t="s">
        <v>65</v>
      </c>
      <c r="AJ90" s="2706"/>
      <c r="AK90" s="2060" t="s">
        <v>24</v>
      </c>
      <c r="AL90" s="2702"/>
      <c r="AM90" s="2061" t="s">
        <v>65</v>
      </c>
      <c r="AN90" s="2702"/>
      <c r="AO90" s="2706"/>
      <c r="AP90" s="2702"/>
      <c r="AQ90" s="2063" t="s">
        <v>24</v>
      </c>
      <c r="AR90" s="2702"/>
      <c r="AS90" s="2064" t="s">
        <v>24</v>
      </c>
      <c r="AT90" s="2702"/>
      <c r="AU90" s="2065" t="s">
        <v>24</v>
      </c>
      <c r="AV90" s="2702"/>
      <c r="AW90" s="2702"/>
      <c r="AX90" s="2702"/>
      <c r="AY90" s="2702"/>
      <c r="AZ90" s="2702"/>
      <c r="BA90" s="2702"/>
      <c r="BB90" s="2702"/>
      <c r="BC90" s="2702"/>
      <c r="BD90" s="2702"/>
      <c r="BE90" s="2702"/>
      <c r="BF90" s="2702"/>
      <c r="BG90" s="2702"/>
      <c r="BH90" s="2702"/>
      <c r="BI90" s="2702"/>
      <c r="BJ90" s="2702"/>
      <c r="BK90" s="2702"/>
      <c r="BL90" s="2702"/>
      <c r="BM90" s="2702"/>
      <c r="BN90" s="2702"/>
      <c r="BO90" s="2702"/>
      <c r="BP90" s="2702"/>
      <c r="BQ90" s="2702"/>
      <c r="BR90" s="2702"/>
      <c r="BS90" s="2702"/>
      <c r="BT90" s="2702"/>
      <c r="BU90" s="2702"/>
      <c r="BV90" s="2702"/>
      <c r="BW90" s="2702"/>
      <c r="BX90" s="2702"/>
      <c r="BY90" s="2702"/>
      <c r="BZ90" s="2702"/>
      <c r="CA90" s="2702"/>
      <c r="CB90" s="2702"/>
      <c r="CC90" s="2702"/>
      <c r="CD90" s="2702"/>
      <c r="CE90" s="2702"/>
      <c r="CF90" s="2702"/>
      <c r="CG90" s="2702"/>
      <c r="CH90" s="2702"/>
      <c r="CI90" s="2702"/>
      <c r="CJ90" s="2702"/>
      <c r="CK90" s="2702"/>
      <c r="CL90" s="2702"/>
      <c r="CM90" s="2702"/>
    </row>
    <row r="91" spans="1:91" s="681" customFormat="1" ht="18.75">
      <c r="A91" s="97"/>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1004"/>
      <c r="AC91" s="1004"/>
      <c r="AD91" s="2702"/>
      <c r="AE91" s="2702"/>
      <c r="AF91" s="2702"/>
      <c r="AG91" s="2715" t="s">
        <v>25</v>
      </c>
      <c r="AH91" s="2702"/>
      <c r="AI91" s="2705" t="s">
        <v>66</v>
      </c>
      <c r="AJ91" s="2706"/>
      <c r="AK91" s="2060" t="s">
        <v>25</v>
      </c>
      <c r="AL91" s="2702"/>
      <c r="AM91" s="2716"/>
      <c r="AN91" s="2702"/>
      <c r="AO91" s="2706"/>
      <c r="AP91" s="2702"/>
      <c r="AQ91" s="2063" t="s">
        <v>25</v>
      </c>
      <c r="AR91" s="2702"/>
      <c r="AS91" s="2064" t="s">
        <v>25</v>
      </c>
      <c r="AT91" s="2702"/>
      <c r="AU91" s="2065" t="s">
        <v>25</v>
      </c>
      <c r="AV91" s="2702"/>
      <c r="AW91" s="2702"/>
      <c r="AX91" s="2702"/>
      <c r="AY91" s="2702"/>
      <c r="AZ91" s="2702"/>
      <c r="BA91" s="2702"/>
      <c r="BB91" s="2702"/>
      <c r="BC91" s="2702"/>
      <c r="BD91" s="2702"/>
      <c r="BE91" s="2702"/>
      <c r="BF91" s="2702"/>
      <c r="BG91" s="2702"/>
      <c r="BH91" s="2702"/>
      <c r="BI91" s="2702"/>
      <c r="BJ91" s="2702"/>
      <c r="BK91" s="2702"/>
      <c r="BL91" s="2702"/>
      <c r="BM91" s="2702"/>
      <c r="BN91" s="2702"/>
      <c r="BO91" s="2702"/>
      <c r="BP91" s="2702"/>
      <c r="BQ91" s="2702"/>
      <c r="BR91" s="2702"/>
      <c r="BS91" s="2702"/>
      <c r="BT91" s="2702"/>
      <c r="BU91" s="2702"/>
      <c r="BV91" s="2702"/>
      <c r="BW91" s="2702"/>
      <c r="BX91" s="2702"/>
      <c r="BY91" s="2702"/>
      <c r="BZ91" s="2702"/>
      <c r="CA91" s="2702"/>
      <c r="CB91" s="2702"/>
      <c r="CC91" s="2702"/>
      <c r="CD91" s="2702"/>
      <c r="CE91" s="2702"/>
      <c r="CF91" s="2702"/>
      <c r="CG91" s="2702"/>
      <c r="CH91" s="2702"/>
      <c r="CI91" s="2702"/>
      <c r="CJ91" s="2702"/>
      <c r="CK91" s="2702"/>
      <c r="CL91" s="2702"/>
      <c r="CM91" s="2702"/>
    </row>
    <row r="92" spans="1:91" s="681" customFormat="1" ht="30">
      <c r="A92" s="97"/>
      <c r="B92" s="1948" t="s">
        <v>2851</v>
      </c>
      <c r="C92" s="1949"/>
      <c r="D92" s="1950" t="s">
        <v>2852</v>
      </c>
      <c r="E92" s="2080" t="s">
        <v>3021</v>
      </c>
      <c r="F92" s="2081"/>
      <c r="G92" s="2081"/>
      <c r="H92" s="2081"/>
      <c r="I92" s="2081"/>
      <c r="J92" s="2081"/>
      <c r="K92" s="2081"/>
      <c r="L92" s="2081"/>
      <c r="M92" s="2082"/>
      <c r="N92" s="97"/>
      <c r="O92" s="1948" t="s">
        <v>2851</v>
      </c>
      <c r="P92" s="1949"/>
      <c r="Q92" s="1950" t="s">
        <v>2852</v>
      </c>
      <c r="R92" s="1951" t="s">
        <v>3022</v>
      </c>
      <c r="S92" s="1952"/>
      <c r="T92" s="1952"/>
      <c r="U92" s="1952"/>
      <c r="V92" s="1952"/>
      <c r="W92" s="1952"/>
      <c r="X92" s="1952"/>
      <c r="Y92" s="1952"/>
      <c r="Z92" s="1953"/>
      <c r="AA92" s="97"/>
      <c r="AB92" s="1004"/>
      <c r="AC92" s="1004"/>
      <c r="AD92" s="2702"/>
      <c r="AE92" s="2702"/>
      <c r="AF92" s="2702"/>
      <c r="AG92" s="2702"/>
      <c r="AH92" s="2702"/>
      <c r="AI92" s="2702"/>
      <c r="AJ92" s="2702"/>
      <c r="AK92" s="2702"/>
      <c r="AL92" s="2702"/>
      <c r="AM92" s="2702"/>
      <c r="AN92" s="2702"/>
      <c r="AO92" s="2702"/>
      <c r="AP92" s="2702"/>
      <c r="AQ92" s="2702"/>
      <c r="AR92" s="2702"/>
      <c r="AS92" s="2702"/>
      <c r="AT92" s="2702"/>
      <c r="AU92" s="2702"/>
      <c r="AV92" s="2702"/>
      <c r="AW92" s="2702"/>
      <c r="AX92" s="2702"/>
      <c r="AY92" s="2702"/>
      <c r="AZ92" s="2702"/>
      <c r="BA92" s="2702"/>
      <c r="BB92" s="2702"/>
      <c r="BC92" s="2702"/>
      <c r="BD92" s="2702"/>
      <c r="BE92" s="2702"/>
      <c r="BF92" s="2702"/>
      <c r="BG92" s="2702"/>
      <c r="BH92" s="2702"/>
      <c r="BI92" s="2702"/>
      <c r="BJ92" s="2702"/>
      <c r="BK92" s="2702"/>
      <c r="BL92" s="2702"/>
      <c r="BM92" s="2702"/>
      <c r="BN92" s="2702"/>
      <c r="BO92" s="2702"/>
      <c r="BP92" s="2702"/>
      <c r="BQ92" s="2702"/>
      <c r="BR92" s="2702"/>
      <c r="BS92" s="2702"/>
      <c r="BT92" s="2702"/>
      <c r="BU92" s="2702"/>
      <c r="BV92" s="2702"/>
      <c r="BW92" s="2702"/>
      <c r="BX92" s="2702"/>
      <c r="BY92" s="2702"/>
      <c r="BZ92" s="2702"/>
      <c r="CA92" s="2702"/>
      <c r="CB92" s="2702"/>
      <c r="CC92" s="2702"/>
      <c r="CD92" s="2702"/>
      <c r="CE92" s="2702"/>
      <c r="CF92" s="2702"/>
      <c r="CG92" s="2702"/>
      <c r="CH92" s="2702"/>
      <c r="CI92" s="2702"/>
      <c r="CJ92" s="2702"/>
      <c r="CK92" s="2702"/>
      <c r="CL92" s="2702"/>
      <c r="CM92" s="2702"/>
    </row>
    <row r="93" spans="1:91" s="681" customFormat="1" ht="30">
      <c r="A93" s="97"/>
      <c r="B93" s="1957" t="s">
        <v>2857</v>
      </c>
      <c r="C93" s="1958" t="s">
        <v>2855</v>
      </c>
      <c r="D93" s="2083" t="str">
        <f>B93</f>
        <v>Aa</v>
      </c>
      <c r="E93" s="2084" t="s">
        <v>3023</v>
      </c>
      <c r="F93" s="2085"/>
      <c r="G93" s="2086"/>
      <c r="H93" s="2086"/>
      <c r="I93" s="2086"/>
      <c r="J93" s="2086"/>
      <c r="K93" s="2086"/>
      <c r="L93" s="2086"/>
      <c r="M93" s="2087"/>
      <c r="N93" s="97"/>
      <c r="O93" s="1957" t="s">
        <v>2857</v>
      </c>
      <c r="P93" s="1958" t="s">
        <v>2855</v>
      </c>
      <c r="Q93" s="2088" t="str">
        <f>O93</f>
        <v>Aa</v>
      </c>
      <c r="R93" s="2050" t="s">
        <v>2856</v>
      </c>
      <c r="S93" s="2085"/>
      <c r="T93" s="2086"/>
      <c r="U93" s="2086"/>
      <c r="V93" s="2086"/>
      <c r="W93" s="2086"/>
      <c r="X93" s="2086"/>
      <c r="Y93" s="2086"/>
      <c r="Z93" s="2087"/>
      <c r="AA93" s="97"/>
      <c r="AB93" s="1004"/>
      <c r="AC93" s="1004"/>
      <c r="AD93" s="2702"/>
      <c r="AE93" s="2702"/>
      <c r="AF93" s="2702"/>
      <c r="AG93" s="2702"/>
      <c r="AH93" s="2702"/>
      <c r="AI93" s="2702"/>
      <c r="AJ93" s="2702"/>
      <c r="AK93" s="2702"/>
      <c r="AL93" s="2702"/>
      <c r="AM93" s="2702"/>
      <c r="AN93" s="2702"/>
      <c r="AO93" s="2702"/>
      <c r="AP93" s="2702"/>
      <c r="AQ93" s="2702"/>
      <c r="AR93" s="2702"/>
      <c r="AS93" s="2702"/>
      <c r="AT93" s="2702"/>
      <c r="AU93" s="2702"/>
      <c r="AV93" s="2702"/>
      <c r="AW93" s="2702"/>
      <c r="AX93" s="2702"/>
      <c r="AY93" s="2702"/>
      <c r="AZ93" s="2702"/>
      <c r="BA93" s="2702"/>
      <c r="BB93" s="2702"/>
      <c r="BC93" s="2702"/>
      <c r="BD93" s="2702"/>
      <c r="BE93" s="2702"/>
      <c r="BF93" s="2702"/>
      <c r="BG93" s="2702"/>
      <c r="BH93" s="2702"/>
      <c r="BI93" s="2702"/>
      <c r="BJ93" s="2702"/>
      <c r="BK93" s="2702"/>
      <c r="BL93" s="2702"/>
      <c r="BM93" s="2702"/>
      <c r="BN93" s="2702"/>
      <c r="BO93" s="2702"/>
      <c r="BP93" s="2702"/>
      <c r="BQ93" s="2702"/>
      <c r="BR93" s="2702"/>
      <c r="BS93" s="2702"/>
      <c r="BT93" s="2702"/>
      <c r="BU93" s="2702"/>
      <c r="BV93" s="2702"/>
      <c r="BW93" s="2702"/>
      <c r="BX93" s="2702"/>
      <c r="BY93" s="2702"/>
      <c r="BZ93" s="2702"/>
      <c r="CA93" s="2702"/>
      <c r="CB93" s="2702"/>
      <c r="CC93" s="2702"/>
      <c r="CD93" s="2702"/>
      <c r="CE93" s="2702"/>
      <c r="CF93" s="2702"/>
      <c r="CG93" s="2702"/>
      <c r="CH93" s="2702"/>
      <c r="CI93" s="2702"/>
      <c r="CJ93" s="2702"/>
      <c r="CK93" s="2702"/>
      <c r="CL93" s="2702"/>
      <c r="CM93" s="2702"/>
    </row>
    <row r="94" spans="1:91" s="681" customFormat="1">
      <c r="A94" s="97"/>
      <c r="B94" s="1966"/>
      <c r="C94" s="97"/>
      <c r="D94" s="97"/>
      <c r="E94" s="97"/>
      <c r="F94" s="97"/>
      <c r="G94" s="97"/>
      <c r="H94" s="97"/>
      <c r="I94" s="97"/>
      <c r="J94" s="97"/>
      <c r="K94" s="97"/>
      <c r="L94" s="97"/>
      <c r="M94" s="1967"/>
      <c r="N94" s="97"/>
      <c r="O94" s="1966"/>
      <c r="P94" s="97"/>
      <c r="Q94" s="97"/>
      <c r="R94" s="97"/>
      <c r="S94" s="97"/>
      <c r="T94" s="97"/>
      <c r="U94" s="97"/>
      <c r="V94" s="97"/>
      <c r="W94" s="97"/>
      <c r="X94" s="97"/>
      <c r="Y94" s="97"/>
      <c r="Z94" s="1967"/>
      <c r="AA94" s="97"/>
      <c r="AB94" s="1004"/>
      <c r="AC94" s="1004"/>
      <c r="AD94" s="2702"/>
      <c r="AE94" s="2702"/>
      <c r="AF94" s="2702"/>
      <c r="AG94" s="2702"/>
      <c r="AH94" s="2702"/>
      <c r="AI94" s="2702"/>
      <c r="AJ94" s="2702"/>
      <c r="AK94" s="2702"/>
      <c r="AL94" s="2702"/>
      <c r="AM94" s="2702"/>
      <c r="AN94" s="2702"/>
      <c r="AO94" s="2702"/>
      <c r="AP94" s="2702"/>
      <c r="AQ94" s="2702"/>
      <c r="AR94" s="2702"/>
      <c r="AS94" s="2702"/>
      <c r="AT94" s="2702"/>
      <c r="AU94" s="2702"/>
      <c r="AV94" s="2702"/>
      <c r="AW94" s="2702"/>
      <c r="AX94" s="2702"/>
      <c r="AY94" s="2702"/>
      <c r="AZ94" s="2702"/>
      <c r="BA94" s="2702"/>
      <c r="BB94" s="2702"/>
      <c r="BC94" s="2702"/>
      <c r="BD94" s="2702"/>
      <c r="BE94" s="2702"/>
      <c r="BF94" s="2702"/>
      <c r="BG94" s="2702"/>
      <c r="BH94" s="2702"/>
      <c r="BI94" s="2702"/>
      <c r="BJ94" s="2702"/>
      <c r="BK94" s="2702"/>
      <c r="BL94" s="2702"/>
      <c r="BM94" s="2702"/>
      <c r="BN94" s="2702"/>
      <c r="BO94" s="2702"/>
      <c r="BP94" s="2702"/>
      <c r="BQ94" s="2702"/>
      <c r="BR94" s="2702"/>
      <c r="BS94" s="2702"/>
      <c r="BT94" s="2702"/>
      <c r="BU94" s="2702"/>
      <c r="BV94" s="2702"/>
      <c r="BW94" s="2702"/>
      <c r="BX94" s="2702"/>
      <c r="BY94" s="2702"/>
      <c r="BZ94" s="2702"/>
      <c r="CA94" s="2702"/>
      <c r="CB94" s="2702"/>
      <c r="CC94" s="2702"/>
      <c r="CD94" s="2702"/>
      <c r="CE94" s="2702"/>
      <c r="CF94" s="2702"/>
      <c r="CG94" s="2702"/>
      <c r="CH94" s="2702"/>
      <c r="CI94" s="2702"/>
      <c r="CJ94" s="2702"/>
      <c r="CK94" s="2702"/>
      <c r="CL94" s="2702"/>
      <c r="CM94" s="2702"/>
    </row>
    <row r="95" spans="1:91" s="681" customFormat="1">
      <c r="A95" s="97"/>
      <c r="B95" s="1969" t="s">
        <v>2859</v>
      </c>
      <c r="C95" s="4139" t="s">
        <v>2860</v>
      </c>
      <c r="D95" s="4140"/>
      <c r="E95" s="1970" t="s">
        <v>2861</v>
      </c>
      <c r="F95" s="4139" t="s">
        <v>2860</v>
      </c>
      <c r="G95" s="4140"/>
      <c r="H95" s="1970" t="s">
        <v>2862</v>
      </c>
      <c r="I95" s="4139" t="s">
        <v>2860</v>
      </c>
      <c r="J95" s="4140"/>
      <c r="K95" s="1970" t="s">
        <v>2863</v>
      </c>
      <c r="L95" s="4139" t="s">
        <v>2860</v>
      </c>
      <c r="M95" s="4141"/>
      <c r="N95" s="97"/>
      <c r="O95" s="1969" t="s">
        <v>2859</v>
      </c>
      <c r="P95" s="4142" t="s">
        <v>2860</v>
      </c>
      <c r="Q95" s="4143"/>
      <c r="R95" s="1970" t="s">
        <v>2861</v>
      </c>
      <c r="S95" s="4142" t="s">
        <v>2860</v>
      </c>
      <c r="T95" s="4143"/>
      <c r="U95" s="1970" t="s">
        <v>2862</v>
      </c>
      <c r="V95" s="4142" t="s">
        <v>2860</v>
      </c>
      <c r="W95" s="4143"/>
      <c r="X95" s="1970" t="s">
        <v>2863</v>
      </c>
      <c r="Y95" s="4142" t="s">
        <v>2860</v>
      </c>
      <c r="Z95" s="4152"/>
      <c r="AA95" s="97"/>
      <c r="AB95" s="1004"/>
      <c r="AC95" s="1004"/>
      <c r="AD95" s="2702"/>
      <c r="AE95" s="2702"/>
      <c r="AF95" s="2702"/>
      <c r="AG95" s="2702"/>
      <c r="AH95" s="2702"/>
      <c r="AI95" s="2702"/>
      <c r="AJ95" s="2702"/>
      <c r="AK95" s="2702"/>
      <c r="AL95" s="2702"/>
      <c r="AM95" s="2702"/>
      <c r="AN95" s="2702"/>
      <c r="AO95" s="2702"/>
      <c r="AP95" s="2702"/>
      <c r="AQ95" s="2702"/>
      <c r="AR95" s="2702"/>
      <c r="AS95" s="2702"/>
      <c r="AT95" s="2702"/>
      <c r="AU95" s="2702"/>
      <c r="AV95" s="2702"/>
      <c r="AW95" s="2702"/>
      <c r="AX95" s="2702"/>
      <c r="AY95" s="2702"/>
      <c r="AZ95" s="2702"/>
      <c r="BA95" s="2702"/>
      <c r="BB95" s="2702"/>
      <c r="BC95" s="2702"/>
      <c r="BD95" s="2702"/>
      <c r="BE95" s="2702"/>
      <c r="BF95" s="2702"/>
      <c r="BG95" s="2702"/>
      <c r="BH95" s="2702"/>
      <c r="BI95" s="2702"/>
      <c r="BJ95" s="2702"/>
      <c r="BK95" s="2702"/>
      <c r="BL95" s="2702"/>
      <c r="BM95" s="2702"/>
      <c r="BN95" s="2702"/>
      <c r="BO95" s="2702"/>
      <c r="BP95" s="2702"/>
      <c r="BQ95" s="2702"/>
      <c r="BR95" s="2702"/>
      <c r="BS95" s="2702"/>
      <c r="BT95" s="2702"/>
      <c r="BU95" s="2702"/>
      <c r="BV95" s="2702"/>
      <c r="BW95" s="2702"/>
      <c r="BX95" s="2702"/>
      <c r="BY95" s="2702"/>
      <c r="BZ95" s="2702"/>
      <c r="CA95" s="2702"/>
      <c r="CB95" s="2702"/>
      <c r="CC95" s="2702"/>
      <c r="CD95" s="2702"/>
      <c r="CE95" s="2702"/>
      <c r="CF95" s="2702"/>
      <c r="CG95" s="2702"/>
      <c r="CH95" s="2702"/>
      <c r="CI95" s="2702"/>
      <c r="CJ95" s="2702"/>
      <c r="CK95" s="2702"/>
      <c r="CL95" s="2702"/>
      <c r="CM95" s="2702"/>
    </row>
    <row r="96" spans="1:91" s="681" customFormat="1" ht="44.25">
      <c r="A96" s="1116"/>
      <c r="B96" s="1971" t="s">
        <v>34</v>
      </c>
      <c r="C96" s="1972" t="s">
        <v>2855</v>
      </c>
      <c r="D96" s="2089" t="s">
        <v>34</v>
      </c>
      <c r="E96" s="1974" t="s">
        <v>2864</v>
      </c>
      <c r="F96" s="1972" t="s">
        <v>2855</v>
      </c>
      <c r="G96" s="2090" t="s">
        <v>2864</v>
      </c>
      <c r="H96" s="1976">
        <v>1</v>
      </c>
      <c r="I96" s="1972" t="s">
        <v>2855</v>
      </c>
      <c r="J96" s="2089">
        <v>1</v>
      </c>
      <c r="K96" s="1976">
        <v>27</v>
      </c>
      <c r="L96" s="1972" t="s">
        <v>2855</v>
      </c>
      <c r="M96" s="2091">
        <v>27</v>
      </c>
      <c r="N96" s="1116"/>
      <c r="O96" s="1971" t="s">
        <v>34</v>
      </c>
      <c r="P96" s="1972" t="s">
        <v>2855</v>
      </c>
      <c r="Q96" s="2092" t="s">
        <v>34</v>
      </c>
      <c r="R96" s="1974" t="s">
        <v>2864</v>
      </c>
      <c r="S96" s="1972" t="s">
        <v>2855</v>
      </c>
      <c r="T96" s="2093" t="s">
        <v>2864</v>
      </c>
      <c r="U96" s="1976">
        <v>1</v>
      </c>
      <c r="V96" s="1972" t="s">
        <v>2855</v>
      </c>
      <c r="W96" s="2092">
        <v>1</v>
      </c>
      <c r="X96" s="1976">
        <v>27</v>
      </c>
      <c r="Y96" s="1972" t="s">
        <v>2855</v>
      </c>
      <c r="Z96" s="2094">
        <v>27</v>
      </c>
      <c r="AA96" s="1116"/>
      <c r="AB96" s="1162"/>
      <c r="AC96" s="1162"/>
      <c r="AD96" s="2702"/>
      <c r="AE96" s="2702"/>
      <c r="AF96" s="2702"/>
      <c r="AG96" s="2702"/>
      <c r="AH96" s="2702"/>
      <c r="AI96" s="2702"/>
      <c r="AJ96" s="2702"/>
      <c r="AK96" s="2702"/>
      <c r="AL96" s="2702"/>
      <c r="AM96" s="2702"/>
      <c r="AN96" s="2702"/>
      <c r="AO96" s="2702"/>
      <c r="AP96" s="2702"/>
      <c r="AQ96" s="2702"/>
      <c r="AR96" s="2702"/>
      <c r="AS96" s="2702"/>
      <c r="AT96" s="2702"/>
      <c r="AU96" s="2702"/>
      <c r="AV96" s="2702"/>
      <c r="AW96" s="2702"/>
      <c r="AX96" s="2702"/>
      <c r="AY96" s="2702"/>
      <c r="AZ96" s="2702"/>
      <c r="BA96" s="2702"/>
      <c r="BB96" s="2702"/>
      <c r="BC96" s="2702"/>
      <c r="BD96" s="2702"/>
      <c r="BE96" s="2702"/>
      <c r="BF96" s="2702"/>
      <c r="BG96" s="2702"/>
      <c r="BH96" s="2702"/>
      <c r="BI96" s="2702"/>
      <c r="BJ96" s="2702"/>
      <c r="BK96" s="2702"/>
      <c r="BL96" s="2702"/>
      <c r="BM96" s="2702"/>
      <c r="BN96" s="2702"/>
      <c r="BO96" s="2702"/>
      <c r="BP96" s="2702"/>
      <c r="BQ96" s="2702"/>
      <c r="BR96" s="2702"/>
      <c r="BS96" s="2702"/>
      <c r="BT96" s="2702"/>
      <c r="BU96" s="2702"/>
      <c r="BV96" s="2702"/>
      <c r="BW96" s="2702"/>
      <c r="BX96" s="2702"/>
      <c r="BY96" s="2702"/>
      <c r="BZ96" s="2702"/>
      <c r="CA96" s="2702"/>
      <c r="CB96" s="2702"/>
      <c r="CC96" s="2702"/>
      <c r="CD96" s="2702"/>
      <c r="CE96" s="2702"/>
      <c r="CF96" s="2702"/>
      <c r="CG96" s="2702"/>
      <c r="CH96" s="2702"/>
      <c r="CI96" s="2702"/>
      <c r="CJ96" s="2702"/>
      <c r="CK96" s="2702"/>
      <c r="CL96" s="2702"/>
      <c r="CM96" s="2702"/>
    </row>
    <row r="97" spans="1:91" s="681" customFormat="1" ht="44.25">
      <c r="A97" s="1116"/>
      <c r="B97" s="1971" t="s">
        <v>116</v>
      </c>
      <c r="C97" s="1972" t="s">
        <v>2855</v>
      </c>
      <c r="D97" s="2089" t="s">
        <v>116</v>
      </c>
      <c r="E97" s="1974" t="s">
        <v>2881</v>
      </c>
      <c r="F97" s="1972" t="s">
        <v>2855</v>
      </c>
      <c r="G97" s="2090" t="s">
        <v>2881</v>
      </c>
      <c r="H97" s="1976">
        <v>2</v>
      </c>
      <c r="I97" s="1972" t="s">
        <v>2855</v>
      </c>
      <c r="J97" s="2089">
        <v>2</v>
      </c>
      <c r="K97" s="1976">
        <v>28</v>
      </c>
      <c r="L97" s="1972" t="s">
        <v>2855</v>
      </c>
      <c r="M97" s="2091">
        <v>28</v>
      </c>
      <c r="N97" s="1116"/>
      <c r="O97" s="1971" t="s">
        <v>116</v>
      </c>
      <c r="P97" s="1972" t="s">
        <v>2855</v>
      </c>
      <c r="Q97" s="2092" t="s">
        <v>116</v>
      </c>
      <c r="R97" s="1974" t="s">
        <v>2881</v>
      </c>
      <c r="S97" s="1972" t="s">
        <v>2855</v>
      </c>
      <c r="T97" s="2093" t="s">
        <v>2881</v>
      </c>
      <c r="U97" s="1976">
        <v>2</v>
      </c>
      <c r="V97" s="1972" t="s">
        <v>2855</v>
      </c>
      <c r="W97" s="2092">
        <v>2</v>
      </c>
      <c r="X97" s="1976">
        <v>28</v>
      </c>
      <c r="Y97" s="1972" t="s">
        <v>2855</v>
      </c>
      <c r="Z97" s="2094">
        <v>28</v>
      </c>
      <c r="AA97" s="1116"/>
      <c r="AB97" s="1162"/>
      <c r="AC97" s="1162"/>
      <c r="AD97" s="2702"/>
      <c r="AE97" s="2702"/>
      <c r="AF97" s="2702"/>
      <c r="AG97" s="2702"/>
      <c r="AH97" s="2702"/>
      <c r="AI97" s="2702"/>
      <c r="AJ97" s="2702"/>
      <c r="AK97" s="2702"/>
      <c r="AL97" s="2702"/>
      <c r="AM97" s="2702"/>
      <c r="AN97" s="2702"/>
      <c r="AO97" s="2702"/>
      <c r="AP97" s="2702"/>
      <c r="AQ97" s="2702"/>
      <c r="AR97" s="2702"/>
      <c r="AS97" s="2702"/>
      <c r="AT97" s="2702"/>
      <c r="AU97" s="2702"/>
      <c r="AV97" s="2702"/>
      <c r="AW97" s="2702"/>
      <c r="AX97" s="2702"/>
      <c r="AY97" s="2702"/>
      <c r="AZ97" s="2702"/>
      <c r="BA97" s="2702"/>
      <c r="BB97" s="2702"/>
      <c r="BC97" s="2702"/>
      <c r="BD97" s="2702"/>
      <c r="BE97" s="2702"/>
      <c r="BF97" s="2702"/>
      <c r="BG97" s="2702"/>
      <c r="BH97" s="2702"/>
      <c r="BI97" s="2702"/>
      <c r="BJ97" s="2702"/>
      <c r="BK97" s="2702"/>
      <c r="BL97" s="2702"/>
      <c r="BM97" s="2702"/>
      <c r="BN97" s="2702"/>
      <c r="BO97" s="2702"/>
      <c r="BP97" s="2702"/>
      <c r="BQ97" s="2702"/>
      <c r="BR97" s="2702"/>
      <c r="BS97" s="2702"/>
      <c r="BT97" s="2702"/>
      <c r="BU97" s="2702"/>
      <c r="BV97" s="2702"/>
      <c r="BW97" s="2702"/>
      <c r="BX97" s="2702"/>
      <c r="BY97" s="2702"/>
      <c r="BZ97" s="2702"/>
      <c r="CA97" s="2702"/>
      <c r="CB97" s="2702"/>
      <c r="CC97" s="2702"/>
      <c r="CD97" s="2702"/>
      <c r="CE97" s="2702"/>
      <c r="CF97" s="2702"/>
      <c r="CG97" s="2702"/>
      <c r="CH97" s="2702"/>
      <c r="CI97" s="2702"/>
      <c r="CJ97" s="2702"/>
      <c r="CK97" s="2702"/>
      <c r="CL97" s="2702"/>
      <c r="CM97" s="2702"/>
    </row>
    <row r="98" spans="1:91" s="681" customFormat="1" ht="44.25">
      <c r="A98" s="1116"/>
      <c r="B98" s="1971" t="s">
        <v>0</v>
      </c>
      <c r="C98" s="1972" t="s">
        <v>2855</v>
      </c>
      <c r="D98" s="2089" t="s">
        <v>0</v>
      </c>
      <c r="E98" s="1974" t="s">
        <v>2900</v>
      </c>
      <c r="F98" s="1972" t="s">
        <v>2855</v>
      </c>
      <c r="G98" s="2090" t="s">
        <v>2900</v>
      </c>
      <c r="H98" s="1976">
        <v>3</v>
      </c>
      <c r="I98" s="1972" t="s">
        <v>2855</v>
      </c>
      <c r="J98" s="2089">
        <v>3</v>
      </c>
      <c r="K98" s="1976">
        <v>29</v>
      </c>
      <c r="L98" s="1972" t="s">
        <v>2855</v>
      </c>
      <c r="M98" s="2091">
        <v>29</v>
      </c>
      <c r="N98" s="1116"/>
      <c r="O98" s="1971" t="s">
        <v>0</v>
      </c>
      <c r="P98" s="1972" t="s">
        <v>2855</v>
      </c>
      <c r="Q98" s="2092" t="s">
        <v>0</v>
      </c>
      <c r="R98" s="1974" t="s">
        <v>2900</v>
      </c>
      <c r="S98" s="1972" t="s">
        <v>2855</v>
      </c>
      <c r="T98" s="2093" t="s">
        <v>2900</v>
      </c>
      <c r="U98" s="1976">
        <v>3</v>
      </c>
      <c r="V98" s="1972" t="s">
        <v>2855</v>
      </c>
      <c r="W98" s="2092">
        <v>3</v>
      </c>
      <c r="X98" s="1976">
        <v>29</v>
      </c>
      <c r="Y98" s="1972" t="s">
        <v>2855</v>
      </c>
      <c r="Z98" s="2094">
        <v>29</v>
      </c>
      <c r="AA98" s="1116"/>
      <c r="AB98" s="1162"/>
      <c r="AC98" s="1162"/>
      <c r="AD98" s="2702"/>
      <c r="AE98" s="2702"/>
      <c r="AF98" s="2702"/>
      <c r="AG98" s="2702"/>
      <c r="AH98" s="2702"/>
      <c r="AI98" s="2702"/>
      <c r="AJ98" s="2702"/>
      <c r="AK98" s="2702"/>
      <c r="AL98" s="2702"/>
      <c r="AM98" s="2702"/>
      <c r="AN98" s="2702"/>
      <c r="AO98" s="2702"/>
      <c r="AP98" s="2702"/>
      <c r="AQ98" s="2702"/>
      <c r="AR98" s="2702"/>
      <c r="AS98" s="2702"/>
      <c r="AT98" s="2702"/>
      <c r="AU98" s="2702"/>
      <c r="AV98" s="2702"/>
      <c r="AW98" s="2702"/>
      <c r="AX98" s="2702"/>
      <c r="AY98" s="2702"/>
      <c r="AZ98" s="2702"/>
      <c r="BA98" s="2702"/>
      <c r="BB98" s="2702"/>
      <c r="BC98" s="2702"/>
      <c r="BD98" s="2702"/>
      <c r="BE98" s="2702"/>
      <c r="BF98" s="2702"/>
      <c r="BG98" s="2702"/>
      <c r="BH98" s="2702"/>
      <c r="BI98" s="2702"/>
      <c r="BJ98" s="2702"/>
      <c r="BK98" s="2702"/>
      <c r="BL98" s="2702"/>
      <c r="BM98" s="2702"/>
      <c r="BN98" s="2702"/>
      <c r="BO98" s="2702"/>
      <c r="BP98" s="2702"/>
      <c r="BQ98" s="2702"/>
      <c r="BR98" s="2702"/>
      <c r="BS98" s="2702"/>
      <c r="BT98" s="2702"/>
      <c r="BU98" s="2702"/>
      <c r="BV98" s="2702"/>
      <c r="BW98" s="2702"/>
      <c r="BX98" s="2702"/>
      <c r="BY98" s="2702"/>
      <c r="BZ98" s="2702"/>
      <c r="CA98" s="2702"/>
      <c r="CB98" s="2702"/>
      <c r="CC98" s="2702"/>
      <c r="CD98" s="2702"/>
      <c r="CE98" s="2702"/>
      <c r="CF98" s="2702"/>
      <c r="CG98" s="2702"/>
      <c r="CH98" s="2702"/>
      <c r="CI98" s="2702"/>
      <c r="CJ98" s="2702"/>
      <c r="CK98" s="2702"/>
      <c r="CL98" s="2702"/>
      <c r="CM98" s="2702"/>
    </row>
    <row r="99" spans="1:91" s="681" customFormat="1" ht="44.25">
      <c r="A99" s="1116"/>
      <c r="B99" s="1971" t="s">
        <v>79</v>
      </c>
      <c r="C99" s="1972" t="s">
        <v>2855</v>
      </c>
      <c r="D99" s="2089" t="s">
        <v>79</v>
      </c>
      <c r="E99" s="1974" t="s">
        <v>2908</v>
      </c>
      <c r="F99" s="1972" t="s">
        <v>2855</v>
      </c>
      <c r="G99" s="2090" t="s">
        <v>2908</v>
      </c>
      <c r="H99" s="1976">
        <v>4</v>
      </c>
      <c r="I99" s="1972" t="s">
        <v>2855</v>
      </c>
      <c r="J99" s="2089">
        <v>4</v>
      </c>
      <c r="K99" s="1976">
        <v>30</v>
      </c>
      <c r="L99" s="1972" t="s">
        <v>2855</v>
      </c>
      <c r="M99" s="2091">
        <v>30</v>
      </c>
      <c r="N99" s="1116"/>
      <c r="O99" s="1971" t="s">
        <v>79</v>
      </c>
      <c r="P99" s="1972" t="s">
        <v>2855</v>
      </c>
      <c r="Q99" s="2092" t="s">
        <v>79</v>
      </c>
      <c r="R99" s="1974" t="s">
        <v>2908</v>
      </c>
      <c r="S99" s="1972" t="s">
        <v>2855</v>
      </c>
      <c r="T99" s="2093" t="s">
        <v>2908</v>
      </c>
      <c r="U99" s="1976">
        <v>4</v>
      </c>
      <c r="V99" s="1972" t="s">
        <v>2855</v>
      </c>
      <c r="W99" s="2092">
        <v>4</v>
      </c>
      <c r="X99" s="1976">
        <v>30</v>
      </c>
      <c r="Y99" s="1972" t="s">
        <v>2855</v>
      </c>
      <c r="Z99" s="2094">
        <v>30</v>
      </c>
      <c r="AA99" s="1116"/>
      <c r="AB99" s="1162"/>
      <c r="AC99" s="1162"/>
      <c r="AD99" s="2702"/>
      <c r="AE99" s="2702"/>
      <c r="AF99" s="2702"/>
      <c r="AG99" s="2702"/>
      <c r="AH99" s="2702"/>
      <c r="AI99" s="2702"/>
      <c r="AJ99" s="2702"/>
      <c r="AK99" s="2702"/>
      <c r="AL99" s="2702"/>
      <c r="AM99" s="2702"/>
      <c r="AN99" s="2702"/>
      <c r="AO99" s="2702"/>
      <c r="AP99" s="2702"/>
      <c r="AQ99" s="2702"/>
      <c r="AR99" s="2702"/>
      <c r="AS99" s="2702"/>
      <c r="AT99" s="2702"/>
      <c r="AU99" s="2702"/>
      <c r="AV99" s="2702"/>
      <c r="AW99" s="2702"/>
      <c r="AX99" s="2702"/>
      <c r="AY99" s="2702"/>
      <c r="AZ99" s="2702"/>
      <c r="BA99" s="2702"/>
      <c r="BB99" s="2702"/>
      <c r="BC99" s="2702"/>
      <c r="BD99" s="2702"/>
      <c r="BE99" s="2702"/>
      <c r="BF99" s="2702"/>
      <c r="BG99" s="2702"/>
      <c r="BH99" s="2702"/>
      <c r="BI99" s="2702"/>
      <c r="BJ99" s="2702"/>
      <c r="BK99" s="2702"/>
      <c r="BL99" s="2702"/>
      <c r="BM99" s="2702"/>
      <c r="BN99" s="2702"/>
      <c r="BO99" s="2702"/>
      <c r="BP99" s="2702"/>
      <c r="BQ99" s="2702"/>
      <c r="BR99" s="2702"/>
      <c r="BS99" s="2702"/>
      <c r="BT99" s="2702"/>
      <c r="BU99" s="2702"/>
      <c r="BV99" s="2702"/>
      <c r="BW99" s="2702"/>
      <c r="BX99" s="2702"/>
      <c r="BY99" s="2702"/>
      <c r="BZ99" s="2702"/>
      <c r="CA99" s="2702"/>
      <c r="CB99" s="2702"/>
      <c r="CC99" s="2702"/>
      <c r="CD99" s="2702"/>
      <c r="CE99" s="2702"/>
      <c r="CF99" s="2702"/>
      <c r="CG99" s="2702"/>
      <c r="CH99" s="2702"/>
      <c r="CI99" s="2702"/>
      <c r="CJ99" s="2702"/>
      <c r="CK99" s="2702"/>
      <c r="CL99" s="2702"/>
      <c r="CM99" s="2702"/>
    </row>
    <row r="100" spans="1:91" s="681" customFormat="1" ht="44.25">
      <c r="A100" s="1116"/>
      <c r="B100" s="1971" t="s">
        <v>76</v>
      </c>
      <c r="C100" s="1972" t="s">
        <v>2855</v>
      </c>
      <c r="D100" s="2089" t="s">
        <v>76</v>
      </c>
      <c r="E100" s="1974" t="s">
        <v>2910</v>
      </c>
      <c r="F100" s="1972" t="s">
        <v>2855</v>
      </c>
      <c r="G100" s="2090" t="s">
        <v>2910</v>
      </c>
      <c r="H100" s="1976">
        <v>5</v>
      </c>
      <c r="I100" s="1972" t="s">
        <v>2855</v>
      </c>
      <c r="J100" s="2089">
        <v>5</v>
      </c>
      <c r="K100" s="1976">
        <v>31</v>
      </c>
      <c r="L100" s="1972" t="s">
        <v>2855</v>
      </c>
      <c r="M100" s="2091">
        <v>31</v>
      </c>
      <c r="N100" s="1116"/>
      <c r="O100" s="1971" t="s">
        <v>76</v>
      </c>
      <c r="P100" s="1972" t="s">
        <v>2855</v>
      </c>
      <c r="Q100" s="2092" t="s">
        <v>76</v>
      </c>
      <c r="R100" s="1974" t="s">
        <v>2910</v>
      </c>
      <c r="S100" s="1972" t="s">
        <v>2855</v>
      </c>
      <c r="T100" s="2093" t="s">
        <v>2910</v>
      </c>
      <c r="U100" s="1976">
        <v>5</v>
      </c>
      <c r="V100" s="1972" t="s">
        <v>2855</v>
      </c>
      <c r="W100" s="2092">
        <v>5</v>
      </c>
      <c r="X100" s="1976">
        <v>31</v>
      </c>
      <c r="Y100" s="1972" t="s">
        <v>2855</v>
      </c>
      <c r="Z100" s="2094">
        <v>31</v>
      </c>
      <c r="AA100" s="1116"/>
      <c r="AB100" s="1162"/>
      <c r="AC100" s="1162"/>
      <c r="AD100" s="2702"/>
      <c r="AE100" s="2702"/>
      <c r="AF100" s="2702"/>
      <c r="AG100" s="2702"/>
      <c r="AH100" s="2702"/>
      <c r="AI100" s="2702"/>
      <c r="AJ100" s="2702"/>
      <c r="AK100" s="2702"/>
      <c r="AL100" s="2702"/>
      <c r="AM100" s="2702"/>
      <c r="AN100" s="2702"/>
      <c r="AO100" s="2702"/>
      <c r="AP100" s="2702"/>
      <c r="AQ100" s="2702"/>
      <c r="AR100" s="2702"/>
      <c r="AS100" s="2702"/>
      <c r="AT100" s="2702"/>
      <c r="AU100" s="2702"/>
      <c r="AV100" s="2702"/>
      <c r="AW100" s="2702"/>
      <c r="AX100" s="2702"/>
      <c r="AY100" s="2702"/>
      <c r="AZ100" s="2702"/>
      <c r="BA100" s="2702"/>
      <c r="BB100" s="2702"/>
      <c r="BC100" s="2702"/>
      <c r="BD100" s="2702"/>
      <c r="BE100" s="2702"/>
      <c r="BF100" s="2702"/>
      <c r="BG100" s="2702"/>
      <c r="BH100" s="2702"/>
      <c r="BI100" s="2702"/>
      <c r="BJ100" s="2702"/>
      <c r="BK100" s="2702"/>
      <c r="BL100" s="2702"/>
      <c r="BM100" s="2702"/>
      <c r="BN100" s="2702"/>
      <c r="BO100" s="2702"/>
      <c r="BP100" s="2702"/>
      <c r="BQ100" s="2702"/>
      <c r="BR100" s="2702"/>
      <c r="BS100" s="2702"/>
      <c r="BT100" s="2702"/>
      <c r="BU100" s="2702"/>
      <c r="BV100" s="2702"/>
      <c r="BW100" s="2702"/>
      <c r="BX100" s="2702"/>
      <c r="BY100" s="2702"/>
      <c r="BZ100" s="2702"/>
      <c r="CA100" s="2702"/>
      <c r="CB100" s="2702"/>
      <c r="CC100" s="2702"/>
      <c r="CD100" s="2702"/>
      <c r="CE100" s="2702"/>
      <c r="CF100" s="2702"/>
      <c r="CG100" s="2702"/>
      <c r="CH100" s="2702"/>
      <c r="CI100" s="2702"/>
      <c r="CJ100" s="2702"/>
      <c r="CK100" s="2702"/>
      <c r="CL100" s="2702"/>
      <c r="CM100" s="2702"/>
    </row>
    <row r="101" spans="1:91" s="681" customFormat="1" ht="44.25">
      <c r="A101" s="1116"/>
      <c r="B101" s="1971" t="s">
        <v>121</v>
      </c>
      <c r="C101" s="1972" t="s">
        <v>2855</v>
      </c>
      <c r="D101" s="2089" t="s">
        <v>121</v>
      </c>
      <c r="E101" s="1974" t="s">
        <v>2911</v>
      </c>
      <c r="F101" s="1972" t="s">
        <v>2855</v>
      </c>
      <c r="G101" s="2090" t="s">
        <v>2911</v>
      </c>
      <c r="H101" s="1976">
        <v>6</v>
      </c>
      <c r="I101" s="1972" t="s">
        <v>2855</v>
      </c>
      <c r="J101" s="2089">
        <v>6</v>
      </c>
      <c r="K101" s="1976">
        <v>32</v>
      </c>
      <c r="L101" s="1972" t="s">
        <v>2855</v>
      </c>
      <c r="M101" s="2091">
        <v>32</v>
      </c>
      <c r="N101" s="1116"/>
      <c r="O101" s="1971" t="s">
        <v>121</v>
      </c>
      <c r="P101" s="1972" t="s">
        <v>2855</v>
      </c>
      <c r="Q101" s="2092" t="s">
        <v>121</v>
      </c>
      <c r="R101" s="1974" t="s">
        <v>2911</v>
      </c>
      <c r="S101" s="1972" t="s">
        <v>2855</v>
      </c>
      <c r="T101" s="2093" t="s">
        <v>2911</v>
      </c>
      <c r="U101" s="1976">
        <v>6</v>
      </c>
      <c r="V101" s="1972" t="s">
        <v>2855</v>
      </c>
      <c r="W101" s="2092">
        <v>6</v>
      </c>
      <c r="X101" s="1976">
        <v>32</v>
      </c>
      <c r="Y101" s="1972" t="s">
        <v>2855</v>
      </c>
      <c r="Z101" s="2094">
        <v>32</v>
      </c>
      <c r="AA101" s="1116"/>
      <c r="AB101" s="1162"/>
      <c r="AC101" s="1162"/>
      <c r="AD101" s="2702"/>
      <c r="AE101" s="2702"/>
      <c r="AF101" s="2702"/>
      <c r="AG101" s="2702"/>
      <c r="AH101" s="2702"/>
      <c r="AI101" s="2702"/>
      <c r="AJ101" s="2702"/>
      <c r="AK101" s="2702"/>
      <c r="AL101" s="2702"/>
      <c r="AM101" s="2702"/>
      <c r="AN101" s="2702"/>
      <c r="AO101" s="2702"/>
      <c r="AP101" s="2702"/>
      <c r="AQ101" s="2702"/>
      <c r="AR101" s="2702"/>
      <c r="AS101" s="2702"/>
      <c r="AT101" s="2702"/>
      <c r="AU101" s="2702"/>
      <c r="AV101" s="2702"/>
      <c r="AW101" s="2702"/>
      <c r="AX101" s="2702"/>
      <c r="AY101" s="2702"/>
      <c r="AZ101" s="2702"/>
      <c r="BA101" s="2702"/>
      <c r="BB101" s="2702"/>
      <c r="BC101" s="2702"/>
      <c r="BD101" s="2702"/>
      <c r="BE101" s="2702"/>
      <c r="BF101" s="2702"/>
      <c r="BG101" s="2702"/>
      <c r="BH101" s="2702"/>
      <c r="BI101" s="2702"/>
      <c r="BJ101" s="2702"/>
      <c r="BK101" s="2702"/>
      <c r="BL101" s="2702"/>
      <c r="BM101" s="2702"/>
      <c r="BN101" s="2702"/>
      <c r="BO101" s="2702"/>
      <c r="BP101" s="2702"/>
      <c r="BQ101" s="2702"/>
      <c r="BR101" s="2702"/>
      <c r="BS101" s="2702"/>
      <c r="BT101" s="2702"/>
      <c r="BU101" s="2702"/>
      <c r="BV101" s="2702"/>
      <c r="BW101" s="2702"/>
      <c r="BX101" s="2702"/>
      <c r="BY101" s="2702"/>
      <c r="BZ101" s="2702"/>
      <c r="CA101" s="2702"/>
      <c r="CB101" s="2702"/>
      <c r="CC101" s="2702"/>
      <c r="CD101" s="2702"/>
      <c r="CE101" s="2702"/>
      <c r="CF101" s="2702"/>
      <c r="CG101" s="2702"/>
      <c r="CH101" s="2702"/>
      <c r="CI101" s="2702"/>
      <c r="CJ101" s="2702"/>
      <c r="CK101" s="2702"/>
      <c r="CL101" s="2702"/>
      <c r="CM101" s="2702"/>
    </row>
    <row r="102" spans="1:91" s="681" customFormat="1" ht="44.25">
      <c r="A102" s="1116"/>
      <c r="B102" s="1971" t="s">
        <v>135</v>
      </c>
      <c r="C102" s="1972" t="s">
        <v>2855</v>
      </c>
      <c r="D102" s="2089" t="s">
        <v>135</v>
      </c>
      <c r="E102" s="1974" t="s">
        <v>1671</v>
      </c>
      <c r="F102" s="1972" t="s">
        <v>2855</v>
      </c>
      <c r="G102" s="2090" t="s">
        <v>1671</v>
      </c>
      <c r="H102" s="1976">
        <v>7</v>
      </c>
      <c r="I102" s="1972" t="s">
        <v>2855</v>
      </c>
      <c r="J102" s="2089">
        <v>7</v>
      </c>
      <c r="K102" s="1976">
        <v>33</v>
      </c>
      <c r="L102" s="1972" t="s">
        <v>2855</v>
      </c>
      <c r="M102" s="2091">
        <v>33</v>
      </c>
      <c r="N102" s="1116"/>
      <c r="O102" s="1971" t="s">
        <v>135</v>
      </c>
      <c r="P102" s="1972" t="s">
        <v>2855</v>
      </c>
      <c r="Q102" s="2092" t="s">
        <v>135</v>
      </c>
      <c r="R102" s="1974" t="s">
        <v>1671</v>
      </c>
      <c r="S102" s="1972" t="s">
        <v>2855</v>
      </c>
      <c r="T102" s="2093" t="s">
        <v>1671</v>
      </c>
      <c r="U102" s="1976">
        <v>7</v>
      </c>
      <c r="V102" s="1972" t="s">
        <v>2855</v>
      </c>
      <c r="W102" s="2092">
        <v>7</v>
      </c>
      <c r="X102" s="1976">
        <v>33</v>
      </c>
      <c r="Y102" s="1972" t="s">
        <v>2855</v>
      </c>
      <c r="Z102" s="2094">
        <v>33</v>
      </c>
      <c r="AA102" s="1116"/>
      <c r="AB102" s="1162"/>
      <c r="AC102" s="1162"/>
      <c r="AD102" s="2702"/>
      <c r="AE102" s="2702"/>
      <c r="AF102" s="2702"/>
      <c r="AG102" s="2702"/>
      <c r="AH102" s="2702"/>
      <c r="AI102" s="2702"/>
      <c r="AJ102" s="2702"/>
      <c r="AK102" s="2702"/>
      <c r="AL102" s="2702"/>
      <c r="AM102" s="2702"/>
      <c r="AN102" s="2702"/>
      <c r="AO102" s="2702"/>
      <c r="AP102" s="2702"/>
      <c r="AQ102" s="2702"/>
      <c r="AR102" s="2702"/>
      <c r="AS102" s="2702"/>
      <c r="AT102" s="2702"/>
      <c r="AU102" s="2702"/>
      <c r="AV102" s="2702"/>
      <c r="AW102" s="2702"/>
      <c r="AX102" s="2702"/>
      <c r="AY102" s="2702"/>
      <c r="AZ102" s="2702"/>
      <c r="BA102" s="2702"/>
      <c r="BB102" s="2702"/>
      <c r="BC102" s="2702"/>
      <c r="BD102" s="2702"/>
      <c r="BE102" s="2702"/>
      <c r="BF102" s="2702"/>
      <c r="BG102" s="2702"/>
      <c r="BH102" s="2702"/>
      <c r="BI102" s="2702"/>
      <c r="BJ102" s="2702"/>
      <c r="BK102" s="2702"/>
      <c r="BL102" s="2702"/>
      <c r="BM102" s="2702"/>
      <c r="BN102" s="2702"/>
      <c r="BO102" s="2702"/>
      <c r="BP102" s="2702"/>
      <c r="BQ102" s="2702"/>
      <c r="BR102" s="2702"/>
      <c r="BS102" s="2702"/>
      <c r="BT102" s="2702"/>
      <c r="BU102" s="2702"/>
      <c r="BV102" s="2702"/>
      <c r="BW102" s="2702"/>
      <c r="BX102" s="2702"/>
      <c r="BY102" s="2702"/>
      <c r="BZ102" s="2702"/>
      <c r="CA102" s="2702"/>
      <c r="CB102" s="2702"/>
      <c r="CC102" s="2702"/>
      <c r="CD102" s="2702"/>
      <c r="CE102" s="2702"/>
      <c r="CF102" s="2702"/>
      <c r="CG102" s="2702"/>
      <c r="CH102" s="2702"/>
      <c r="CI102" s="2702"/>
      <c r="CJ102" s="2702"/>
      <c r="CK102" s="2702"/>
      <c r="CL102" s="2702"/>
      <c r="CM102" s="2702"/>
    </row>
    <row r="103" spans="1:91" s="681" customFormat="1" ht="44.25">
      <c r="A103" s="1116"/>
      <c r="B103" s="1971" t="s">
        <v>80</v>
      </c>
      <c r="C103" s="1972" t="s">
        <v>2855</v>
      </c>
      <c r="D103" s="2089" t="s">
        <v>80</v>
      </c>
      <c r="E103" s="1974" t="s">
        <v>2914</v>
      </c>
      <c r="F103" s="1972" t="s">
        <v>2855</v>
      </c>
      <c r="G103" s="2090" t="s">
        <v>2914</v>
      </c>
      <c r="H103" s="1976">
        <v>8</v>
      </c>
      <c r="I103" s="1972" t="s">
        <v>2855</v>
      </c>
      <c r="J103" s="2089">
        <v>8</v>
      </c>
      <c r="K103" s="1976">
        <v>34</v>
      </c>
      <c r="L103" s="1972" t="s">
        <v>2855</v>
      </c>
      <c r="M103" s="2091">
        <v>34</v>
      </c>
      <c r="N103" s="1116"/>
      <c r="O103" s="1971" t="s">
        <v>80</v>
      </c>
      <c r="P103" s="1972" t="s">
        <v>2855</v>
      </c>
      <c r="Q103" s="2092" t="s">
        <v>80</v>
      </c>
      <c r="R103" s="1974" t="s">
        <v>2914</v>
      </c>
      <c r="S103" s="1972" t="s">
        <v>2855</v>
      </c>
      <c r="T103" s="2093" t="s">
        <v>2914</v>
      </c>
      <c r="U103" s="1976">
        <v>8</v>
      </c>
      <c r="V103" s="1972" t="s">
        <v>2855</v>
      </c>
      <c r="W103" s="2092">
        <v>8</v>
      </c>
      <c r="X103" s="1976">
        <v>34</v>
      </c>
      <c r="Y103" s="1972" t="s">
        <v>2855</v>
      </c>
      <c r="Z103" s="2094">
        <v>34</v>
      </c>
      <c r="AA103" s="1116"/>
      <c r="AB103" s="1162"/>
      <c r="AC103" s="1162"/>
      <c r="AD103" s="2702"/>
      <c r="AE103" s="2702"/>
      <c r="AF103" s="2702"/>
      <c r="AG103" s="2702"/>
      <c r="AH103" s="2702"/>
      <c r="AI103" s="2702"/>
      <c r="AJ103" s="2702"/>
      <c r="AK103" s="2702"/>
      <c r="AL103" s="2702"/>
      <c r="AM103" s="2702"/>
      <c r="AN103" s="2702"/>
      <c r="AO103" s="2702"/>
      <c r="AP103" s="2702"/>
      <c r="AQ103" s="2702"/>
      <c r="AR103" s="2702"/>
      <c r="AS103" s="2702"/>
      <c r="AT103" s="2702"/>
      <c r="AU103" s="2702"/>
      <c r="AV103" s="2702"/>
      <c r="AW103" s="2702"/>
      <c r="AX103" s="2702"/>
      <c r="AY103" s="2702"/>
      <c r="AZ103" s="2702"/>
      <c r="BA103" s="2702"/>
      <c r="BB103" s="2702"/>
      <c r="BC103" s="2702"/>
      <c r="BD103" s="2702"/>
      <c r="BE103" s="2702"/>
      <c r="BF103" s="2702"/>
      <c r="BG103" s="2702"/>
      <c r="BH103" s="2702"/>
      <c r="BI103" s="2702"/>
      <c r="BJ103" s="2702"/>
      <c r="BK103" s="2702"/>
      <c r="BL103" s="2702"/>
      <c r="BM103" s="2702"/>
      <c r="BN103" s="2702"/>
      <c r="BO103" s="2702"/>
      <c r="BP103" s="2702"/>
      <c r="BQ103" s="2702"/>
      <c r="BR103" s="2702"/>
      <c r="BS103" s="2702"/>
      <c r="BT103" s="2702"/>
      <c r="BU103" s="2702"/>
      <c r="BV103" s="2702"/>
      <c r="BW103" s="2702"/>
      <c r="BX103" s="2702"/>
      <c r="BY103" s="2702"/>
      <c r="BZ103" s="2702"/>
      <c r="CA103" s="2702"/>
      <c r="CB103" s="2702"/>
      <c r="CC103" s="2702"/>
      <c r="CD103" s="2702"/>
      <c r="CE103" s="2702"/>
      <c r="CF103" s="2702"/>
      <c r="CG103" s="2702"/>
      <c r="CH103" s="2702"/>
      <c r="CI103" s="2702"/>
      <c r="CJ103" s="2702"/>
      <c r="CK103" s="2702"/>
      <c r="CL103" s="2702"/>
      <c r="CM103" s="2702"/>
    </row>
    <row r="104" spans="1:91" s="681" customFormat="1" ht="44.25">
      <c r="A104" s="1116"/>
      <c r="B104" s="1971" t="s">
        <v>110</v>
      </c>
      <c r="C104" s="1972" t="s">
        <v>2855</v>
      </c>
      <c r="D104" s="2089" t="s">
        <v>110</v>
      </c>
      <c r="E104" s="1974" t="s">
        <v>2915</v>
      </c>
      <c r="F104" s="1972" t="s">
        <v>2855</v>
      </c>
      <c r="G104" s="2090" t="s">
        <v>2915</v>
      </c>
      <c r="H104" s="1976">
        <v>9</v>
      </c>
      <c r="I104" s="1972" t="s">
        <v>2855</v>
      </c>
      <c r="J104" s="2089">
        <v>9</v>
      </c>
      <c r="K104" s="1976">
        <v>35</v>
      </c>
      <c r="L104" s="1972" t="s">
        <v>2855</v>
      </c>
      <c r="M104" s="2091">
        <v>35</v>
      </c>
      <c r="N104" s="1116"/>
      <c r="O104" s="1971" t="s">
        <v>110</v>
      </c>
      <c r="P104" s="1972" t="s">
        <v>2855</v>
      </c>
      <c r="Q104" s="2092" t="s">
        <v>110</v>
      </c>
      <c r="R104" s="1974" t="s">
        <v>2915</v>
      </c>
      <c r="S104" s="1972" t="s">
        <v>2855</v>
      </c>
      <c r="T104" s="2093" t="s">
        <v>2915</v>
      </c>
      <c r="U104" s="1976">
        <v>9</v>
      </c>
      <c r="V104" s="1972" t="s">
        <v>2855</v>
      </c>
      <c r="W104" s="2092">
        <v>9</v>
      </c>
      <c r="X104" s="1976">
        <v>35</v>
      </c>
      <c r="Y104" s="1972" t="s">
        <v>2855</v>
      </c>
      <c r="Z104" s="2094">
        <v>35</v>
      </c>
      <c r="AA104" s="1116"/>
      <c r="AB104" s="1162"/>
      <c r="AC104" s="1162"/>
      <c r="AD104" s="2702"/>
      <c r="AE104" s="2702"/>
      <c r="AF104" s="2702"/>
      <c r="AG104" s="2702"/>
      <c r="AH104" s="2702"/>
      <c r="AI104" s="2702"/>
      <c r="AJ104" s="2702"/>
      <c r="AK104" s="2702"/>
      <c r="AL104" s="2702"/>
      <c r="AM104" s="2702"/>
      <c r="AN104" s="2702"/>
      <c r="AO104" s="2702"/>
      <c r="AP104" s="2702"/>
      <c r="AQ104" s="2702"/>
      <c r="AR104" s="2702"/>
      <c r="AS104" s="2702"/>
      <c r="AT104" s="2702"/>
      <c r="AU104" s="2702"/>
      <c r="AV104" s="2702"/>
      <c r="AW104" s="2702"/>
      <c r="AX104" s="2702"/>
      <c r="AY104" s="2702"/>
      <c r="AZ104" s="2702"/>
      <c r="BA104" s="2702"/>
      <c r="BB104" s="2702"/>
      <c r="BC104" s="2702"/>
      <c r="BD104" s="2702"/>
      <c r="BE104" s="2702"/>
      <c r="BF104" s="2702"/>
      <c r="BG104" s="2702"/>
      <c r="BH104" s="2702"/>
      <c r="BI104" s="2702"/>
      <c r="BJ104" s="2702"/>
      <c r="BK104" s="2702"/>
      <c r="BL104" s="2702"/>
      <c r="BM104" s="2702"/>
      <c r="BN104" s="2702"/>
      <c r="BO104" s="2702"/>
      <c r="BP104" s="2702"/>
      <c r="BQ104" s="2702"/>
      <c r="BR104" s="2702"/>
      <c r="BS104" s="2702"/>
      <c r="BT104" s="2702"/>
      <c r="BU104" s="2702"/>
      <c r="BV104" s="2702"/>
      <c r="BW104" s="2702"/>
      <c r="BX104" s="2702"/>
      <c r="BY104" s="2702"/>
      <c r="BZ104" s="2702"/>
      <c r="CA104" s="2702"/>
      <c r="CB104" s="2702"/>
      <c r="CC104" s="2702"/>
      <c r="CD104" s="2702"/>
      <c r="CE104" s="2702"/>
      <c r="CF104" s="2702"/>
      <c r="CG104" s="2702"/>
      <c r="CH104" s="2702"/>
      <c r="CI104" s="2702"/>
      <c r="CJ104" s="2702"/>
      <c r="CK104" s="2702"/>
      <c r="CL104" s="2702"/>
      <c r="CM104" s="2702"/>
    </row>
    <row r="105" spans="1:91" s="681" customFormat="1" ht="44.25">
      <c r="A105" s="1116"/>
      <c r="B105" s="1971" t="s">
        <v>170</v>
      </c>
      <c r="C105" s="1972" t="s">
        <v>2855</v>
      </c>
      <c r="D105" s="2089" t="s">
        <v>170</v>
      </c>
      <c r="E105" s="1974" t="s">
        <v>2917</v>
      </c>
      <c r="F105" s="1972" t="s">
        <v>2855</v>
      </c>
      <c r="G105" s="2090" t="s">
        <v>2917</v>
      </c>
      <c r="H105" s="1976">
        <v>10</v>
      </c>
      <c r="I105" s="1972" t="s">
        <v>2855</v>
      </c>
      <c r="J105" s="2089">
        <v>10</v>
      </c>
      <c r="K105" s="1976">
        <v>36</v>
      </c>
      <c r="L105" s="1972" t="s">
        <v>2855</v>
      </c>
      <c r="M105" s="2091">
        <v>36</v>
      </c>
      <c r="N105" s="1116"/>
      <c r="O105" s="1971" t="s">
        <v>170</v>
      </c>
      <c r="P105" s="1972" t="s">
        <v>2855</v>
      </c>
      <c r="Q105" s="2092" t="s">
        <v>170</v>
      </c>
      <c r="R105" s="1974" t="s">
        <v>2917</v>
      </c>
      <c r="S105" s="1972" t="s">
        <v>2855</v>
      </c>
      <c r="T105" s="2093" t="s">
        <v>2917</v>
      </c>
      <c r="U105" s="1976">
        <v>10</v>
      </c>
      <c r="V105" s="1972" t="s">
        <v>2855</v>
      </c>
      <c r="W105" s="2092">
        <v>10</v>
      </c>
      <c r="X105" s="1976">
        <v>36</v>
      </c>
      <c r="Y105" s="1972" t="s">
        <v>2855</v>
      </c>
      <c r="Z105" s="2094">
        <v>36</v>
      </c>
      <c r="AA105" s="1116"/>
      <c r="AB105" s="1162"/>
      <c r="AC105" s="1162"/>
      <c r="AD105" s="2702"/>
      <c r="AE105" s="2702"/>
      <c r="AF105" s="2702"/>
      <c r="AG105" s="2702"/>
      <c r="AH105" s="2702"/>
      <c r="AI105" s="2702"/>
      <c r="AJ105" s="2702"/>
      <c r="AK105" s="2702"/>
      <c r="AL105" s="2702"/>
      <c r="AM105" s="2702"/>
      <c r="AN105" s="2702"/>
      <c r="AO105" s="2702"/>
      <c r="AP105" s="2702"/>
      <c r="AQ105" s="2702"/>
      <c r="AR105" s="2702"/>
      <c r="AS105" s="2702"/>
      <c r="AT105" s="2702"/>
      <c r="AU105" s="2702"/>
      <c r="AV105" s="2702"/>
      <c r="AW105" s="2702"/>
      <c r="AX105" s="2702"/>
      <c r="AY105" s="2702"/>
      <c r="AZ105" s="2702"/>
      <c r="BA105" s="2702"/>
      <c r="BB105" s="2702"/>
      <c r="BC105" s="2702"/>
      <c r="BD105" s="2702"/>
      <c r="BE105" s="2702"/>
      <c r="BF105" s="2702"/>
      <c r="BG105" s="2702"/>
      <c r="BH105" s="2702"/>
      <c r="BI105" s="2702"/>
      <c r="BJ105" s="2702"/>
      <c r="BK105" s="2702"/>
      <c r="BL105" s="2702"/>
      <c r="BM105" s="2702"/>
      <c r="BN105" s="2702"/>
      <c r="BO105" s="2702"/>
      <c r="BP105" s="2702"/>
      <c r="BQ105" s="2702"/>
      <c r="BR105" s="2702"/>
      <c r="BS105" s="2702"/>
      <c r="BT105" s="2702"/>
      <c r="BU105" s="2702"/>
      <c r="BV105" s="2702"/>
      <c r="BW105" s="2702"/>
      <c r="BX105" s="2702"/>
      <c r="BY105" s="2702"/>
      <c r="BZ105" s="2702"/>
      <c r="CA105" s="2702"/>
      <c r="CB105" s="2702"/>
      <c r="CC105" s="2702"/>
      <c r="CD105" s="2702"/>
      <c r="CE105" s="2702"/>
      <c r="CF105" s="2702"/>
      <c r="CG105" s="2702"/>
      <c r="CH105" s="2702"/>
      <c r="CI105" s="2702"/>
      <c r="CJ105" s="2702"/>
      <c r="CK105" s="2702"/>
      <c r="CL105" s="2702"/>
      <c r="CM105" s="2702"/>
    </row>
    <row r="106" spans="1:91" s="681" customFormat="1" ht="44.25">
      <c r="A106" s="1116"/>
      <c r="B106" s="1971" t="s">
        <v>1055</v>
      </c>
      <c r="C106" s="1972" t="s">
        <v>2855</v>
      </c>
      <c r="D106" s="2089" t="s">
        <v>1055</v>
      </c>
      <c r="E106" s="1974" t="s">
        <v>2919</v>
      </c>
      <c r="F106" s="1972" t="s">
        <v>2855</v>
      </c>
      <c r="G106" s="2090" t="s">
        <v>2919</v>
      </c>
      <c r="H106" s="1976">
        <v>11</v>
      </c>
      <c r="I106" s="1972" t="s">
        <v>2855</v>
      </c>
      <c r="J106" s="2089">
        <v>11</v>
      </c>
      <c r="K106" s="1976">
        <v>37</v>
      </c>
      <c r="L106" s="1972" t="s">
        <v>2855</v>
      </c>
      <c r="M106" s="2091">
        <v>37</v>
      </c>
      <c r="N106" s="1116"/>
      <c r="O106" s="1971" t="s">
        <v>1055</v>
      </c>
      <c r="P106" s="1972" t="s">
        <v>2855</v>
      </c>
      <c r="Q106" s="2092" t="s">
        <v>1055</v>
      </c>
      <c r="R106" s="1974" t="s">
        <v>2919</v>
      </c>
      <c r="S106" s="1972" t="s">
        <v>2855</v>
      </c>
      <c r="T106" s="2093" t="s">
        <v>2919</v>
      </c>
      <c r="U106" s="1976">
        <v>11</v>
      </c>
      <c r="V106" s="1972" t="s">
        <v>2855</v>
      </c>
      <c r="W106" s="2092">
        <v>11</v>
      </c>
      <c r="X106" s="1976">
        <v>37</v>
      </c>
      <c r="Y106" s="1972" t="s">
        <v>2855</v>
      </c>
      <c r="Z106" s="2094">
        <v>37</v>
      </c>
      <c r="AA106" s="1116"/>
      <c r="AB106" s="1162"/>
      <c r="AC106" s="1162"/>
      <c r="AD106" s="2702"/>
      <c r="AE106" s="2702"/>
      <c r="AF106" s="2702"/>
      <c r="AG106" s="2702"/>
      <c r="AH106" s="2702"/>
      <c r="AI106" s="2702"/>
      <c r="AJ106" s="2702"/>
      <c r="AK106" s="2702"/>
      <c r="AL106" s="2702"/>
      <c r="AM106" s="2702"/>
      <c r="AN106" s="2702"/>
      <c r="AO106" s="2702"/>
      <c r="AP106" s="2702"/>
      <c r="AQ106" s="2702"/>
      <c r="AR106" s="2702"/>
      <c r="AS106" s="2702"/>
      <c r="AT106" s="2702"/>
      <c r="AU106" s="2702"/>
      <c r="AV106" s="2702"/>
      <c r="AW106" s="2702"/>
      <c r="AX106" s="2702"/>
      <c r="AY106" s="2702"/>
      <c r="AZ106" s="2702"/>
      <c r="BA106" s="2702"/>
      <c r="BB106" s="2702"/>
      <c r="BC106" s="2702"/>
      <c r="BD106" s="2702"/>
      <c r="BE106" s="2702"/>
      <c r="BF106" s="2702"/>
      <c r="BG106" s="2702"/>
      <c r="BH106" s="2702"/>
      <c r="BI106" s="2702"/>
      <c r="BJ106" s="2702"/>
      <c r="BK106" s="2702"/>
      <c r="BL106" s="2702"/>
      <c r="BM106" s="2702"/>
      <c r="BN106" s="2702"/>
      <c r="BO106" s="2702"/>
      <c r="BP106" s="2702"/>
      <c r="BQ106" s="2702"/>
      <c r="BR106" s="2702"/>
      <c r="BS106" s="2702"/>
      <c r="BT106" s="2702"/>
      <c r="BU106" s="2702"/>
      <c r="BV106" s="2702"/>
      <c r="BW106" s="2702"/>
      <c r="BX106" s="2702"/>
      <c r="BY106" s="2702"/>
      <c r="BZ106" s="2702"/>
      <c r="CA106" s="2702"/>
      <c r="CB106" s="2702"/>
      <c r="CC106" s="2702"/>
      <c r="CD106" s="2702"/>
      <c r="CE106" s="2702"/>
      <c r="CF106" s="2702"/>
      <c r="CG106" s="2702"/>
      <c r="CH106" s="2702"/>
      <c r="CI106" s="2702"/>
      <c r="CJ106" s="2702"/>
      <c r="CK106" s="2702"/>
      <c r="CL106" s="2702"/>
      <c r="CM106" s="2702"/>
    </row>
    <row r="107" spans="1:91" s="681" customFormat="1" ht="44.25">
      <c r="A107" s="1116"/>
      <c r="B107" s="1971" t="s">
        <v>1</v>
      </c>
      <c r="C107" s="1972" t="s">
        <v>2855</v>
      </c>
      <c r="D107" s="2089" t="s">
        <v>1</v>
      </c>
      <c r="E107" s="1974" t="s">
        <v>2921</v>
      </c>
      <c r="F107" s="1972" t="s">
        <v>2855</v>
      </c>
      <c r="G107" s="2090" t="s">
        <v>2921</v>
      </c>
      <c r="H107" s="1976">
        <v>12</v>
      </c>
      <c r="I107" s="1972" t="s">
        <v>2855</v>
      </c>
      <c r="J107" s="2089">
        <v>12</v>
      </c>
      <c r="K107" s="1976">
        <v>38</v>
      </c>
      <c r="L107" s="1972" t="s">
        <v>2855</v>
      </c>
      <c r="M107" s="2091">
        <v>38</v>
      </c>
      <c r="N107" s="1116"/>
      <c r="O107" s="1971" t="s">
        <v>1</v>
      </c>
      <c r="P107" s="1972" t="s">
        <v>2855</v>
      </c>
      <c r="Q107" s="2092" t="s">
        <v>1</v>
      </c>
      <c r="R107" s="1974" t="s">
        <v>2921</v>
      </c>
      <c r="S107" s="1972" t="s">
        <v>2855</v>
      </c>
      <c r="T107" s="2093" t="s">
        <v>2921</v>
      </c>
      <c r="U107" s="1976">
        <v>12</v>
      </c>
      <c r="V107" s="1972" t="s">
        <v>2855</v>
      </c>
      <c r="W107" s="2092">
        <v>12</v>
      </c>
      <c r="X107" s="1976">
        <v>38</v>
      </c>
      <c r="Y107" s="1972" t="s">
        <v>2855</v>
      </c>
      <c r="Z107" s="2094">
        <v>38</v>
      </c>
      <c r="AA107" s="1116"/>
      <c r="AB107" s="1162"/>
      <c r="AC107" s="1162"/>
      <c r="AD107" s="2702"/>
      <c r="AE107" s="2702"/>
      <c r="AF107" s="2702"/>
      <c r="AG107" s="2702"/>
      <c r="AH107" s="2702"/>
      <c r="AI107" s="2702"/>
      <c r="AJ107" s="2702"/>
      <c r="AK107" s="2702"/>
      <c r="AL107" s="2702"/>
      <c r="AM107" s="2702"/>
      <c r="AN107" s="2702"/>
      <c r="AO107" s="2702"/>
      <c r="AP107" s="2702"/>
      <c r="AQ107" s="2702"/>
      <c r="AR107" s="2702"/>
      <c r="AS107" s="2702"/>
      <c r="AT107" s="2702"/>
      <c r="AU107" s="2702"/>
      <c r="AV107" s="2702"/>
      <c r="AW107" s="2702"/>
      <c r="AX107" s="2702"/>
      <c r="AY107" s="2702"/>
      <c r="AZ107" s="2702"/>
      <c r="BA107" s="2702"/>
      <c r="BB107" s="2702"/>
      <c r="BC107" s="2702"/>
      <c r="BD107" s="2702"/>
      <c r="BE107" s="2702"/>
      <c r="BF107" s="2702"/>
      <c r="BG107" s="2702"/>
      <c r="BH107" s="2702"/>
      <c r="BI107" s="2702"/>
      <c r="BJ107" s="2702"/>
      <c r="BK107" s="2702"/>
      <c r="BL107" s="2702"/>
      <c r="BM107" s="2702"/>
      <c r="BN107" s="2702"/>
      <c r="BO107" s="2702"/>
      <c r="BP107" s="2702"/>
      <c r="BQ107" s="2702"/>
      <c r="BR107" s="2702"/>
      <c r="BS107" s="2702"/>
      <c r="BT107" s="2702"/>
      <c r="BU107" s="2702"/>
      <c r="BV107" s="2702"/>
      <c r="BW107" s="2702"/>
      <c r="BX107" s="2702"/>
      <c r="BY107" s="2702"/>
      <c r="BZ107" s="2702"/>
      <c r="CA107" s="2702"/>
      <c r="CB107" s="2702"/>
      <c r="CC107" s="2702"/>
      <c r="CD107" s="2702"/>
      <c r="CE107" s="2702"/>
      <c r="CF107" s="2702"/>
      <c r="CG107" s="2702"/>
      <c r="CH107" s="2702"/>
      <c r="CI107" s="2702"/>
      <c r="CJ107" s="2702"/>
      <c r="CK107" s="2702"/>
      <c r="CL107" s="2702"/>
      <c r="CM107" s="2702"/>
    </row>
    <row r="108" spans="1:91" s="681" customFormat="1" ht="44.25">
      <c r="A108" s="1116"/>
      <c r="B108" s="1971" t="s">
        <v>159</v>
      </c>
      <c r="C108" s="1972" t="s">
        <v>2855</v>
      </c>
      <c r="D108" s="2089" t="s">
        <v>159</v>
      </c>
      <c r="E108" s="1974" t="s">
        <v>2922</v>
      </c>
      <c r="F108" s="1972" t="s">
        <v>2855</v>
      </c>
      <c r="G108" s="2090" t="s">
        <v>2922</v>
      </c>
      <c r="H108" s="1976">
        <v>13</v>
      </c>
      <c r="I108" s="1972" t="s">
        <v>2855</v>
      </c>
      <c r="J108" s="2089">
        <v>13</v>
      </c>
      <c r="K108" s="1976">
        <v>39</v>
      </c>
      <c r="L108" s="1972" t="s">
        <v>2855</v>
      </c>
      <c r="M108" s="2091">
        <v>39</v>
      </c>
      <c r="N108" s="1116"/>
      <c r="O108" s="1971" t="s">
        <v>159</v>
      </c>
      <c r="P108" s="1972" t="s">
        <v>2855</v>
      </c>
      <c r="Q108" s="2092" t="s">
        <v>159</v>
      </c>
      <c r="R108" s="1974" t="s">
        <v>2922</v>
      </c>
      <c r="S108" s="1972" t="s">
        <v>2855</v>
      </c>
      <c r="T108" s="2093" t="s">
        <v>2922</v>
      </c>
      <c r="U108" s="1976">
        <v>13</v>
      </c>
      <c r="V108" s="1972" t="s">
        <v>2855</v>
      </c>
      <c r="W108" s="2092">
        <v>13</v>
      </c>
      <c r="X108" s="1976">
        <v>39</v>
      </c>
      <c r="Y108" s="1972" t="s">
        <v>2855</v>
      </c>
      <c r="Z108" s="2094">
        <v>39</v>
      </c>
      <c r="AA108" s="1116"/>
      <c r="AB108" s="1162"/>
      <c r="AC108" s="1162"/>
      <c r="AD108" s="2702"/>
      <c r="AE108" s="2702"/>
      <c r="AF108" s="2702"/>
      <c r="AG108" s="2702"/>
      <c r="AH108" s="2702"/>
      <c r="AI108" s="2702"/>
      <c r="AJ108" s="2702"/>
      <c r="AK108" s="2702"/>
      <c r="AL108" s="2702"/>
      <c r="AM108" s="2702"/>
      <c r="AN108" s="2702"/>
      <c r="AO108" s="2702"/>
      <c r="AP108" s="2702"/>
      <c r="AQ108" s="2702"/>
      <c r="AR108" s="2702"/>
      <c r="AS108" s="2702"/>
      <c r="AT108" s="2702"/>
      <c r="AU108" s="2702"/>
      <c r="AV108" s="2702"/>
      <c r="AW108" s="2702"/>
      <c r="AX108" s="2702"/>
      <c r="AY108" s="2702"/>
      <c r="AZ108" s="2702"/>
      <c r="BA108" s="2702"/>
      <c r="BB108" s="2702"/>
      <c r="BC108" s="2702"/>
      <c r="BD108" s="2702"/>
      <c r="BE108" s="2702"/>
      <c r="BF108" s="2702"/>
      <c r="BG108" s="2702"/>
      <c r="BH108" s="2702"/>
      <c r="BI108" s="2702"/>
      <c r="BJ108" s="2702"/>
      <c r="BK108" s="2702"/>
      <c r="BL108" s="2702"/>
      <c r="BM108" s="2702"/>
      <c r="BN108" s="2702"/>
      <c r="BO108" s="2702"/>
      <c r="BP108" s="2702"/>
      <c r="BQ108" s="2702"/>
      <c r="BR108" s="2702"/>
      <c r="BS108" s="2702"/>
      <c r="BT108" s="2702"/>
      <c r="BU108" s="2702"/>
      <c r="BV108" s="2702"/>
      <c r="BW108" s="2702"/>
      <c r="BX108" s="2702"/>
      <c r="BY108" s="2702"/>
      <c r="BZ108" s="2702"/>
      <c r="CA108" s="2702"/>
      <c r="CB108" s="2702"/>
      <c r="CC108" s="2702"/>
      <c r="CD108" s="2702"/>
      <c r="CE108" s="2702"/>
      <c r="CF108" s="2702"/>
      <c r="CG108" s="2702"/>
      <c r="CH108" s="2702"/>
      <c r="CI108" s="2702"/>
      <c r="CJ108" s="2702"/>
      <c r="CK108" s="2702"/>
      <c r="CL108" s="2702"/>
      <c r="CM108" s="2702"/>
    </row>
    <row r="109" spans="1:91" s="681" customFormat="1" ht="44.25">
      <c r="A109" s="1116"/>
      <c r="B109" s="1971" t="s">
        <v>236</v>
      </c>
      <c r="C109" s="1972" t="s">
        <v>2855</v>
      </c>
      <c r="D109" s="2089" t="s">
        <v>236</v>
      </c>
      <c r="E109" s="1974" t="s">
        <v>2924</v>
      </c>
      <c r="F109" s="1972" t="s">
        <v>2855</v>
      </c>
      <c r="G109" s="2090" t="s">
        <v>2924</v>
      </c>
      <c r="H109" s="1976">
        <v>14</v>
      </c>
      <c r="I109" s="1972" t="s">
        <v>2855</v>
      </c>
      <c r="J109" s="2089">
        <v>14</v>
      </c>
      <c r="K109" s="1976">
        <v>40</v>
      </c>
      <c r="L109" s="1972" t="s">
        <v>2855</v>
      </c>
      <c r="M109" s="2091">
        <v>40</v>
      </c>
      <c r="N109" s="1116"/>
      <c r="O109" s="1971" t="s">
        <v>236</v>
      </c>
      <c r="P109" s="1972" t="s">
        <v>2855</v>
      </c>
      <c r="Q109" s="2092" t="s">
        <v>236</v>
      </c>
      <c r="R109" s="1974" t="s">
        <v>2924</v>
      </c>
      <c r="S109" s="1972" t="s">
        <v>2855</v>
      </c>
      <c r="T109" s="2093" t="s">
        <v>2924</v>
      </c>
      <c r="U109" s="1976">
        <v>14</v>
      </c>
      <c r="V109" s="1972" t="s">
        <v>2855</v>
      </c>
      <c r="W109" s="2092">
        <v>14</v>
      </c>
      <c r="X109" s="1976">
        <v>40</v>
      </c>
      <c r="Y109" s="1972" t="s">
        <v>2855</v>
      </c>
      <c r="Z109" s="2094">
        <v>40</v>
      </c>
      <c r="AA109" s="1116"/>
      <c r="AB109" s="1162"/>
      <c r="AC109" s="1162"/>
      <c r="AD109" s="2702"/>
      <c r="AE109" s="2702"/>
      <c r="AF109" s="2702"/>
      <c r="AG109" s="2702"/>
      <c r="AH109" s="2702"/>
      <c r="AI109" s="2702"/>
      <c r="AJ109" s="2702"/>
      <c r="AK109" s="2702"/>
      <c r="AL109" s="2702"/>
      <c r="AM109" s="2702"/>
      <c r="AN109" s="2702"/>
      <c r="AO109" s="2702"/>
      <c r="AP109" s="2702"/>
      <c r="AQ109" s="2702"/>
      <c r="AR109" s="2702"/>
      <c r="AS109" s="2702"/>
      <c r="AT109" s="2702"/>
      <c r="AU109" s="2702"/>
      <c r="AV109" s="2702"/>
      <c r="AW109" s="2702"/>
      <c r="AX109" s="2702"/>
      <c r="AY109" s="2702"/>
      <c r="AZ109" s="2702"/>
      <c r="BA109" s="2702"/>
      <c r="BB109" s="2702"/>
      <c r="BC109" s="2702"/>
      <c r="BD109" s="2702"/>
      <c r="BE109" s="2702"/>
      <c r="BF109" s="2702"/>
      <c r="BG109" s="2702"/>
      <c r="BH109" s="2702"/>
      <c r="BI109" s="2702"/>
      <c r="BJ109" s="2702"/>
      <c r="BK109" s="2702"/>
      <c r="BL109" s="2702"/>
      <c r="BM109" s="2702"/>
      <c r="BN109" s="2702"/>
      <c r="BO109" s="2702"/>
      <c r="BP109" s="2702"/>
      <c r="BQ109" s="2702"/>
      <c r="BR109" s="2702"/>
      <c r="BS109" s="2702"/>
      <c r="BT109" s="2702"/>
      <c r="BU109" s="2702"/>
      <c r="BV109" s="2702"/>
      <c r="BW109" s="2702"/>
      <c r="BX109" s="2702"/>
      <c r="BY109" s="2702"/>
      <c r="BZ109" s="2702"/>
      <c r="CA109" s="2702"/>
      <c r="CB109" s="2702"/>
      <c r="CC109" s="2702"/>
      <c r="CD109" s="2702"/>
      <c r="CE109" s="2702"/>
      <c r="CF109" s="2702"/>
      <c r="CG109" s="2702"/>
      <c r="CH109" s="2702"/>
      <c r="CI109" s="2702"/>
      <c r="CJ109" s="2702"/>
      <c r="CK109" s="2702"/>
      <c r="CL109" s="2702"/>
      <c r="CM109" s="2702"/>
    </row>
    <row r="110" spans="1:91" s="681" customFormat="1" ht="44.25">
      <c r="A110" s="1116"/>
      <c r="B110" s="1971" t="s">
        <v>2937</v>
      </c>
      <c r="C110" s="1972" t="s">
        <v>2855</v>
      </c>
      <c r="D110" s="2089" t="s">
        <v>2937</v>
      </c>
      <c r="E110" s="1974" t="s">
        <v>2938</v>
      </c>
      <c r="F110" s="1972" t="s">
        <v>2855</v>
      </c>
      <c r="G110" s="2090" t="s">
        <v>2938</v>
      </c>
      <c r="H110" s="1976">
        <v>15</v>
      </c>
      <c r="I110" s="1972" t="s">
        <v>2855</v>
      </c>
      <c r="J110" s="2089">
        <v>15</v>
      </c>
      <c r="K110" s="1976">
        <v>41</v>
      </c>
      <c r="L110" s="1972" t="s">
        <v>2855</v>
      </c>
      <c r="M110" s="2091">
        <v>41</v>
      </c>
      <c r="N110" s="1116"/>
      <c r="O110" s="1971" t="s">
        <v>2937</v>
      </c>
      <c r="P110" s="1972" t="s">
        <v>2855</v>
      </c>
      <c r="Q110" s="2092" t="s">
        <v>2937</v>
      </c>
      <c r="R110" s="1974" t="s">
        <v>2938</v>
      </c>
      <c r="S110" s="1972" t="s">
        <v>2855</v>
      </c>
      <c r="T110" s="2093" t="s">
        <v>2938</v>
      </c>
      <c r="U110" s="1976">
        <v>15</v>
      </c>
      <c r="V110" s="1972" t="s">
        <v>2855</v>
      </c>
      <c r="W110" s="2092">
        <v>15</v>
      </c>
      <c r="X110" s="1976">
        <v>41</v>
      </c>
      <c r="Y110" s="1972" t="s">
        <v>2855</v>
      </c>
      <c r="Z110" s="2094">
        <v>41</v>
      </c>
      <c r="AA110" s="1116"/>
      <c r="AB110" s="1162"/>
      <c r="AC110" s="1162"/>
      <c r="AD110" s="2702"/>
      <c r="AE110" s="2702"/>
      <c r="AF110" s="2702"/>
      <c r="AG110" s="2702"/>
      <c r="AH110" s="2702"/>
      <c r="AI110" s="2702"/>
      <c r="AJ110" s="2702"/>
      <c r="AK110" s="2702"/>
      <c r="AL110" s="2702"/>
      <c r="AM110" s="2702"/>
      <c r="AN110" s="2702"/>
      <c r="AO110" s="2702"/>
      <c r="AP110" s="2702"/>
      <c r="AQ110" s="2702"/>
      <c r="AR110" s="2702"/>
      <c r="AS110" s="2702"/>
      <c r="AT110" s="2702"/>
      <c r="AU110" s="2702"/>
      <c r="AV110" s="2702"/>
      <c r="AW110" s="2702"/>
      <c r="AX110" s="2702"/>
      <c r="AY110" s="2702"/>
      <c r="AZ110" s="2702"/>
      <c r="BA110" s="2702"/>
      <c r="BB110" s="2702"/>
      <c r="BC110" s="2702"/>
      <c r="BD110" s="2702"/>
      <c r="BE110" s="2702"/>
      <c r="BF110" s="2702"/>
      <c r="BG110" s="2702"/>
      <c r="BH110" s="2702"/>
      <c r="BI110" s="2702"/>
      <c r="BJ110" s="2702"/>
      <c r="BK110" s="2702"/>
      <c r="BL110" s="2702"/>
      <c r="BM110" s="2702"/>
      <c r="BN110" s="2702"/>
      <c r="BO110" s="2702"/>
      <c r="BP110" s="2702"/>
      <c r="BQ110" s="2702"/>
      <c r="BR110" s="2702"/>
      <c r="BS110" s="2702"/>
      <c r="BT110" s="2702"/>
      <c r="BU110" s="2702"/>
      <c r="BV110" s="2702"/>
      <c r="BW110" s="2702"/>
      <c r="BX110" s="2702"/>
      <c r="BY110" s="2702"/>
      <c r="BZ110" s="2702"/>
      <c r="CA110" s="2702"/>
      <c r="CB110" s="2702"/>
      <c r="CC110" s="2702"/>
      <c r="CD110" s="2702"/>
      <c r="CE110" s="2702"/>
      <c r="CF110" s="2702"/>
      <c r="CG110" s="2702"/>
      <c r="CH110" s="2702"/>
      <c r="CI110" s="2702"/>
      <c r="CJ110" s="2702"/>
      <c r="CK110" s="2702"/>
      <c r="CL110" s="2702"/>
      <c r="CM110" s="2702"/>
    </row>
    <row r="111" spans="1:91" s="681" customFormat="1" ht="44.25">
      <c r="A111" s="1116"/>
      <c r="B111" s="1971" t="s">
        <v>77</v>
      </c>
      <c r="C111" s="1972" t="s">
        <v>2855</v>
      </c>
      <c r="D111" s="2089" t="s">
        <v>77</v>
      </c>
      <c r="E111" s="1974" t="s">
        <v>1546</v>
      </c>
      <c r="F111" s="1972" t="s">
        <v>2855</v>
      </c>
      <c r="G111" s="2090" t="s">
        <v>1546</v>
      </c>
      <c r="H111" s="1976">
        <v>16</v>
      </c>
      <c r="I111" s="1972" t="s">
        <v>2855</v>
      </c>
      <c r="J111" s="2089">
        <v>16</v>
      </c>
      <c r="K111" s="1976">
        <v>42</v>
      </c>
      <c r="L111" s="1972" t="s">
        <v>2855</v>
      </c>
      <c r="M111" s="2091">
        <v>42</v>
      </c>
      <c r="N111" s="1116"/>
      <c r="O111" s="1971" t="s">
        <v>77</v>
      </c>
      <c r="P111" s="1972" t="s">
        <v>2855</v>
      </c>
      <c r="Q111" s="2092" t="s">
        <v>77</v>
      </c>
      <c r="R111" s="1974" t="s">
        <v>1546</v>
      </c>
      <c r="S111" s="1972" t="s">
        <v>2855</v>
      </c>
      <c r="T111" s="2093" t="s">
        <v>1546</v>
      </c>
      <c r="U111" s="1976">
        <v>16</v>
      </c>
      <c r="V111" s="1972" t="s">
        <v>2855</v>
      </c>
      <c r="W111" s="2092">
        <v>16</v>
      </c>
      <c r="X111" s="1976">
        <v>42</v>
      </c>
      <c r="Y111" s="1972" t="s">
        <v>2855</v>
      </c>
      <c r="Z111" s="2094">
        <v>42</v>
      </c>
      <c r="AA111" s="1116"/>
      <c r="AB111" s="1162"/>
      <c r="AC111" s="1162"/>
      <c r="AD111" s="2702"/>
      <c r="AE111" s="2702"/>
      <c r="AF111" s="2702"/>
      <c r="AG111" s="2702"/>
      <c r="AH111" s="2702"/>
      <c r="AI111" s="2702"/>
      <c r="AJ111" s="2702"/>
      <c r="AK111" s="2702"/>
      <c r="AL111" s="2702"/>
      <c r="AM111" s="2702"/>
      <c r="AN111" s="2702"/>
      <c r="AO111" s="2702"/>
      <c r="AP111" s="2702"/>
      <c r="AQ111" s="2702"/>
      <c r="AR111" s="2702"/>
      <c r="AS111" s="2702"/>
      <c r="AT111" s="2702"/>
      <c r="AU111" s="2702"/>
      <c r="AV111" s="2702"/>
      <c r="AW111" s="2702"/>
      <c r="AX111" s="2702"/>
      <c r="AY111" s="2702"/>
      <c r="AZ111" s="2702"/>
      <c r="BA111" s="2702"/>
      <c r="BB111" s="2702"/>
      <c r="BC111" s="2702"/>
      <c r="BD111" s="2702"/>
      <c r="BE111" s="2702"/>
      <c r="BF111" s="2702"/>
      <c r="BG111" s="2702"/>
      <c r="BH111" s="2702"/>
      <c r="BI111" s="2702"/>
      <c r="BJ111" s="2702"/>
      <c r="BK111" s="2702"/>
      <c r="BL111" s="2702"/>
      <c r="BM111" s="2702"/>
      <c r="BN111" s="2702"/>
      <c r="BO111" s="2702"/>
      <c r="BP111" s="2702"/>
      <c r="BQ111" s="2702"/>
      <c r="BR111" s="2702"/>
      <c r="BS111" s="2702"/>
      <c r="BT111" s="2702"/>
      <c r="BU111" s="2702"/>
      <c r="BV111" s="2702"/>
      <c r="BW111" s="2702"/>
      <c r="BX111" s="2702"/>
      <c r="BY111" s="2702"/>
      <c r="BZ111" s="2702"/>
      <c r="CA111" s="2702"/>
      <c r="CB111" s="2702"/>
      <c r="CC111" s="2702"/>
      <c r="CD111" s="2702"/>
      <c r="CE111" s="2702"/>
      <c r="CF111" s="2702"/>
      <c r="CG111" s="2702"/>
      <c r="CH111" s="2702"/>
      <c r="CI111" s="2702"/>
      <c r="CJ111" s="2702"/>
      <c r="CK111" s="2702"/>
      <c r="CL111" s="2702"/>
      <c r="CM111" s="2702"/>
    </row>
    <row r="112" spans="1:91" s="681" customFormat="1" ht="44.25">
      <c r="A112" s="1116"/>
      <c r="B112" s="1971" t="s">
        <v>288</v>
      </c>
      <c r="C112" s="1972" t="s">
        <v>2855</v>
      </c>
      <c r="D112" s="2089" t="s">
        <v>288</v>
      </c>
      <c r="E112" s="1974" t="s">
        <v>75</v>
      </c>
      <c r="F112" s="1972" t="s">
        <v>2855</v>
      </c>
      <c r="G112" s="2090" t="s">
        <v>75</v>
      </c>
      <c r="H112" s="1976">
        <v>17</v>
      </c>
      <c r="I112" s="1972" t="s">
        <v>2855</v>
      </c>
      <c r="J112" s="2089">
        <v>17</v>
      </c>
      <c r="K112" s="1976">
        <v>43</v>
      </c>
      <c r="L112" s="1972" t="s">
        <v>2855</v>
      </c>
      <c r="M112" s="2091">
        <v>43</v>
      </c>
      <c r="N112" s="1116"/>
      <c r="O112" s="1971" t="s">
        <v>288</v>
      </c>
      <c r="P112" s="1972" t="s">
        <v>2855</v>
      </c>
      <c r="Q112" s="2092" t="s">
        <v>288</v>
      </c>
      <c r="R112" s="1974" t="s">
        <v>75</v>
      </c>
      <c r="S112" s="1972" t="s">
        <v>2855</v>
      </c>
      <c r="T112" s="2093" t="s">
        <v>75</v>
      </c>
      <c r="U112" s="1976">
        <v>17</v>
      </c>
      <c r="V112" s="1972" t="s">
        <v>2855</v>
      </c>
      <c r="W112" s="2092">
        <v>17</v>
      </c>
      <c r="X112" s="1976">
        <v>43</v>
      </c>
      <c r="Y112" s="1972" t="s">
        <v>2855</v>
      </c>
      <c r="Z112" s="2094">
        <v>43</v>
      </c>
      <c r="AA112" s="1116"/>
      <c r="AB112" s="1162"/>
      <c r="AC112" s="1162"/>
      <c r="AD112" s="2702"/>
      <c r="AE112" s="2702"/>
      <c r="AF112" s="2702"/>
      <c r="AG112" s="2702"/>
      <c r="AH112" s="2702"/>
      <c r="AI112" s="2702"/>
      <c r="AJ112" s="2702"/>
      <c r="AK112" s="2702"/>
      <c r="AL112" s="2702"/>
      <c r="AM112" s="2702"/>
      <c r="AN112" s="2702"/>
      <c r="AO112" s="2702"/>
      <c r="AP112" s="2702"/>
      <c r="AQ112" s="2702"/>
      <c r="AR112" s="2702"/>
      <c r="AS112" s="2702"/>
      <c r="AT112" s="2702"/>
      <c r="AU112" s="2702"/>
      <c r="AV112" s="2702"/>
      <c r="AW112" s="2702"/>
      <c r="AX112" s="2702"/>
      <c r="AY112" s="2702"/>
      <c r="AZ112" s="2702"/>
      <c r="BA112" s="2702"/>
      <c r="BB112" s="2702"/>
      <c r="BC112" s="2702"/>
      <c r="BD112" s="2702"/>
      <c r="BE112" s="2702"/>
      <c r="BF112" s="2702"/>
      <c r="BG112" s="2702"/>
      <c r="BH112" s="2702"/>
      <c r="BI112" s="2702"/>
      <c r="BJ112" s="2702"/>
      <c r="BK112" s="2702"/>
      <c r="BL112" s="2702"/>
      <c r="BM112" s="2702"/>
      <c r="BN112" s="2702"/>
      <c r="BO112" s="2702"/>
      <c r="BP112" s="2702"/>
      <c r="BQ112" s="2702"/>
      <c r="BR112" s="2702"/>
      <c r="BS112" s="2702"/>
      <c r="BT112" s="2702"/>
      <c r="BU112" s="2702"/>
      <c r="BV112" s="2702"/>
      <c r="BW112" s="2702"/>
      <c r="BX112" s="2702"/>
      <c r="BY112" s="2702"/>
      <c r="BZ112" s="2702"/>
      <c r="CA112" s="2702"/>
      <c r="CB112" s="2702"/>
      <c r="CC112" s="2702"/>
      <c r="CD112" s="2702"/>
      <c r="CE112" s="2702"/>
      <c r="CF112" s="2702"/>
      <c r="CG112" s="2702"/>
      <c r="CH112" s="2702"/>
      <c r="CI112" s="2702"/>
      <c r="CJ112" s="2702"/>
      <c r="CK112" s="2702"/>
      <c r="CL112" s="2702"/>
      <c r="CM112" s="2702"/>
    </row>
    <row r="113" spans="1:91" s="681" customFormat="1" ht="44.25">
      <c r="A113" s="1116"/>
      <c r="B113" s="1971" t="s">
        <v>78</v>
      </c>
      <c r="C113" s="1972" t="s">
        <v>2855</v>
      </c>
      <c r="D113" s="2089" t="s">
        <v>78</v>
      </c>
      <c r="E113" s="1974" t="s">
        <v>2954</v>
      </c>
      <c r="F113" s="1972" t="s">
        <v>2855</v>
      </c>
      <c r="G113" s="2090" t="s">
        <v>2954</v>
      </c>
      <c r="H113" s="1976">
        <v>18</v>
      </c>
      <c r="I113" s="1972" t="s">
        <v>2855</v>
      </c>
      <c r="J113" s="2089">
        <v>18</v>
      </c>
      <c r="K113" s="1976">
        <v>44</v>
      </c>
      <c r="L113" s="1972" t="s">
        <v>2855</v>
      </c>
      <c r="M113" s="2091">
        <v>44</v>
      </c>
      <c r="N113" s="1116"/>
      <c r="O113" s="1971" t="s">
        <v>78</v>
      </c>
      <c r="P113" s="1972" t="s">
        <v>2855</v>
      </c>
      <c r="Q113" s="2092" t="s">
        <v>78</v>
      </c>
      <c r="R113" s="1974" t="s">
        <v>2954</v>
      </c>
      <c r="S113" s="1972" t="s">
        <v>2855</v>
      </c>
      <c r="T113" s="2093" t="s">
        <v>2954</v>
      </c>
      <c r="U113" s="1976">
        <v>18</v>
      </c>
      <c r="V113" s="1972" t="s">
        <v>2855</v>
      </c>
      <c r="W113" s="2092">
        <v>18</v>
      </c>
      <c r="X113" s="1976">
        <v>44</v>
      </c>
      <c r="Y113" s="1972" t="s">
        <v>2855</v>
      </c>
      <c r="Z113" s="2094">
        <v>44</v>
      </c>
      <c r="AA113" s="1116"/>
      <c r="AB113" s="1162"/>
      <c r="AC113" s="1162"/>
      <c r="AD113" s="2702"/>
      <c r="AE113" s="2702"/>
      <c r="AF113" s="2702"/>
      <c r="AG113" s="2702"/>
      <c r="AH113" s="2702"/>
      <c r="AI113" s="2702"/>
      <c r="AJ113" s="2702"/>
      <c r="AK113" s="2702"/>
      <c r="AL113" s="2702"/>
      <c r="AM113" s="2702"/>
      <c r="AN113" s="2702"/>
      <c r="AO113" s="2702"/>
      <c r="AP113" s="2702"/>
      <c r="AQ113" s="2702"/>
      <c r="AR113" s="2702"/>
      <c r="AS113" s="2702"/>
      <c r="AT113" s="2702"/>
      <c r="AU113" s="2702"/>
      <c r="AV113" s="2702"/>
      <c r="AW113" s="2702"/>
      <c r="AX113" s="2702"/>
      <c r="AY113" s="2702"/>
      <c r="AZ113" s="2702"/>
      <c r="BA113" s="2702"/>
      <c r="BB113" s="2702"/>
      <c r="BC113" s="2702"/>
      <c r="BD113" s="2702"/>
      <c r="BE113" s="2702"/>
      <c r="BF113" s="2702"/>
      <c r="BG113" s="2702"/>
      <c r="BH113" s="2702"/>
      <c r="BI113" s="2702"/>
      <c r="BJ113" s="2702"/>
      <c r="BK113" s="2702"/>
      <c r="BL113" s="2702"/>
      <c r="BM113" s="2702"/>
      <c r="BN113" s="2702"/>
      <c r="BO113" s="2702"/>
      <c r="BP113" s="2702"/>
      <c r="BQ113" s="2702"/>
      <c r="BR113" s="2702"/>
      <c r="BS113" s="2702"/>
      <c r="BT113" s="2702"/>
      <c r="BU113" s="2702"/>
      <c r="BV113" s="2702"/>
      <c r="BW113" s="2702"/>
      <c r="BX113" s="2702"/>
      <c r="BY113" s="2702"/>
      <c r="BZ113" s="2702"/>
      <c r="CA113" s="2702"/>
      <c r="CB113" s="2702"/>
      <c r="CC113" s="2702"/>
      <c r="CD113" s="2702"/>
      <c r="CE113" s="2702"/>
      <c r="CF113" s="2702"/>
      <c r="CG113" s="2702"/>
      <c r="CH113" s="2702"/>
      <c r="CI113" s="2702"/>
      <c r="CJ113" s="2702"/>
      <c r="CK113" s="2702"/>
      <c r="CL113" s="2702"/>
      <c r="CM113" s="2702"/>
    </row>
    <row r="114" spans="1:91" s="681" customFormat="1" ht="44.25">
      <c r="A114" s="1116"/>
      <c r="B114" s="1971" t="s">
        <v>115</v>
      </c>
      <c r="C114" s="1972" t="s">
        <v>2855</v>
      </c>
      <c r="D114" s="2089" t="s">
        <v>115</v>
      </c>
      <c r="E114" s="1974" t="s">
        <v>74</v>
      </c>
      <c r="F114" s="1972" t="s">
        <v>2855</v>
      </c>
      <c r="G114" s="2090" t="s">
        <v>74</v>
      </c>
      <c r="H114" s="1976">
        <v>19</v>
      </c>
      <c r="I114" s="1972" t="s">
        <v>2855</v>
      </c>
      <c r="J114" s="2089">
        <v>19</v>
      </c>
      <c r="K114" s="1976">
        <v>45</v>
      </c>
      <c r="L114" s="1972" t="s">
        <v>2855</v>
      </c>
      <c r="M114" s="2091">
        <v>45</v>
      </c>
      <c r="N114" s="1116"/>
      <c r="O114" s="1971" t="s">
        <v>115</v>
      </c>
      <c r="P114" s="1972" t="s">
        <v>2855</v>
      </c>
      <c r="Q114" s="2092" t="s">
        <v>115</v>
      </c>
      <c r="R114" s="1974" t="s">
        <v>74</v>
      </c>
      <c r="S114" s="1972" t="s">
        <v>2855</v>
      </c>
      <c r="T114" s="2093" t="s">
        <v>74</v>
      </c>
      <c r="U114" s="1976">
        <v>19</v>
      </c>
      <c r="V114" s="1972" t="s">
        <v>2855</v>
      </c>
      <c r="W114" s="2092">
        <v>19</v>
      </c>
      <c r="X114" s="1976">
        <v>45</v>
      </c>
      <c r="Y114" s="1972" t="s">
        <v>2855</v>
      </c>
      <c r="Z114" s="2094">
        <v>45</v>
      </c>
      <c r="AA114" s="1116"/>
      <c r="AB114" s="1162"/>
      <c r="AC114" s="1162"/>
      <c r="AD114" s="2702"/>
      <c r="AE114" s="2702"/>
      <c r="AF114" s="2702"/>
      <c r="AG114" s="2702"/>
      <c r="AH114" s="2702"/>
      <c r="AI114" s="2702"/>
      <c r="AJ114" s="2702"/>
      <c r="AK114" s="2702"/>
      <c r="AL114" s="2702"/>
      <c r="AM114" s="2702"/>
      <c r="AN114" s="2702"/>
      <c r="AO114" s="2702"/>
      <c r="AP114" s="2702"/>
      <c r="AQ114" s="2702"/>
      <c r="AR114" s="2702"/>
      <c r="AS114" s="2702"/>
      <c r="AT114" s="2702"/>
      <c r="AU114" s="2702"/>
      <c r="AV114" s="2702"/>
      <c r="AW114" s="2702"/>
      <c r="AX114" s="2702"/>
      <c r="AY114" s="2702"/>
      <c r="AZ114" s="2702"/>
      <c r="BA114" s="2702"/>
      <c r="BB114" s="2702"/>
      <c r="BC114" s="2702"/>
      <c r="BD114" s="2702"/>
      <c r="BE114" s="2702"/>
      <c r="BF114" s="2702"/>
      <c r="BG114" s="2702"/>
      <c r="BH114" s="2702"/>
      <c r="BI114" s="2702"/>
      <c r="BJ114" s="2702"/>
      <c r="BK114" s="2702"/>
      <c r="BL114" s="2702"/>
      <c r="BM114" s="2702"/>
      <c r="BN114" s="2702"/>
      <c r="BO114" s="2702"/>
      <c r="BP114" s="2702"/>
      <c r="BQ114" s="2702"/>
      <c r="BR114" s="2702"/>
      <c r="BS114" s="2702"/>
      <c r="BT114" s="2702"/>
      <c r="BU114" s="2702"/>
      <c r="BV114" s="2702"/>
      <c r="BW114" s="2702"/>
      <c r="BX114" s="2702"/>
      <c r="BY114" s="2702"/>
      <c r="BZ114" s="2702"/>
      <c r="CA114" s="2702"/>
      <c r="CB114" s="2702"/>
      <c r="CC114" s="2702"/>
      <c r="CD114" s="2702"/>
      <c r="CE114" s="2702"/>
      <c r="CF114" s="2702"/>
      <c r="CG114" s="2702"/>
      <c r="CH114" s="2702"/>
      <c r="CI114" s="2702"/>
      <c r="CJ114" s="2702"/>
      <c r="CK114" s="2702"/>
      <c r="CL114" s="2702"/>
      <c r="CM114" s="2702"/>
    </row>
    <row r="115" spans="1:91" s="681" customFormat="1" ht="44.25">
      <c r="A115" s="1116"/>
      <c r="B115" s="1971" t="s">
        <v>142</v>
      </c>
      <c r="C115" s="1972" t="s">
        <v>2855</v>
      </c>
      <c r="D115" s="2089" t="s">
        <v>142</v>
      </c>
      <c r="E115" s="1974" t="s">
        <v>1534</v>
      </c>
      <c r="F115" s="1972" t="s">
        <v>2855</v>
      </c>
      <c r="G115" s="2090" t="s">
        <v>1534</v>
      </c>
      <c r="H115" s="1976">
        <v>20</v>
      </c>
      <c r="I115" s="1972" t="s">
        <v>2855</v>
      </c>
      <c r="J115" s="2089">
        <v>20</v>
      </c>
      <c r="K115" s="1976">
        <v>46</v>
      </c>
      <c r="L115" s="1972" t="s">
        <v>2855</v>
      </c>
      <c r="M115" s="2091">
        <v>46</v>
      </c>
      <c r="N115" s="1116"/>
      <c r="O115" s="1971" t="s">
        <v>142</v>
      </c>
      <c r="P115" s="1972" t="s">
        <v>2855</v>
      </c>
      <c r="Q115" s="2092" t="s">
        <v>142</v>
      </c>
      <c r="R115" s="1974" t="s">
        <v>1534</v>
      </c>
      <c r="S115" s="1972" t="s">
        <v>2855</v>
      </c>
      <c r="T115" s="2093" t="s">
        <v>1534</v>
      </c>
      <c r="U115" s="1976">
        <v>20</v>
      </c>
      <c r="V115" s="1972" t="s">
        <v>2855</v>
      </c>
      <c r="W115" s="2092">
        <v>20</v>
      </c>
      <c r="X115" s="1976">
        <v>46</v>
      </c>
      <c r="Y115" s="1972" t="s">
        <v>2855</v>
      </c>
      <c r="Z115" s="2094">
        <v>46</v>
      </c>
      <c r="AA115" s="1116"/>
      <c r="AB115" s="1162"/>
      <c r="AC115" s="1162"/>
      <c r="AD115" s="2702"/>
      <c r="AE115" s="2702"/>
      <c r="AF115" s="2702"/>
      <c r="AG115" s="2702"/>
      <c r="AH115" s="2702"/>
      <c r="AI115" s="2702"/>
      <c r="AJ115" s="2702"/>
      <c r="AK115" s="2702"/>
      <c r="AL115" s="2702"/>
      <c r="AM115" s="2702"/>
      <c r="AN115" s="2702"/>
      <c r="AO115" s="2702"/>
      <c r="AP115" s="2702"/>
      <c r="AQ115" s="2702"/>
      <c r="AR115" s="2702"/>
      <c r="AS115" s="2702"/>
      <c r="AT115" s="2702"/>
      <c r="AU115" s="2702"/>
      <c r="AV115" s="2702"/>
      <c r="AW115" s="2702"/>
      <c r="AX115" s="2702"/>
      <c r="AY115" s="2702"/>
      <c r="AZ115" s="2702"/>
      <c r="BA115" s="2702"/>
      <c r="BB115" s="2702"/>
      <c r="BC115" s="2702"/>
      <c r="BD115" s="2702"/>
      <c r="BE115" s="2702"/>
      <c r="BF115" s="2702"/>
      <c r="BG115" s="2702"/>
      <c r="BH115" s="2702"/>
      <c r="BI115" s="2702"/>
      <c r="BJ115" s="2702"/>
      <c r="BK115" s="2702"/>
      <c r="BL115" s="2702"/>
      <c r="BM115" s="2702"/>
      <c r="BN115" s="2702"/>
      <c r="BO115" s="2702"/>
      <c r="BP115" s="2702"/>
      <c r="BQ115" s="2702"/>
      <c r="BR115" s="2702"/>
      <c r="BS115" s="2702"/>
      <c r="BT115" s="2702"/>
      <c r="BU115" s="2702"/>
      <c r="BV115" s="2702"/>
      <c r="BW115" s="2702"/>
      <c r="BX115" s="2702"/>
      <c r="BY115" s="2702"/>
      <c r="BZ115" s="2702"/>
      <c r="CA115" s="2702"/>
      <c r="CB115" s="2702"/>
      <c r="CC115" s="2702"/>
      <c r="CD115" s="2702"/>
      <c r="CE115" s="2702"/>
      <c r="CF115" s="2702"/>
      <c r="CG115" s="2702"/>
      <c r="CH115" s="2702"/>
      <c r="CI115" s="2702"/>
      <c r="CJ115" s="2702"/>
      <c r="CK115" s="2702"/>
      <c r="CL115" s="2702"/>
      <c r="CM115" s="2702"/>
    </row>
    <row r="116" spans="1:91" s="681" customFormat="1" ht="44.25">
      <c r="A116" s="1116"/>
      <c r="B116" s="1971" t="s">
        <v>156</v>
      </c>
      <c r="C116" s="1972" t="s">
        <v>2855</v>
      </c>
      <c r="D116" s="2089" t="s">
        <v>156</v>
      </c>
      <c r="E116" s="1974" t="s">
        <v>766</v>
      </c>
      <c r="F116" s="1972" t="s">
        <v>2855</v>
      </c>
      <c r="G116" s="2090" t="s">
        <v>766</v>
      </c>
      <c r="H116" s="1976">
        <v>21</v>
      </c>
      <c r="I116" s="1972" t="s">
        <v>2855</v>
      </c>
      <c r="J116" s="2089">
        <v>21</v>
      </c>
      <c r="K116" s="1976">
        <v>47</v>
      </c>
      <c r="L116" s="1972" t="s">
        <v>2855</v>
      </c>
      <c r="M116" s="2091">
        <v>47</v>
      </c>
      <c r="N116" s="1116"/>
      <c r="O116" s="1971" t="s">
        <v>156</v>
      </c>
      <c r="P116" s="1972" t="s">
        <v>2855</v>
      </c>
      <c r="Q116" s="2092" t="s">
        <v>156</v>
      </c>
      <c r="R116" s="1974" t="s">
        <v>766</v>
      </c>
      <c r="S116" s="1972" t="s">
        <v>2855</v>
      </c>
      <c r="T116" s="2093" t="s">
        <v>766</v>
      </c>
      <c r="U116" s="1976">
        <v>21</v>
      </c>
      <c r="V116" s="1972" t="s">
        <v>2855</v>
      </c>
      <c r="W116" s="2092">
        <v>21</v>
      </c>
      <c r="X116" s="1976">
        <v>47</v>
      </c>
      <c r="Y116" s="1972" t="s">
        <v>2855</v>
      </c>
      <c r="Z116" s="2094">
        <v>47</v>
      </c>
      <c r="AA116" s="1116"/>
      <c r="AB116" s="1162"/>
      <c r="AC116" s="1162"/>
      <c r="AD116" s="2702"/>
      <c r="AE116" s="2702"/>
      <c r="AF116" s="2702"/>
      <c r="AG116" s="2702"/>
      <c r="AH116" s="2702"/>
      <c r="AI116" s="2702"/>
      <c r="AJ116" s="2702"/>
      <c r="AK116" s="2702"/>
      <c r="AL116" s="2702"/>
      <c r="AM116" s="2702"/>
      <c r="AN116" s="2702"/>
      <c r="AO116" s="2702"/>
      <c r="AP116" s="2702"/>
      <c r="AQ116" s="2702"/>
      <c r="AR116" s="2702"/>
      <c r="AS116" s="2702"/>
      <c r="AT116" s="2702"/>
      <c r="AU116" s="2702"/>
      <c r="AV116" s="2702"/>
      <c r="AW116" s="2702"/>
      <c r="AX116" s="2702"/>
      <c r="AY116" s="2702"/>
      <c r="AZ116" s="2702"/>
      <c r="BA116" s="2702"/>
      <c r="BB116" s="2702"/>
      <c r="BC116" s="2702"/>
      <c r="BD116" s="2702"/>
      <c r="BE116" s="2702"/>
      <c r="BF116" s="2702"/>
      <c r="BG116" s="2702"/>
      <c r="BH116" s="2702"/>
      <c r="BI116" s="2702"/>
      <c r="BJ116" s="2702"/>
      <c r="BK116" s="2702"/>
      <c r="BL116" s="2702"/>
      <c r="BM116" s="2702"/>
      <c r="BN116" s="2702"/>
      <c r="BO116" s="2702"/>
      <c r="BP116" s="2702"/>
      <c r="BQ116" s="2702"/>
      <c r="BR116" s="2702"/>
      <c r="BS116" s="2702"/>
      <c r="BT116" s="2702"/>
      <c r="BU116" s="2702"/>
      <c r="BV116" s="2702"/>
      <c r="BW116" s="2702"/>
      <c r="BX116" s="2702"/>
      <c r="BY116" s="2702"/>
      <c r="BZ116" s="2702"/>
      <c r="CA116" s="2702"/>
      <c r="CB116" s="2702"/>
      <c r="CC116" s="2702"/>
      <c r="CD116" s="2702"/>
      <c r="CE116" s="2702"/>
      <c r="CF116" s="2702"/>
      <c r="CG116" s="2702"/>
      <c r="CH116" s="2702"/>
      <c r="CI116" s="2702"/>
      <c r="CJ116" s="2702"/>
      <c r="CK116" s="2702"/>
      <c r="CL116" s="2702"/>
      <c r="CM116" s="2702"/>
    </row>
    <row r="117" spans="1:91" s="681" customFormat="1" ht="44.25">
      <c r="A117" s="1116"/>
      <c r="B117" s="1971" t="s">
        <v>172</v>
      </c>
      <c r="C117" s="1972" t="s">
        <v>2855</v>
      </c>
      <c r="D117" s="2089" t="s">
        <v>172</v>
      </c>
      <c r="E117" s="1974" t="s">
        <v>2958</v>
      </c>
      <c r="F117" s="1972" t="s">
        <v>2855</v>
      </c>
      <c r="G117" s="2090" t="s">
        <v>2958</v>
      </c>
      <c r="H117" s="1976">
        <v>22</v>
      </c>
      <c r="I117" s="1972" t="s">
        <v>2855</v>
      </c>
      <c r="J117" s="2089">
        <v>22</v>
      </c>
      <c r="K117" s="1976">
        <v>48</v>
      </c>
      <c r="L117" s="1972" t="s">
        <v>2855</v>
      </c>
      <c r="M117" s="2091">
        <v>48</v>
      </c>
      <c r="N117" s="1116"/>
      <c r="O117" s="1971" t="s">
        <v>172</v>
      </c>
      <c r="P117" s="1972" t="s">
        <v>2855</v>
      </c>
      <c r="Q117" s="2092" t="s">
        <v>172</v>
      </c>
      <c r="R117" s="1974" t="s">
        <v>2958</v>
      </c>
      <c r="S117" s="1972" t="s">
        <v>2855</v>
      </c>
      <c r="T117" s="2093" t="s">
        <v>2958</v>
      </c>
      <c r="U117" s="1976">
        <v>22</v>
      </c>
      <c r="V117" s="1972" t="s">
        <v>2855</v>
      </c>
      <c r="W117" s="2092">
        <v>22</v>
      </c>
      <c r="X117" s="1976">
        <v>48</v>
      </c>
      <c r="Y117" s="1972" t="s">
        <v>2855</v>
      </c>
      <c r="Z117" s="2094">
        <v>48</v>
      </c>
      <c r="AA117" s="1116"/>
      <c r="AB117" s="1162"/>
      <c r="AC117" s="1162"/>
      <c r="AD117" s="2702"/>
      <c r="AE117" s="2702"/>
      <c r="AF117" s="2702"/>
      <c r="AG117" s="2702"/>
      <c r="AH117" s="2702"/>
      <c r="AI117" s="2702"/>
      <c r="AJ117" s="2702"/>
      <c r="AK117" s="2702"/>
      <c r="AL117" s="2702"/>
      <c r="AM117" s="2702"/>
      <c r="AN117" s="2702"/>
      <c r="AO117" s="2702"/>
      <c r="AP117" s="2702"/>
      <c r="AQ117" s="2702"/>
      <c r="AR117" s="2702"/>
      <c r="AS117" s="2702"/>
      <c r="AT117" s="2702"/>
      <c r="AU117" s="2702"/>
      <c r="AV117" s="2702"/>
      <c r="AW117" s="2702"/>
      <c r="AX117" s="2702"/>
      <c r="AY117" s="2702"/>
      <c r="AZ117" s="2702"/>
      <c r="BA117" s="2702"/>
      <c r="BB117" s="2702"/>
      <c r="BC117" s="2702"/>
      <c r="BD117" s="2702"/>
      <c r="BE117" s="2702"/>
      <c r="BF117" s="2702"/>
      <c r="BG117" s="2702"/>
      <c r="BH117" s="2702"/>
      <c r="BI117" s="2702"/>
      <c r="BJ117" s="2702"/>
      <c r="BK117" s="2702"/>
      <c r="BL117" s="2702"/>
      <c r="BM117" s="2702"/>
      <c r="BN117" s="2702"/>
      <c r="BO117" s="2702"/>
      <c r="BP117" s="2702"/>
      <c r="BQ117" s="2702"/>
      <c r="BR117" s="2702"/>
      <c r="BS117" s="2702"/>
      <c r="BT117" s="2702"/>
      <c r="BU117" s="2702"/>
      <c r="BV117" s="2702"/>
      <c r="BW117" s="2702"/>
      <c r="BX117" s="2702"/>
      <c r="BY117" s="2702"/>
      <c r="BZ117" s="2702"/>
      <c r="CA117" s="2702"/>
      <c r="CB117" s="2702"/>
      <c r="CC117" s="2702"/>
      <c r="CD117" s="2702"/>
      <c r="CE117" s="2702"/>
      <c r="CF117" s="2702"/>
      <c r="CG117" s="2702"/>
      <c r="CH117" s="2702"/>
      <c r="CI117" s="2702"/>
      <c r="CJ117" s="2702"/>
      <c r="CK117" s="2702"/>
      <c r="CL117" s="2702"/>
      <c r="CM117" s="2702"/>
    </row>
    <row r="118" spans="1:91" s="681" customFormat="1" ht="44.25">
      <c r="A118" s="1116"/>
      <c r="B118" s="1971" t="s">
        <v>2959</v>
      </c>
      <c r="C118" s="1972" t="s">
        <v>2855</v>
      </c>
      <c r="D118" s="2089" t="s">
        <v>2959</v>
      </c>
      <c r="E118" s="1974" t="s">
        <v>2960</v>
      </c>
      <c r="F118" s="1972" t="s">
        <v>2855</v>
      </c>
      <c r="G118" s="2090" t="s">
        <v>2960</v>
      </c>
      <c r="H118" s="1976">
        <v>23</v>
      </c>
      <c r="I118" s="1972" t="s">
        <v>2855</v>
      </c>
      <c r="J118" s="2089">
        <v>23</v>
      </c>
      <c r="K118" s="1976">
        <v>49</v>
      </c>
      <c r="L118" s="1972" t="s">
        <v>2855</v>
      </c>
      <c r="M118" s="2091">
        <v>49</v>
      </c>
      <c r="N118" s="1116"/>
      <c r="O118" s="1971" t="s">
        <v>2959</v>
      </c>
      <c r="P118" s="1972" t="s">
        <v>2855</v>
      </c>
      <c r="Q118" s="2092" t="s">
        <v>2959</v>
      </c>
      <c r="R118" s="1974" t="s">
        <v>2960</v>
      </c>
      <c r="S118" s="1972" t="s">
        <v>2855</v>
      </c>
      <c r="T118" s="2093" t="s">
        <v>2960</v>
      </c>
      <c r="U118" s="1976">
        <v>23</v>
      </c>
      <c r="V118" s="1972" t="s">
        <v>2855</v>
      </c>
      <c r="W118" s="2092">
        <v>23</v>
      </c>
      <c r="X118" s="1976">
        <v>49</v>
      </c>
      <c r="Y118" s="1972" t="s">
        <v>2855</v>
      </c>
      <c r="Z118" s="2094">
        <v>49</v>
      </c>
      <c r="AA118" s="1116"/>
      <c r="AB118" s="1162"/>
      <c r="AC118" s="1162"/>
      <c r="AD118" s="2702"/>
      <c r="AE118" s="2702"/>
      <c r="AF118" s="2702"/>
      <c r="AG118" s="2702"/>
      <c r="AH118" s="2702"/>
      <c r="AI118" s="2702"/>
      <c r="AJ118" s="2702"/>
      <c r="AK118" s="2702"/>
      <c r="AL118" s="2702"/>
      <c r="AM118" s="2702"/>
      <c r="AN118" s="2702"/>
      <c r="AO118" s="2702"/>
      <c r="AP118" s="2702"/>
      <c r="AQ118" s="2702"/>
      <c r="AR118" s="2702"/>
      <c r="AS118" s="2702"/>
      <c r="AT118" s="2702"/>
      <c r="AU118" s="2702"/>
      <c r="AV118" s="2702"/>
      <c r="AW118" s="2702"/>
      <c r="AX118" s="2702"/>
      <c r="AY118" s="2702"/>
      <c r="AZ118" s="2702"/>
      <c r="BA118" s="2702"/>
      <c r="BB118" s="2702"/>
      <c r="BC118" s="2702"/>
      <c r="BD118" s="2702"/>
      <c r="BE118" s="2702"/>
      <c r="BF118" s="2702"/>
      <c r="BG118" s="2702"/>
      <c r="BH118" s="2702"/>
      <c r="BI118" s="2702"/>
      <c r="BJ118" s="2702"/>
      <c r="BK118" s="2702"/>
      <c r="BL118" s="2702"/>
      <c r="BM118" s="2702"/>
      <c r="BN118" s="2702"/>
      <c r="BO118" s="2702"/>
      <c r="BP118" s="2702"/>
      <c r="BQ118" s="2702"/>
      <c r="BR118" s="2702"/>
      <c r="BS118" s="2702"/>
      <c r="BT118" s="2702"/>
      <c r="BU118" s="2702"/>
      <c r="BV118" s="2702"/>
      <c r="BW118" s="2702"/>
      <c r="BX118" s="2702"/>
      <c r="BY118" s="2702"/>
      <c r="BZ118" s="2702"/>
      <c r="CA118" s="2702"/>
      <c r="CB118" s="2702"/>
      <c r="CC118" s="2702"/>
      <c r="CD118" s="2702"/>
      <c r="CE118" s="2702"/>
      <c r="CF118" s="2702"/>
      <c r="CG118" s="2702"/>
      <c r="CH118" s="2702"/>
      <c r="CI118" s="2702"/>
      <c r="CJ118" s="2702"/>
      <c r="CK118" s="2702"/>
      <c r="CL118" s="2702"/>
      <c r="CM118" s="2702"/>
    </row>
    <row r="119" spans="1:91" s="681" customFormat="1" ht="44.25">
      <c r="A119" s="1116"/>
      <c r="B119" s="1971" t="s">
        <v>1533</v>
      </c>
      <c r="C119" s="1972" t="s">
        <v>2855</v>
      </c>
      <c r="D119" s="2089" t="s">
        <v>1533</v>
      </c>
      <c r="E119" s="1974" t="s">
        <v>2961</v>
      </c>
      <c r="F119" s="1972" t="s">
        <v>2855</v>
      </c>
      <c r="G119" s="2090" t="s">
        <v>2961</v>
      </c>
      <c r="H119" s="1976">
        <v>24</v>
      </c>
      <c r="I119" s="1972" t="s">
        <v>2855</v>
      </c>
      <c r="J119" s="2089">
        <v>24</v>
      </c>
      <c r="K119" s="1976">
        <v>50</v>
      </c>
      <c r="L119" s="1972" t="s">
        <v>2855</v>
      </c>
      <c r="M119" s="2091">
        <v>50</v>
      </c>
      <c r="N119" s="1116"/>
      <c r="O119" s="1971" t="s">
        <v>1533</v>
      </c>
      <c r="P119" s="1972" t="s">
        <v>2855</v>
      </c>
      <c r="Q119" s="2092" t="s">
        <v>1533</v>
      </c>
      <c r="R119" s="1974" t="s">
        <v>2961</v>
      </c>
      <c r="S119" s="1972" t="s">
        <v>2855</v>
      </c>
      <c r="T119" s="2093" t="s">
        <v>2961</v>
      </c>
      <c r="U119" s="1976">
        <v>24</v>
      </c>
      <c r="V119" s="1972" t="s">
        <v>2855</v>
      </c>
      <c r="W119" s="2092">
        <v>24</v>
      </c>
      <c r="X119" s="1976">
        <v>50</v>
      </c>
      <c r="Y119" s="1972" t="s">
        <v>2855</v>
      </c>
      <c r="Z119" s="2094">
        <v>50</v>
      </c>
      <c r="AA119" s="1116"/>
      <c r="AB119" s="1162"/>
      <c r="AC119" s="1162"/>
      <c r="AD119" s="2702"/>
      <c r="AE119" s="2702"/>
      <c r="AF119" s="2702"/>
      <c r="AG119" s="2702"/>
      <c r="AH119" s="2702"/>
      <c r="AI119" s="2702"/>
      <c r="AJ119" s="2702"/>
      <c r="AK119" s="2702"/>
      <c r="AL119" s="2702"/>
      <c r="AM119" s="2702"/>
      <c r="AN119" s="2702"/>
      <c r="AO119" s="2702"/>
      <c r="AP119" s="2702"/>
      <c r="AQ119" s="2702"/>
      <c r="AR119" s="2702"/>
      <c r="AS119" s="2702"/>
      <c r="AT119" s="2702"/>
      <c r="AU119" s="2702"/>
      <c r="AV119" s="2702"/>
      <c r="AW119" s="2702"/>
      <c r="AX119" s="2702"/>
      <c r="AY119" s="2702"/>
      <c r="AZ119" s="2702"/>
      <c r="BA119" s="2702"/>
      <c r="BB119" s="2702"/>
      <c r="BC119" s="2702"/>
      <c r="BD119" s="2702"/>
      <c r="BE119" s="2702"/>
      <c r="BF119" s="2702"/>
      <c r="BG119" s="2702"/>
      <c r="BH119" s="2702"/>
      <c r="BI119" s="2702"/>
      <c r="BJ119" s="2702"/>
      <c r="BK119" s="2702"/>
      <c r="BL119" s="2702"/>
      <c r="BM119" s="2702"/>
      <c r="BN119" s="2702"/>
      <c r="BO119" s="2702"/>
      <c r="BP119" s="2702"/>
      <c r="BQ119" s="2702"/>
      <c r="BR119" s="2702"/>
      <c r="BS119" s="2702"/>
      <c r="BT119" s="2702"/>
      <c r="BU119" s="2702"/>
      <c r="BV119" s="2702"/>
      <c r="BW119" s="2702"/>
      <c r="BX119" s="2702"/>
      <c r="BY119" s="2702"/>
      <c r="BZ119" s="2702"/>
      <c r="CA119" s="2702"/>
      <c r="CB119" s="2702"/>
      <c r="CC119" s="2702"/>
      <c r="CD119" s="2702"/>
      <c r="CE119" s="2702"/>
      <c r="CF119" s="2702"/>
      <c r="CG119" s="2702"/>
      <c r="CH119" s="2702"/>
      <c r="CI119" s="2702"/>
      <c r="CJ119" s="2702"/>
      <c r="CK119" s="2702"/>
      <c r="CL119" s="2702"/>
      <c r="CM119" s="2702"/>
    </row>
    <row r="120" spans="1:91" s="681" customFormat="1" ht="44.25">
      <c r="A120" s="1116"/>
      <c r="B120" s="1971" t="s">
        <v>2951</v>
      </c>
      <c r="C120" s="1972" t="s">
        <v>2855</v>
      </c>
      <c r="D120" s="2089" t="s">
        <v>2951</v>
      </c>
      <c r="E120" s="1974" t="s">
        <v>2956</v>
      </c>
      <c r="F120" s="1972" t="s">
        <v>2855</v>
      </c>
      <c r="G120" s="2090" t="s">
        <v>2956</v>
      </c>
      <c r="H120" s="1976">
        <v>25</v>
      </c>
      <c r="I120" s="1972" t="s">
        <v>2855</v>
      </c>
      <c r="J120" s="2089">
        <v>25</v>
      </c>
      <c r="K120" s="1976">
        <v>51</v>
      </c>
      <c r="L120" s="1972" t="s">
        <v>2855</v>
      </c>
      <c r="M120" s="2091">
        <v>51</v>
      </c>
      <c r="N120" s="1116"/>
      <c r="O120" s="1971" t="s">
        <v>2951</v>
      </c>
      <c r="P120" s="1972" t="s">
        <v>2855</v>
      </c>
      <c r="Q120" s="2092" t="s">
        <v>2951</v>
      </c>
      <c r="R120" s="1974" t="s">
        <v>2956</v>
      </c>
      <c r="S120" s="1972" t="s">
        <v>2855</v>
      </c>
      <c r="T120" s="2093" t="s">
        <v>2956</v>
      </c>
      <c r="U120" s="1976">
        <v>25</v>
      </c>
      <c r="V120" s="1972" t="s">
        <v>2855</v>
      </c>
      <c r="W120" s="2092">
        <v>25</v>
      </c>
      <c r="X120" s="1976">
        <v>51</v>
      </c>
      <c r="Y120" s="1972" t="s">
        <v>2855</v>
      </c>
      <c r="Z120" s="2094">
        <v>51</v>
      </c>
      <c r="AA120" s="1116"/>
      <c r="AB120" s="1162"/>
      <c r="AC120" s="1162"/>
      <c r="AD120" s="2702"/>
      <c r="AE120" s="2702"/>
      <c r="AF120" s="2702"/>
      <c r="AG120" s="2702"/>
      <c r="AH120" s="2702"/>
      <c r="AI120" s="2702"/>
      <c r="AJ120" s="2702"/>
      <c r="AK120" s="2702"/>
      <c r="AL120" s="2702"/>
      <c r="AM120" s="2702"/>
      <c r="AN120" s="2702"/>
      <c r="AO120" s="2702"/>
      <c r="AP120" s="2702"/>
      <c r="AQ120" s="2702"/>
      <c r="AR120" s="2702"/>
      <c r="AS120" s="2702"/>
      <c r="AT120" s="2702"/>
      <c r="AU120" s="2702"/>
      <c r="AV120" s="2702"/>
      <c r="AW120" s="2702"/>
      <c r="AX120" s="2702"/>
      <c r="AY120" s="2702"/>
      <c r="AZ120" s="2702"/>
      <c r="BA120" s="2702"/>
      <c r="BB120" s="2702"/>
      <c r="BC120" s="2702"/>
      <c r="BD120" s="2702"/>
      <c r="BE120" s="2702"/>
      <c r="BF120" s="2702"/>
      <c r="BG120" s="2702"/>
      <c r="BH120" s="2702"/>
      <c r="BI120" s="2702"/>
      <c r="BJ120" s="2702"/>
      <c r="BK120" s="2702"/>
      <c r="BL120" s="2702"/>
      <c r="BM120" s="2702"/>
      <c r="BN120" s="2702"/>
      <c r="BO120" s="2702"/>
      <c r="BP120" s="2702"/>
      <c r="BQ120" s="2702"/>
      <c r="BR120" s="2702"/>
      <c r="BS120" s="2702"/>
      <c r="BT120" s="2702"/>
      <c r="BU120" s="2702"/>
      <c r="BV120" s="2702"/>
      <c r="BW120" s="2702"/>
      <c r="BX120" s="2702"/>
      <c r="BY120" s="2702"/>
      <c r="BZ120" s="2702"/>
      <c r="CA120" s="2702"/>
      <c r="CB120" s="2702"/>
      <c r="CC120" s="2702"/>
      <c r="CD120" s="2702"/>
      <c r="CE120" s="2702"/>
      <c r="CF120" s="2702"/>
      <c r="CG120" s="2702"/>
      <c r="CH120" s="2702"/>
      <c r="CI120" s="2702"/>
      <c r="CJ120" s="2702"/>
      <c r="CK120" s="2702"/>
      <c r="CL120" s="2702"/>
      <c r="CM120" s="2702"/>
    </row>
    <row r="121" spans="1:91" s="681" customFormat="1" ht="44.25">
      <c r="A121" s="1116"/>
      <c r="B121" s="1971" t="s">
        <v>270</v>
      </c>
      <c r="C121" s="1972" t="s">
        <v>2855</v>
      </c>
      <c r="D121" s="2089" t="s">
        <v>270</v>
      </c>
      <c r="E121" s="1974" t="s">
        <v>2955</v>
      </c>
      <c r="F121" s="1972" t="s">
        <v>2855</v>
      </c>
      <c r="G121" s="2090" t="s">
        <v>2955</v>
      </c>
      <c r="H121" s="1976">
        <v>26</v>
      </c>
      <c r="I121" s="1972" t="s">
        <v>2855</v>
      </c>
      <c r="J121" s="2089">
        <v>26</v>
      </c>
      <c r="K121" s="1976">
        <v>52</v>
      </c>
      <c r="L121" s="1972" t="s">
        <v>2855</v>
      </c>
      <c r="M121" s="2091">
        <v>52</v>
      </c>
      <c r="N121" s="1116"/>
      <c r="O121" s="1971" t="s">
        <v>270</v>
      </c>
      <c r="P121" s="1972" t="s">
        <v>2855</v>
      </c>
      <c r="Q121" s="2092" t="s">
        <v>270</v>
      </c>
      <c r="R121" s="1974" t="s">
        <v>2955</v>
      </c>
      <c r="S121" s="1972" t="s">
        <v>2855</v>
      </c>
      <c r="T121" s="2093" t="s">
        <v>2955</v>
      </c>
      <c r="U121" s="1976">
        <v>26</v>
      </c>
      <c r="V121" s="1972" t="s">
        <v>2855</v>
      </c>
      <c r="W121" s="2092">
        <v>26</v>
      </c>
      <c r="X121" s="1976">
        <v>52</v>
      </c>
      <c r="Y121" s="1972" t="s">
        <v>2855</v>
      </c>
      <c r="Z121" s="2094">
        <v>52</v>
      </c>
      <c r="AA121" s="1116"/>
      <c r="AB121" s="1162"/>
      <c r="AC121" s="1162"/>
      <c r="AD121" s="2702"/>
      <c r="AE121" s="2702"/>
      <c r="AF121" s="2702"/>
      <c r="AG121" s="2702"/>
      <c r="AH121" s="2702"/>
      <c r="AI121" s="2702"/>
      <c r="AJ121" s="2702"/>
      <c r="AK121" s="2702"/>
      <c r="AL121" s="2702"/>
      <c r="AM121" s="2702"/>
      <c r="AN121" s="2702"/>
      <c r="AO121" s="2702"/>
      <c r="AP121" s="2702"/>
      <c r="AQ121" s="2702"/>
      <c r="AR121" s="2702"/>
      <c r="AS121" s="2702"/>
      <c r="AT121" s="2702"/>
      <c r="AU121" s="2702"/>
      <c r="AV121" s="2702"/>
      <c r="AW121" s="2702"/>
      <c r="AX121" s="2702"/>
      <c r="AY121" s="2702"/>
      <c r="AZ121" s="2702"/>
      <c r="BA121" s="2702"/>
      <c r="BB121" s="2702"/>
      <c r="BC121" s="2702"/>
      <c r="BD121" s="2702"/>
      <c r="BE121" s="2702"/>
      <c r="BF121" s="2702"/>
      <c r="BG121" s="2702"/>
      <c r="BH121" s="2702"/>
      <c r="BI121" s="2702"/>
      <c r="BJ121" s="2702"/>
      <c r="BK121" s="2702"/>
      <c r="BL121" s="2702"/>
      <c r="BM121" s="2702"/>
      <c r="BN121" s="2702"/>
      <c r="BO121" s="2702"/>
      <c r="BP121" s="2702"/>
      <c r="BQ121" s="2702"/>
      <c r="BR121" s="2702"/>
      <c r="BS121" s="2702"/>
      <c r="BT121" s="2702"/>
      <c r="BU121" s="2702"/>
      <c r="BV121" s="2702"/>
      <c r="BW121" s="2702"/>
      <c r="BX121" s="2702"/>
      <c r="BY121" s="2702"/>
      <c r="BZ121" s="2702"/>
      <c r="CA121" s="2702"/>
      <c r="CB121" s="2702"/>
      <c r="CC121" s="2702"/>
      <c r="CD121" s="2702"/>
      <c r="CE121" s="2702"/>
      <c r="CF121" s="2702"/>
      <c r="CG121" s="2702"/>
      <c r="CH121" s="2702"/>
      <c r="CI121" s="2702"/>
      <c r="CJ121" s="2702"/>
      <c r="CK121" s="2702"/>
      <c r="CL121" s="2702"/>
      <c r="CM121" s="2702"/>
    </row>
    <row r="122" spans="1:91" s="681" customFormat="1" ht="44.25">
      <c r="A122" s="1116"/>
      <c r="B122" s="1971" t="s">
        <v>73</v>
      </c>
      <c r="C122" s="1972" t="s">
        <v>2855</v>
      </c>
      <c r="D122" s="2089" t="s">
        <v>73</v>
      </c>
      <c r="E122" s="1974" t="s">
        <v>1513</v>
      </c>
      <c r="F122" s="1972" t="s">
        <v>2855</v>
      </c>
      <c r="G122" s="2090" t="s">
        <v>1513</v>
      </c>
      <c r="H122" s="1976" t="s">
        <v>2953</v>
      </c>
      <c r="I122" s="1972" t="s">
        <v>2855</v>
      </c>
      <c r="J122" s="2089" t="s">
        <v>2953</v>
      </c>
      <c r="K122" s="1976" t="s">
        <v>2962</v>
      </c>
      <c r="L122" s="1972" t="s">
        <v>2855</v>
      </c>
      <c r="M122" s="2091" t="s">
        <v>2962</v>
      </c>
      <c r="N122" s="1116"/>
      <c r="O122" s="1971" t="s">
        <v>73</v>
      </c>
      <c r="P122" s="1972" t="s">
        <v>2855</v>
      </c>
      <c r="Q122" s="2092" t="s">
        <v>73</v>
      </c>
      <c r="R122" s="1974" t="s">
        <v>1513</v>
      </c>
      <c r="S122" s="1972" t="s">
        <v>2855</v>
      </c>
      <c r="T122" s="2093" t="s">
        <v>1513</v>
      </c>
      <c r="U122" s="1976" t="s">
        <v>2953</v>
      </c>
      <c r="V122" s="1972" t="s">
        <v>2855</v>
      </c>
      <c r="W122" s="2092" t="s">
        <v>2953</v>
      </c>
      <c r="X122" s="1976" t="s">
        <v>2962</v>
      </c>
      <c r="Y122" s="1972" t="s">
        <v>2855</v>
      </c>
      <c r="Z122" s="2094" t="s">
        <v>2962</v>
      </c>
      <c r="AA122" s="1116"/>
      <c r="AB122" s="1162"/>
      <c r="AC122" s="1162"/>
      <c r="AD122" s="2702"/>
      <c r="AE122" s="2702"/>
      <c r="AF122" s="2702"/>
      <c r="AG122" s="2702"/>
      <c r="AH122" s="2702"/>
      <c r="AI122" s="2702"/>
      <c r="AJ122" s="2702"/>
      <c r="AK122" s="2702"/>
      <c r="AL122" s="2702"/>
      <c r="AM122" s="2702"/>
      <c r="AN122" s="2702"/>
      <c r="AO122" s="2702"/>
      <c r="AP122" s="2702"/>
      <c r="AQ122" s="2702"/>
      <c r="AR122" s="2702"/>
      <c r="AS122" s="2702"/>
      <c r="AT122" s="2702"/>
      <c r="AU122" s="2702"/>
      <c r="AV122" s="2702"/>
      <c r="AW122" s="2702"/>
      <c r="AX122" s="2702"/>
      <c r="AY122" s="2702"/>
      <c r="AZ122" s="2702"/>
      <c r="BA122" s="2702"/>
      <c r="BB122" s="2702"/>
      <c r="BC122" s="2702"/>
      <c r="BD122" s="2702"/>
      <c r="BE122" s="2702"/>
      <c r="BF122" s="2702"/>
      <c r="BG122" s="2702"/>
      <c r="BH122" s="2702"/>
      <c r="BI122" s="2702"/>
      <c r="BJ122" s="2702"/>
      <c r="BK122" s="2702"/>
      <c r="BL122" s="2702"/>
      <c r="BM122" s="2702"/>
      <c r="BN122" s="2702"/>
      <c r="BO122" s="2702"/>
      <c r="BP122" s="2702"/>
      <c r="BQ122" s="2702"/>
      <c r="BR122" s="2702"/>
      <c r="BS122" s="2702"/>
      <c r="BT122" s="2702"/>
      <c r="BU122" s="2702"/>
      <c r="BV122" s="2702"/>
      <c r="BW122" s="2702"/>
      <c r="BX122" s="2702"/>
      <c r="BY122" s="2702"/>
      <c r="BZ122" s="2702"/>
      <c r="CA122" s="2702"/>
      <c r="CB122" s="2702"/>
      <c r="CC122" s="2702"/>
      <c r="CD122" s="2702"/>
      <c r="CE122" s="2702"/>
      <c r="CF122" s="2702"/>
      <c r="CG122" s="2702"/>
      <c r="CH122" s="2702"/>
      <c r="CI122" s="2702"/>
      <c r="CJ122" s="2702"/>
      <c r="CK122" s="2702"/>
      <c r="CL122" s="2702"/>
      <c r="CM122" s="2702"/>
    </row>
    <row r="123" spans="1:91" s="681" customFormat="1" ht="44.25">
      <c r="A123" s="1116"/>
      <c r="B123" s="1971" t="s">
        <v>2882</v>
      </c>
      <c r="C123" s="1972" t="s">
        <v>2855</v>
      </c>
      <c r="D123" s="2089" t="s">
        <v>2882</v>
      </c>
      <c r="E123" s="1974" t="s">
        <v>1512</v>
      </c>
      <c r="F123" s="1972" t="s">
        <v>2855</v>
      </c>
      <c r="G123" s="2090" t="s">
        <v>1512</v>
      </c>
      <c r="H123" s="1976" t="s">
        <v>852</v>
      </c>
      <c r="I123" s="1972" t="s">
        <v>2855</v>
      </c>
      <c r="J123" s="2089" t="s">
        <v>852</v>
      </c>
      <c r="K123" s="1976" t="s">
        <v>2975</v>
      </c>
      <c r="L123" s="1972" t="s">
        <v>2855</v>
      </c>
      <c r="M123" s="2091" t="s">
        <v>2975</v>
      </c>
      <c r="N123" s="1116"/>
      <c r="O123" s="1971" t="s">
        <v>2882</v>
      </c>
      <c r="P123" s="1972" t="s">
        <v>2855</v>
      </c>
      <c r="Q123" s="2092" t="s">
        <v>2882</v>
      </c>
      <c r="R123" s="1974" t="s">
        <v>1512</v>
      </c>
      <c r="S123" s="1972" t="s">
        <v>2855</v>
      </c>
      <c r="T123" s="2093" t="s">
        <v>1512</v>
      </c>
      <c r="U123" s="1976" t="s">
        <v>852</v>
      </c>
      <c r="V123" s="1972" t="s">
        <v>2855</v>
      </c>
      <c r="W123" s="2092" t="s">
        <v>852</v>
      </c>
      <c r="X123" s="1976" t="s">
        <v>2975</v>
      </c>
      <c r="Y123" s="1972" t="s">
        <v>2855</v>
      </c>
      <c r="Z123" s="2094" t="s">
        <v>2975</v>
      </c>
      <c r="AA123" s="1116"/>
      <c r="AB123" s="1162"/>
      <c r="AC123" s="1162"/>
      <c r="AD123" s="2702"/>
      <c r="AE123" s="2702"/>
      <c r="AF123" s="2702"/>
      <c r="AG123" s="2702"/>
      <c r="AH123" s="2702"/>
      <c r="AI123" s="2702"/>
      <c r="AJ123" s="2702"/>
      <c r="AK123" s="2702"/>
      <c r="AL123" s="2702"/>
      <c r="AM123" s="2702"/>
      <c r="AN123" s="2702"/>
      <c r="AO123" s="2702"/>
      <c r="AP123" s="2702"/>
      <c r="AQ123" s="2702"/>
      <c r="AR123" s="2702"/>
      <c r="AS123" s="2702"/>
      <c r="AT123" s="2702"/>
      <c r="AU123" s="2702"/>
      <c r="AV123" s="2702"/>
      <c r="AW123" s="2702"/>
      <c r="AX123" s="2702"/>
      <c r="AY123" s="2702"/>
      <c r="AZ123" s="2702"/>
      <c r="BA123" s="2702"/>
      <c r="BB123" s="2702"/>
      <c r="BC123" s="2702"/>
      <c r="BD123" s="2702"/>
      <c r="BE123" s="2702"/>
      <c r="BF123" s="2702"/>
      <c r="BG123" s="2702"/>
      <c r="BH123" s="2702"/>
      <c r="BI123" s="2702"/>
      <c r="BJ123" s="2702"/>
      <c r="BK123" s="2702"/>
      <c r="BL123" s="2702"/>
      <c r="BM123" s="2702"/>
      <c r="BN123" s="2702"/>
      <c r="BO123" s="2702"/>
      <c r="BP123" s="2702"/>
      <c r="BQ123" s="2702"/>
      <c r="BR123" s="2702"/>
      <c r="BS123" s="2702"/>
      <c r="BT123" s="2702"/>
      <c r="BU123" s="2702"/>
      <c r="BV123" s="2702"/>
      <c r="BW123" s="2702"/>
      <c r="BX123" s="2702"/>
      <c r="BY123" s="2702"/>
      <c r="BZ123" s="2702"/>
      <c r="CA123" s="2702"/>
      <c r="CB123" s="2702"/>
      <c r="CC123" s="2702"/>
      <c r="CD123" s="2702"/>
      <c r="CE123" s="2702"/>
      <c r="CF123" s="2702"/>
      <c r="CG123" s="2702"/>
      <c r="CH123" s="2702"/>
      <c r="CI123" s="2702"/>
      <c r="CJ123" s="2702"/>
      <c r="CK123" s="2702"/>
      <c r="CL123" s="2702"/>
      <c r="CM123" s="2702"/>
    </row>
    <row r="124" spans="1:91" s="681" customFormat="1" ht="44.25">
      <c r="A124" s="1116"/>
      <c r="B124" s="1971" t="s">
        <v>2890</v>
      </c>
      <c r="C124" s="1972" t="s">
        <v>2855</v>
      </c>
      <c r="D124" s="2089" t="s">
        <v>2890</v>
      </c>
      <c r="E124" s="1974" t="s">
        <v>2886</v>
      </c>
      <c r="F124" s="1972" t="s">
        <v>2855</v>
      </c>
      <c r="G124" s="2090" t="s">
        <v>2886</v>
      </c>
      <c r="H124" s="1976" t="s">
        <v>1485</v>
      </c>
      <c r="I124" s="1972" t="s">
        <v>2855</v>
      </c>
      <c r="J124" s="2089" t="s">
        <v>1485</v>
      </c>
      <c r="K124" s="1976" t="s">
        <v>2888</v>
      </c>
      <c r="L124" s="1972" t="s">
        <v>2855</v>
      </c>
      <c r="M124" s="2091" t="s">
        <v>2888</v>
      </c>
      <c r="N124" s="1116"/>
      <c r="O124" s="1971" t="s">
        <v>2890</v>
      </c>
      <c r="P124" s="1972" t="s">
        <v>2855</v>
      </c>
      <c r="Q124" s="2092" t="s">
        <v>2890</v>
      </c>
      <c r="R124" s="1974" t="s">
        <v>2886</v>
      </c>
      <c r="S124" s="1972" t="s">
        <v>2855</v>
      </c>
      <c r="T124" s="2093" t="s">
        <v>2886</v>
      </c>
      <c r="U124" s="1976" t="s">
        <v>1485</v>
      </c>
      <c r="V124" s="1972" t="s">
        <v>2855</v>
      </c>
      <c r="W124" s="2092" t="s">
        <v>1485</v>
      </c>
      <c r="X124" s="1976" t="s">
        <v>2888</v>
      </c>
      <c r="Y124" s="1972" t="s">
        <v>2855</v>
      </c>
      <c r="Z124" s="2094" t="s">
        <v>2888</v>
      </c>
      <c r="AA124" s="1116"/>
      <c r="AB124" s="1162"/>
      <c r="AC124" s="1162"/>
      <c r="AD124" s="2702"/>
      <c r="AE124" s="2702"/>
      <c r="AF124" s="2702"/>
      <c r="AG124" s="2702"/>
      <c r="AH124" s="2702"/>
      <c r="AI124" s="2702"/>
      <c r="AJ124" s="2702"/>
      <c r="AK124" s="2702"/>
      <c r="AL124" s="2702"/>
      <c r="AM124" s="2702"/>
      <c r="AN124" s="2702"/>
      <c r="AO124" s="2702"/>
      <c r="AP124" s="2702"/>
      <c r="AQ124" s="2702"/>
      <c r="AR124" s="2702"/>
      <c r="AS124" s="2702"/>
      <c r="AT124" s="2702"/>
      <c r="AU124" s="2702"/>
      <c r="AV124" s="2702"/>
      <c r="AW124" s="2702"/>
      <c r="AX124" s="2702"/>
      <c r="AY124" s="2702"/>
      <c r="AZ124" s="2702"/>
      <c r="BA124" s="2702"/>
      <c r="BB124" s="2702"/>
      <c r="BC124" s="2702"/>
      <c r="BD124" s="2702"/>
      <c r="BE124" s="2702"/>
      <c r="BF124" s="2702"/>
      <c r="BG124" s="2702"/>
      <c r="BH124" s="2702"/>
      <c r="BI124" s="2702"/>
      <c r="BJ124" s="2702"/>
      <c r="BK124" s="2702"/>
      <c r="BL124" s="2702"/>
      <c r="BM124" s="2702"/>
      <c r="BN124" s="2702"/>
      <c r="BO124" s="2702"/>
      <c r="BP124" s="2702"/>
      <c r="BQ124" s="2702"/>
      <c r="BR124" s="2702"/>
      <c r="BS124" s="2702"/>
      <c r="BT124" s="2702"/>
      <c r="BU124" s="2702"/>
      <c r="BV124" s="2702"/>
      <c r="BW124" s="2702"/>
      <c r="BX124" s="2702"/>
      <c r="BY124" s="2702"/>
      <c r="BZ124" s="2702"/>
      <c r="CA124" s="2702"/>
      <c r="CB124" s="2702"/>
      <c r="CC124" s="2702"/>
      <c r="CD124" s="2702"/>
      <c r="CE124" s="2702"/>
      <c r="CF124" s="2702"/>
      <c r="CG124" s="2702"/>
      <c r="CH124" s="2702"/>
      <c r="CI124" s="2702"/>
      <c r="CJ124" s="2702"/>
      <c r="CK124" s="2702"/>
      <c r="CL124" s="2702"/>
      <c r="CM124" s="2702"/>
    </row>
    <row r="125" spans="1:91" s="681" customFormat="1" ht="44.25">
      <c r="A125" s="1116"/>
      <c r="B125" s="1971" t="s">
        <v>2987</v>
      </c>
      <c r="C125" s="1972" t="s">
        <v>2855</v>
      </c>
      <c r="D125" s="2089" t="s">
        <v>2987</v>
      </c>
      <c r="E125" s="1974" t="s">
        <v>2897</v>
      </c>
      <c r="F125" s="1972" t="s">
        <v>2855</v>
      </c>
      <c r="G125" s="2090" t="s">
        <v>2897</v>
      </c>
      <c r="H125" s="1976" t="s">
        <v>1120</v>
      </c>
      <c r="I125" s="1972" t="s">
        <v>2855</v>
      </c>
      <c r="J125" s="2089" t="s">
        <v>1120</v>
      </c>
      <c r="K125" s="1976" t="s">
        <v>720</v>
      </c>
      <c r="L125" s="1972" t="s">
        <v>2855</v>
      </c>
      <c r="M125" s="2091" t="s">
        <v>720</v>
      </c>
      <c r="N125" s="1116"/>
      <c r="O125" s="1971" t="s">
        <v>2987</v>
      </c>
      <c r="P125" s="1972" t="s">
        <v>2855</v>
      </c>
      <c r="Q125" s="2092" t="s">
        <v>2987</v>
      </c>
      <c r="R125" s="1974" t="s">
        <v>2897</v>
      </c>
      <c r="S125" s="1972" t="s">
        <v>2855</v>
      </c>
      <c r="T125" s="2093" t="s">
        <v>2897</v>
      </c>
      <c r="U125" s="1976" t="s">
        <v>1120</v>
      </c>
      <c r="V125" s="1972" t="s">
        <v>2855</v>
      </c>
      <c r="W125" s="2092" t="s">
        <v>1120</v>
      </c>
      <c r="X125" s="1976" t="s">
        <v>720</v>
      </c>
      <c r="Y125" s="1972" t="s">
        <v>2855</v>
      </c>
      <c r="Z125" s="2094" t="s">
        <v>720</v>
      </c>
      <c r="AA125" s="1116"/>
      <c r="AB125" s="1162"/>
      <c r="AC125" s="1162"/>
      <c r="AD125" s="2702"/>
      <c r="AE125" s="2702"/>
      <c r="AF125" s="2702"/>
      <c r="AG125" s="2702"/>
      <c r="AH125" s="2702"/>
      <c r="AI125" s="2702"/>
      <c r="AJ125" s="2702"/>
      <c r="AK125" s="2702"/>
      <c r="AL125" s="2702"/>
      <c r="AM125" s="2702"/>
      <c r="AN125" s="2702"/>
      <c r="AO125" s="2702"/>
      <c r="AP125" s="2702"/>
      <c r="AQ125" s="2702"/>
      <c r="AR125" s="2702"/>
      <c r="AS125" s="2702"/>
      <c r="AT125" s="2702"/>
      <c r="AU125" s="2702"/>
      <c r="AV125" s="2702"/>
      <c r="AW125" s="2702"/>
      <c r="AX125" s="2702"/>
      <c r="AY125" s="2702"/>
      <c r="AZ125" s="2702"/>
      <c r="BA125" s="2702"/>
      <c r="BB125" s="2702"/>
      <c r="BC125" s="2702"/>
      <c r="BD125" s="2702"/>
      <c r="BE125" s="2702"/>
      <c r="BF125" s="2702"/>
      <c r="BG125" s="2702"/>
      <c r="BH125" s="2702"/>
      <c r="BI125" s="2702"/>
      <c r="BJ125" s="2702"/>
      <c r="BK125" s="2702"/>
      <c r="BL125" s="2702"/>
      <c r="BM125" s="2702"/>
      <c r="BN125" s="2702"/>
      <c r="BO125" s="2702"/>
      <c r="BP125" s="2702"/>
      <c r="BQ125" s="2702"/>
      <c r="BR125" s="2702"/>
      <c r="BS125" s="2702"/>
      <c r="BT125" s="2702"/>
      <c r="BU125" s="2702"/>
      <c r="BV125" s="2702"/>
      <c r="BW125" s="2702"/>
      <c r="BX125" s="2702"/>
      <c r="BY125" s="2702"/>
      <c r="BZ125" s="2702"/>
      <c r="CA125" s="2702"/>
      <c r="CB125" s="2702"/>
      <c r="CC125" s="2702"/>
      <c r="CD125" s="2702"/>
      <c r="CE125" s="2702"/>
      <c r="CF125" s="2702"/>
      <c r="CG125" s="2702"/>
      <c r="CH125" s="2702"/>
      <c r="CI125" s="2702"/>
      <c r="CJ125" s="2702"/>
      <c r="CK125" s="2702"/>
      <c r="CL125" s="2702"/>
      <c r="CM125" s="2702"/>
    </row>
    <row r="126" spans="1:91" s="681" customFormat="1" ht="44.25">
      <c r="A126" s="1116"/>
      <c r="B126" s="1971" t="s">
        <v>2894</v>
      </c>
      <c r="C126" s="1972" t="s">
        <v>2855</v>
      </c>
      <c r="D126" s="2089" t="s">
        <v>2894</v>
      </c>
      <c r="E126" s="1974" t="s">
        <v>2887</v>
      </c>
      <c r="F126" s="1972" t="s">
        <v>2855</v>
      </c>
      <c r="G126" s="2090" t="s">
        <v>2887</v>
      </c>
      <c r="H126" s="1976" t="s">
        <v>2988</v>
      </c>
      <c r="I126" s="1972" t="s">
        <v>2855</v>
      </c>
      <c r="J126" s="2089" t="s">
        <v>2988</v>
      </c>
      <c r="K126" s="1976" t="s">
        <v>2883</v>
      </c>
      <c r="L126" s="1972" t="s">
        <v>2855</v>
      </c>
      <c r="M126" s="2091" t="s">
        <v>2883</v>
      </c>
      <c r="N126" s="1116"/>
      <c r="O126" s="1971" t="s">
        <v>2894</v>
      </c>
      <c r="P126" s="1972" t="s">
        <v>2855</v>
      </c>
      <c r="Q126" s="2092" t="s">
        <v>2894</v>
      </c>
      <c r="R126" s="1974" t="s">
        <v>2887</v>
      </c>
      <c r="S126" s="1972" t="s">
        <v>2855</v>
      </c>
      <c r="T126" s="2093" t="s">
        <v>2887</v>
      </c>
      <c r="U126" s="1976" t="s">
        <v>2988</v>
      </c>
      <c r="V126" s="1972" t="s">
        <v>2855</v>
      </c>
      <c r="W126" s="2092" t="s">
        <v>2988</v>
      </c>
      <c r="X126" s="1976" t="s">
        <v>2883</v>
      </c>
      <c r="Y126" s="1972" t="s">
        <v>2855</v>
      </c>
      <c r="Z126" s="2094" t="s">
        <v>2883</v>
      </c>
      <c r="AA126" s="1116"/>
      <c r="AB126" s="1162"/>
      <c r="AC126" s="1162"/>
      <c r="AD126" s="2702"/>
      <c r="AE126" s="2702"/>
      <c r="AF126" s="2702"/>
      <c r="AG126" s="2702"/>
      <c r="AH126" s="2702"/>
      <c r="AI126" s="2702"/>
      <c r="AJ126" s="2702"/>
      <c r="AK126" s="2702"/>
      <c r="AL126" s="2702"/>
      <c r="AM126" s="2702"/>
      <c r="AN126" s="2702"/>
      <c r="AO126" s="2702"/>
      <c r="AP126" s="2702"/>
      <c r="AQ126" s="2702"/>
      <c r="AR126" s="2702"/>
      <c r="AS126" s="2702"/>
      <c r="AT126" s="2702"/>
      <c r="AU126" s="2702"/>
      <c r="AV126" s="2702"/>
      <c r="AW126" s="2702"/>
      <c r="AX126" s="2702"/>
      <c r="AY126" s="2702"/>
      <c r="AZ126" s="2702"/>
      <c r="BA126" s="2702"/>
      <c r="BB126" s="2702"/>
      <c r="BC126" s="2702"/>
      <c r="BD126" s="2702"/>
      <c r="BE126" s="2702"/>
      <c r="BF126" s="2702"/>
      <c r="BG126" s="2702"/>
      <c r="BH126" s="2702"/>
      <c r="BI126" s="2702"/>
      <c r="BJ126" s="2702"/>
      <c r="BK126" s="2702"/>
      <c r="BL126" s="2702"/>
      <c r="BM126" s="2702"/>
      <c r="BN126" s="2702"/>
      <c r="BO126" s="2702"/>
      <c r="BP126" s="2702"/>
      <c r="BQ126" s="2702"/>
      <c r="BR126" s="2702"/>
      <c r="BS126" s="2702"/>
      <c r="BT126" s="2702"/>
      <c r="BU126" s="2702"/>
      <c r="BV126" s="2702"/>
      <c r="BW126" s="2702"/>
      <c r="BX126" s="2702"/>
      <c r="BY126" s="2702"/>
      <c r="BZ126" s="2702"/>
      <c r="CA126" s="2702"/>
      <c r="CB126" s="2702"/>
      <c r="CC126" s="2702"/>
      <c r="CD126" s="2702"/>
      <c r="CE126" s="2702"/>
      <c r="CF126" s="2702"/>
      <c r="CG126" s="2702"/>
      <c r="CH126" s="2702"/>
      <c r="CI126" s="2702"/>
      <c r="CJ126" s="2702"/>
      <c r="CK126" s="2702"/>
      <c r="CL126" s="2702"/>
      <c r="CM126" s="2702"/>
    </row>
    <row r="127" spans="1:91" s="681" customFormat="1" ht="44.25">
      <c r="A127" s="1116"/>
      <c r="B127" s="1971" t="s">
        <v>2896</v>
      </c>
      <c r="C127" s="1972" t="s">
        <v>2855</v>
      </c>
      <c r="D127" s="2089" t="s">
        <v>2896</v>
      </c>
      <c r="E127" s="1974" t="s">
        <v>2898</v>
      </c>
      <c r="F127" s="1972" t="s">
        <v>2855</v>
      </c>
      <c r="G127" s="2090" t="s">
        <v>2898</v>
      </c>
      <c r="H127" s="1976" t="s">
        <v>2989</v>
      </c>
      <c r="I127" s="1972" t="s">
        <v>2855</v>
      </c>
      <c r="J127" s="2089" t="s">
        <v>2989</v>
      </c>
      <c r="K127" s="1976" t="s">
        <v>1511</v>
      </c>
      <c r="L127" s="1972" t="s">
        <v>2855</v>
      </c>
      <c r="M127" s="2091" t="s">
        <v>1511</v>
      </c>
      <c r="N127" s="1116"/>
      <c r="O127" s="1971" t="s">
        <v>2896</v>
      </c>
      <c r="P127" s="1972" t="s">
        <v>2855</v>
      </c>
      <c r="Q127" s="2092" t="s">
        <v>2896</v>
      </c>
      <c r="R127" s="1974" t="s">
        <v>2898</v>
      </c>
      <c r="S127" s="1972" t="s">
        <v>2855</v>
      </c>
      <c r="T127" s="2093" t="s">
        <v>2898</v>
      </c>
      <c r="U127" s="1976" t="s">
        <v>2989</v>
      </c>
      <c r="V127" s="1972" t="s">
        <v>2855</v>
      </c>
      <c r="W127" s="2092" t="s">
        <v>2989</v>
      </c>
      <c r="X127" s="1976" t="s">
        <v>1511</v>
      </c>
      <c r="Y127" s="1972" t="s">
        <v>2855</v>
      </c>
      <c r="Z127" s="2094" t="s">
        <v>1511</v>
      </c>
      <c r="AA127" s="1116"/>
      <c r="AB127" s="1162"/>
      <c r="AC127" s="1162"/>
      <c r="AD127" s="2702"/>
      <c r="AE127" s="2702"/>
      <c r="AF127" s="2702"/>
      <c r="AG127" s="2702"/>
      <c r="AH127" s="2702"/>
      <c r="AI127" s="2702"/>
      <c r="AJ127" s="2702"/>
      <c r="AK127" s="2702"/>
      <c r="AL127" s="2702"/>
      <c r="AM127" s="2702"/>
      <c r="AN127" s="2702"/>
      <c r="AO127" s="2702"/>
      <c r="AP127" s="2702"/>
      <c r="AQ127" s="2702"/>
      <c r="AR127" s="2702"/>
      <c r="AS127" s="2702"/>
      <c r="AT127" s="2702"/>
      <c r="AU127" s="2702"/>
      <c r="AV127" s="2702"/>
      <c r="AW127" s="2702"/>
      <c r="AX127" s="2702"/>
      <c r="AY127" s="2702"/>
      <c r="AZ127" s="2702"/>
      <c r="BA127" s="2702"/>
      <c r="BB127" s="2702"/>
      <c r="BC127" s="2702"/>
      <c r="BD127" s="2702"/>
      <c r="BE127" s="2702"/>
      <c r="BF127" s="2702"/>
      <c r="BG127" s="2702"/>
      <c r="BH127" s="2702"/>
      <c r="BI127" s="2702"/>
      <c r="BJ127" s="2702"/>
      <c r="BK127" s="2702"/>
      <c r="BL127" s="2702"/>
      <c r="BM127" s="2702"/>
      <c r="BN127" s="2702"/>
      <c r="BO127" s="2702"/>
      <c r="BP127" s="2702"/>
      <c r="BQ127" s="2702"/>
      <c r="BR127" s="2702"/>
      <c r="BS127" s="2702"/>
      <c r="BT127" s="2702"/>
      <c r="BU127" s="2702"/>
      <c r="BV127" s="2702"/>
      <c r="BW127" s="2702"/>
      <c r="BX127" s="2702"/>
      <c r="BY127" s="2702"/>
      <c r="BZ127" s="2702"/>
      <c r="CA127" s="2702"/>
      <c r="CB127" s="2702"/>
      <c r="CC127" s="2702"/>
      <c r="CD127" s="2702"/>
      <c r="CE127" s="2702"/>
      <c r="CF127" s="2702"/>
      <c r="CG127" s="2702"/>
      <c r="CH127" s="2702"/>
      <c r="CI127" s="2702"/>
      <c r="CJ127" s="2702"/>
      <c r="CK127" s="2702"/>
      <c r="CL127" s="2702"/>
      <c r="CM127" s="2702"/>
    </row>
    <row r="128" spans="1:91" s="681" customFormat="1" ht="44.25">
      <c r="A128" s="1116"/>
      <c r="B128" s="1971" t="s">
        <v>2991</v>
      </c>
      <c r="C128" s="1972" t="s">
        <v>2855</v>
      </c>
      <c r="D128" s="2089" t="s">
        <v>2991</v>
      </c>
      <c r="E128" s="1974" t="s">
        <v>2885</v>
      </c>
      <c r="F128" s="1972" t="s">
        <v>2855</v>
      </c>
      <c r="G128" s="2090" t="s">
        <v>2885</v>
      </c>
      <c r="H128" s="1976" t="s">
        <v>2893</v>
      </c>
      <c r="I128" s="1972" t="s">
        <v>2855</v>
      </c>
      <c r="J128" s="2089" t="s">
        <v>2893</v>
      </c>
      <c r="K128" s="1976" t="s">
        <v>2992</v>
      </c>
      <c r="L128" s="1972" t="s">
        <v>2855</v>
      </c>
      <c r="M128" s="2091" t="s">
        <v>2992</v>
      </c>
      <c r="N128" s="1116"/>
      <c r="O128" s="1971" t="s">
        <v>2991</v>
      </c>
      <c r="P128" s="1972" t="s">
        <v>2855</v>
      </c>
      <c r="Q128" s="2092" t="s">
        <v>2991</v>
      </c>
      <c r="R128" s="1974" t="s">
        <v>2885</v>
      </c>
      <c r="S128" s="1972" t="s">
        <v>2855</v>
      </c>
      <c r="T128" s="2093" t="s">
        <v>2885</v>
      </c>
      <c r="U128" s="1976" t="s">
        <v>2893</v>
      </c>
      <c r="V128" s="1972" t="s">
        <v>2855</v>
      </c>
      <c r="W128" s="2092" t="s">
        <v>2893</v>
      </c>
      <c r="X128" s="1976" t="s">
        <v>2992</v>
      </c>
      <c r="Y128" s="1972" t="s">
        <v>2855</v>
      </c>
      <c r="Z128" s="2094" t="s">
        <v>2992</v>
      </c>
      <c r="AA128" s="1116"/>
      <c r="AB128" s="1162"/>
      <c r="AC128" s="1162"/>
      <c r="AD128" s="2702"/>
      <c r="AE128" s="2702"/>
      <c r="AF128" s="2702"/>
      <c r="AG128" s="2702"/>
      <c r="AH128" s="2702"/>
      <c r="AI128" s="2702"/>
      <c r="AJ128" s="2702"/>
      <c r="AK128" s="2702"/>
      <c r="AL128" s="2702"/>
      <c r="AM128" s="2702"/>
      <c r="AN128" s="2702"/>
      <c r="AO128" s="2702"/>
      <c r="AP128" s="2702"/>
      <c r="AQ128" s="2702"/>
      <c r="AR128" s="2702"/>
      <c r="AS128" s="2702"/>
      <c r="AT128" s="2702"/>
      <c r="AU128" s="2702"/>
      <c r="AV128" s="2702"/>
      <c r="AW128" s="2702"/>
      <c r="AX128" s="2702"/>
      <c r="AY128" s="2702"/>
      <c r="AZ128" s="2702"/>
      <c r="BA128" s="2702"/>
      <c r="BB128" s="2702"/>
      <c r="BC128" s="2702"/>
      <c r="BD128" s="2702"/>
      <c r="BE128" s="2702"/>
      <c r="BF128" s="2702"/>
      <c r="BG128" s="2702"/>
      <c r="BH128" s="2702"/>
      <c r="BI128" s="2702"/>
      <c r="BJ128" s="2702"/>
      <c r="BK128" s="2702"/>
      <c r="BL128" s="2702"/>
      <c r="BM128" s="2702"/>
      <c r="BN128" s="2702"/>
      <c r="BO128" s="2702"/>
      <c r="BP128" s="2702"/>
      <c r="BQ128" s="2702"/>
      <c r="BR128" s="2702"/>
      <c r="BS128" s="2702"/>
      <c r="BT128" s="2702"/>
      <c r="BU128" s="2702"/>
      <c r="BV128" s="2702"/>
      <c r="BW128" s="2702"/>
      <c r="BX128" s="2702"/>
      <c r="BY128" s="2702"/>
      <c r="BZ128" s="2702"/>
      <c r="CA128" s="2702"/>
      <c r="CB128" s="2702"/>
      <c r="CC128" s="2702"/>
      <c r="CD128" s="2702"/>
      <c r="CE128" s="2702"/>
      <c r="CF128" s="2702"/>
      <c r="CG128" s="2702"/>
      <c r="CH128" s="2702"/>
      <c r="CI128" s="2702"/>
      <c r="CJ128" s="2702"/>
      <c r="CK128" s="2702"/>
      <c r="CL128" s="2702"/>
      <c r="CM128" s="2702"/>
    </row>
    <row r="129" spans="1:91" s="681" customFormat="1" ht="44.25">
      <c r="A129" s="1116"/>
      <c r="B129" s="1971" t="s">
        <v>2993</v>
      </c>
      <c r="C129" s="1972" t="s">
        <v>2855</v>
      </c>
      <c r="D129" s="2089" t="s">
        <v>2993</v>
      </c>
      <c r="E129" s="1974" t="s">
        <v>2899</v>
      </c>
      <c r="F129" s="1972" t="s">
        <v>2855</v>
      </c>
      <c r="G129" s="2090" t="s">
        <v>2899</v>
      </c>
      <c r="H129" s="1976" t="s">
        <v>1711</v>
      </c>
      <c r="I129" s="1972" t="s">
        <v>2855</v>
      </c>
      <c r="J129" s="2089" t="s">
        <v>1711</v>
      </c>
      <c r="K129" s="1976" t="s">
        <v>808</v>
      </c>
      <c r="L129" s="1972" t="s">
        <v>2855</v>
      </c>
      <c r="M129" s="2091" t="s">
        <v>808</v>
      </c>
      <c r="N129" s="1116"/>
      <c r="O129" s="1971" t="s">
        <v>2993</v>
      </c>
      <c r="P129" s="1972" t="s">
        <v>2855</v>
      </c>
      <c r="Q129" s="2092" t="s">
        <v>2993</v>
      </c>
      <c r="R129" s="1974" t="s">
        <v>2899</v>
      </c>
      <c r="S129" s="1972" t="s">
        <v>2855</v>
      </c>
      <c r="T129" s="2093" t="s">
        <v>2899</v>
      </c>
      <c r="U129" s="1976" t="s">
        <v>1711</v>
      </c>
      <c r="V129" s="1972" t="s">
        <v>2855</v>
      </c>
      <c r="W129" s="2092" t="s">
        <v>1711</v>
      </c>
      <c r="X129" s="1976" t="s">
        <v>808</v>
      </c>
      <c r="Y129" s="1972" t="s">
        <v>2855</v>
      </c>
      <c r="Z129" s="2094" t="s">
        <v>808</v>
      </c>
      <c r="AA129" s="1116"/>
      <c r="AB129" s="1162"/>
      <c r="AC129" s="1162"/>
      <c r="AD129" s="2702"/>
      <c r="AE129" s="2702"/>
      <c r="AF129" s="2702"/>
      <c r="AG129" s="2702"/>
      <c r="AH129" s="2702"/>
      <c r="AI129" s="2702"/>
      <c r="AJ129" s="2702"/>
      <c r="AK129" s="2702"/>
      <c r="AL129" s="2702"/>
      <c r="AM129" s="2702"/>
      <c r="AN129" s="2702"/>
      <c r="AO129" s="2702"/>
      <c r="AP129" s="2702"/>
      <c r="AQ129" s="2702"/>
      <c r="AR129" s="2702"/>
      <c r="AS129" s="2702"/>
      <c r="AT129" s="2702"/>
      <c r="AU129" s="2702"/>
      <c r="AV129" s="2702"/>
      <c r="AW129" s="2702"/>
      <c r="AX129" s="2702"/>
      <c r="AY129" s="2702"/>
      <c r="AZ129" s="2702"/>
      <c r="BA129" s="2702"/>
      <c r="BB129" s="2702"/>
      <c r="BC129" s="2702"/>
      <c r="BD129" s="2702"/>
      <c r="BE129" s="2702"/>
      <c r="BF129" s="2702"/>
      <c r="BG129" s="2702"/>
      <c r="BH129" s="2702"/>
      <c r="BI129" s="2702"/>
      <c r="BJ129" s="2702"/>
      <c r="BK129" s="2702"/>
      <c r="BL129" s="2702"/>
      <c r="BM129" s="2702"/>
      <c r="BN129" s="2702"/>
      <c r="BO129" s="2702"/>
      <c r="BP129" s="2702"/>
      <c r="BQ129" s="2702"/>
      <c r="BR129" s="2702"/>
      <c r="BS129" s="2702"/>
      <c r="BT129" s="2702"/>
      <c r="BU129" s="2702"/>
      <c r="BV129" s="2702"/>
      <c r="BW129" s="2702"/>
      <c r="BX129" s="2702"/>
      <c r="BY129" s="2702"/>
      <c r="BZ129" s="2702"/>
      <c r="CA129" s="2702"/>
      <c r="CB129" s="2702"/>
      <c r="CC129" s="2702"/>
      <c r="CD129" s="2702"/>
      <c r="CE129" s="2702"/>
      <c r="CF129" s="2702"/>
      <c r="CG129" s="2702"/>
      <c r="CH129" s="2702"/>
      <c r="CI129" s="2702"/>
      <c r="CJ129" s="2702"/>
      <c r="CK129" s="2702"/>
      <c r="CL129" s="2702"/>
      <c r="CM129" s="2702"/>
    </row>
    <row r="130" spans="1:91" s="681" customFormat="1" ht="44.25">
      <c r="A130" s="1116"/>
      <c r="B130" s="1971"/>
      <c r="C130" s="1972" t="s">
        <v>2855</v>
      </c>
      <c r="D130" s="2089"/>
      <c r="E130" s="1974" t="s">
        <v>2889</v>
      </c>
      <c r="F130" s="1972" t="s">
        <v>2855</v>
      </c>
      <c r="G130" s="2090" t="s">
        <v>2889</v>
      </c>
      <c r="H130" s="1976" t="s">
        <v>2892</v>
      </c>
      <c r="I130" s="1972" t="s">
        <v>2855</v>
      </c>
      <c r="J130" s="2089" t="s">
        <v>2892</v>
      </c>
      <c r="K130" s="1976"/>
      <c r="L130" s="1972" t="s">
        <v>2855</v>
      </c>
      <c r="M130" s="2091"/>
      <c r="N130" s="1116"/>
      <c r="O130" s="1971"/>
      <c r="P130" s="1972" t="s">
        <v>2855</v>
      </c>
      <c r="Q130" s="2092"/>
      <c r="R130" s="1974" t="s">
        <v>2889</v>
      </c>
      <c r="S130" s="1972" t="s">
        <v>2855</v>
      </c>
      <c r="T130" s="2093" t="s">
        <v>2889</v>
      </c>
      <c r="U130" s="1976" t="s">
        <v>2892</v>
      </c>
      <c r="V130" s="1972" t="s">
        <v>2855</v>
      </c>
      <c r="W130" s="2092" t="s">
        <v>2892</v>
      </c>
      <c r="X130" s="1976"/>
      <c r="Y130" s="1972" t="s">
        <v>2855</v>
      </c>
      <c r="Z130" s="2094"/>
      <c r="AA130" s="1116"/>
      <c r="AB130" s="1162"/>
      <c r="AC130" s="1162"/>
      <c r="AD130" s="2702"/>
      <c r="AE130" s="2702"/>
      <c r="AF130" s="2702"/>
      <c r="AG130" s="2702"/>
      <c r="AH130" s="2702"/>
      <c r="AI130" s="2702"/>
      <c r="AJ130" s="2702"/>
      <c r="AK130" s="2702"/>
      <c r="AL130" s="2702"/>
      <c r="AM130" s="2702"/>
      <c r="AN130" s="2702"/>
      <c r="AO130" s="2702"/>
      <c r="AP130" s="2702"/>
      <c r="AQ130" s="2702"/>
      <c r="AR130" s="2702"/>
      <c r="AS130" s="2702"/>
      <c r="AT130" s="2702"/>
      <c r="AU130" s="2702"/>
      <c r="AV130" s="2702"/>
      <c r="AW130" s="2702"/>
      <c r="AX130" s="2702"/>
      <c r="AY130" s="2702"/>
      <c r="AZ130" s="2702"/>
      <c r="BA130" s="2702"/>
      <c r="BB130" s="2702"/>
      <c r="BC130" s="2702"/>
      <c r="BD130" s="2702"/>
      <c r="BE130" s="2702"/>
      <c r="BF130" s="2702"/>
      <c r="BG130" s="2702"/>
      <c r="BH130" s="2702"/>
      <c r="BI130" s="2702"/>
      <c r="BJ130" s="2702"/>
      <c r="BK130" s="2702"/>
      <c r="BL130" s="2702"/>
      <c r="BM130" s="2702"/>
      <c r="BN130" s="2702"/>
      <c r="BO130" s="2702"/>
      <c r="BP130" s="2702"/>
      <c r="BQ130" s="2702"/>
      <c r="BR130" s="2702"/>
      <c r="BS130" s="2702"/>
      <c r="BT130" s="2702"/>
      <c r="BU130" s="2702"/>
      <c r="BV130" s="2702"/>
      <c r="BW130" s="2702"/>
      <c r="BX130" s="2702"/>
      <c r="BY130" s="2702"/>
      <c r="BZ130" s="2702"/>
      <c r="CA130" s="2702"/>
      <c r="CB130" s="2702"/>
      <c r="CC130" s="2702"/>
      <c r="CD130" s="2702"/>
      <c r="CE130" s="2702"/>
      <c r="CF130" s="2702"/>
      <c r="CG130" s="2702"/>
      <c r="CH130" s="2702"/>
      <c r="CI130" s="2702"/>
      <c r="CJ130" s="2702"/>
      <c r="CK130" s="2702"/>
      <c r="CL130" s="2702"/>
      <c r="CM130" s="2702"/>
    </row>
    <row r="131" spans="1:91" s="681" customFormat="1" ht="15">
      <c r="A131" s="97"/>
      <c r="B131" s="2095"/>
      <c r="C131" s="2096"/>
      <c r="D131" s="2096"/>
      <c r="E131" s="2096"/>
      <c r="F131" s="2096"/>
      <c r="G131" s="2096"/>
      <c r="H131" s="2096"/>
      <c r="I131" s="2096"/>
      <c r="J131" s="2096"/>
      <c r="K131" s="2096"/>
      <c r="L131" s="2096"/>
      <c r="M131" s="2097"/>
      <c r="N131" s="2098"/>
      <c r="O131" s="2095"/>
      <c r="P131" s="2096"/>
      <c r="Q131" s="2096"/>
      <c r="R131" s="2096"/>
      <c r="S131" s="2096"/>
      <c r="T131" s="2096"/>
      <c r="U131" s="2096"/>
      <c r="V131" s="2096"/>
      <c r="W131" s="2096"/>
      <c r="X131" s="2096"/>
      <c r="Y131" s="2096"/>
      <c r="Z131" s="2099"/>
      <c r="AA131" s="2079"/>
      <c r="AB131" s="1004"/>
      <c r="AC131" s="1004"/>
      <c r="AD131" s="2702"/>
      <c r="AE131" s="2702"/>
      <c r="AF131" s="2702"/>
      <c r="AG131" s="2702"/>
      <c r="AH131" s="2702"/>
      <c r="AI131" s="2702"/>
      <c r="AJ131" s="2702"/>
      <c r="AK131" s="2702"/>
      <c r="AL131" s="2702"/>
      <c r="AM131" s="2702"/>
      <c r="AN131" s="2702"/>
      <c r="AO131" s="2702"/>
      <c r="AP131" s="2702"/>
      <c r="AQ131" s="2702"/>
      <c r="AR131" s="2702"/>
      <c r="AS131" s="2702"/>
      <c r="AT131" s="2702"/>
      <c r="AU131" s="2702"/>
      <c r="AV131" s="2702"/>
      <c r="AW131" s="2702"/>
      <c r="AX131" s="2702"/>
      <c r="AY131" s="2702"/>
      <c r="AZ131" s="2702"/>
      <c r="BA131" s="2702"/>
      <c r="BB131" s="2702"/>
      <c r="BC131" s="2702"/>
      <c r="BD131" s="2702"/>
      <c r="BE131" s="2702"/>
      <c r="BF131" s="2702"/>
      <c r="BG131" s="2702"/>
      <c r="BH131" s="2702"/>
      <c r="BI131" s="2702"/>
      <c r="BJ131" s="2702"/>
      <c r="BK131" s="2702"/>
      <c r="BL131" s="2702"/>
      <c r="BM131" s="2702"/>
      <c r="BN131" s="2702"/>
      <c r="BO131" s="2702"/>
      <c r="BP131" s="2702"/>
      <c r="BQ131" s="2702"/>
      <c r="BR131" s="2702"/>
      <c r="BS131" s="2702"/>
      <c r="BT131" s="2702"/>
      <c r="BU131" s="2702"/>
      <c r="BV131" s="2702"/>
      <c r="BW131" s="2702"/>
      <c r="BX131" s="2702"/>
      <c r="BY131" s="2702"/>
      <c r="BZ131" s="2702"/>
      <c r="CA131" s="2702"/>
      <c r="CB131" s="2702"/>
      <c r="CC131" s="2702"/>
      <c r="CD131" s="2702"/>
      <c r="CE131" s="2702"/>
      <c r="CF131" s="2702"/>
      <c r="CG131" s="2702"/>
      <c r="CH131" s="2702"/>
      <c r="CI131" s="2702"/>
      <c r="CJ131" s="2702"/>
      <c r="CK131" s="2702"/>
      <c r="CL131" s="2702"/>
      <c r="CM131" s="2702"/>
    </row>
    <row r="132" spans="1:91">
      <c r="AB132" s="1004"/>
      <c r="AC132" s="1004"/>
      <c r="AD132" s="2702"/>
      <c r="AE132" s="2702"/>
      <c r="AF132" s="2702"/>
      <c r="AG132" s="2702"/>
      <c r="AH132" s="2702"/>
      <c r="AI132" s="2702"/>
      <c r="AJ132" s="2702"/>
      <c r="AK132" s="2702"/>
      <c r="AL132" s="2702"/>
      <c r="AM132" s="2702"/>
      <c r="AN132" s="2702"/>
      <c r="AO132" s="2702"/>
      <c r="AP132" s="2702"/>
      <c r="AQ132" s="2702"/>
      <c r="AR132" s="2702"/>
      <c r="AS132" s="2702"/>
      <c r="AT132" s="2702"/>
      <c r="AU132" s="2702"/>
      <c r="AV132" s="2702"/>
      <c r="AW132" s="2702"/>
      <c r="AX132" s="2702"/>
      <c r="AY132" s="2702"/>
      <c r="AZ132" s="2702"/>
      <c r="BA132" s="2702"/>
      <c r="BB132" s="2702"/>
      <c r="BC132" s="2702"/>
      <c r="BD132" s="2702"/>
      <c r="BE132" s="2702"/>
      <c r="BF132" s="2702"/>
      <c r="BG132" s="2702"/>
      <c r="BH132" s="2702"/>
      <c r="BI132" s="2702"/>
      <c r="BJ132" s="2702"/>
      <c r="BK132" s="2702"/>
      <c r="BL132" s="2702"/>
      <c r="BM132" s="2702"/>
      <c r="BN132" s="2702"/>
      <c r="BO132" s="2702"/>
      <c r="BP132" s="2702"/>
      <c r="BQ132" s="2702"/>
      <c r="BR132" s="2702"/>
      <c r="BS132" s="2702"/>
      <c r="BT132" s="2702"/>
      <c r="BU132" s="2702"/>
      <c r="BV132" s="2702"/>
      <c r="BW132" s="2702"/>
      <c r="BX132" s="2702"/>
      <c r="BY132" s="2702"/>
      <c r="BZ132" s="2702"/>
      <c r="CA132" s="2702"/>
      <c r="CB132" s="2702"/>
      <c r="CC132" s="2702"/>
      <c r="CD132" s="2702"/>
      <c r="CE132" s="2702"/>
      <c r="CF132" s="2702"/>
      <c r="CG132" s="2702"/>
      <c r="CH132" s="2702"/>
      <c r="CI132" s="2702"/>
      <c r="CJ132" s="2702"/>
      <c r="CK132" s="2702"/>
      <c r="CL132" s="2702"/>
      <c r="CM132" s="2702"/>
    </row>
    <row r="133" spans="1:91">
      <c r="AB133" s="1004"/>
      <c r="AC133" s="1004"/>
      <c r="AD133" s="2702"/>
      <c r="AE133" s="2702"/>
      <c r="AF133" s="2702"/>
      <c r="AG133" s="2702"/>
      <c r="AH133" s="2702"/>
      <c r="AI133" s="2702"/>
      <c r="AJ133" s="2702"/>
      <c r="AK133" s="2702"/>
      <c r="AL133" s="2702"/>
      <c r="AM133" s="2702"/>
      <c r="AN133" s="2702"/>
      <c r="AO133" s="2702"/>
      <c r="AP133" s="2702"/>
      <c r="AQ133" s="2702"/>
      <c r="AR133" s="2702"/>
      <c r="AS133" s="2702"/>
      <c r="AT133" s="2702"/>
      <c r="AU133" s="2702"/>
      <c r="AV133" s="2702"/>
      <c r="AW133" s="2702"/>
      <c r="AX133" s="2702"/>
      <c r="AY133" s="2702"/>
      <c r="AZ133" s="2702"/>
      <c r="BA133" s="2702"/>
      <c r="BB133" s="2702"/>
      <c r="BC133" s="2702"/>
      <c r="BD133" s="2702"/>
      <c r="BE133" s="2702"/>
      <c r="BF133" s="2702"/>
      <c r="BG133" s="2702"/>
      <c r="BH133" s="2702"/>
      <c r="BI133" s="2702"/>
      <c r="BJ133" s="2702"/>
      <c r="BK133" s="2702"/>
      <c r="BL133" s="2702"/>
      <c r="BM133" s="2702"/>
      <c r="BN133" s="2702"/>
      <c r="BO133" s="2702"/>
      <c r="BP133" s="2702"/>
      <c r="BQ133" s="2702"/>
      <c r="BR133" s="2702"/>
      <c r="BS133" s="2702"/>
      <c r="BT133" s="2702"/>
      <c r="BU133" s="2702"/>
      <c r="BV133" s="2702"/>
      <c r="BW133" s="2702"/>
      <c r="BX133" s="2702"/>
      <c r="BY133" s="2702"/>
      <c r="BZ133" s="2702"/>
      <c r="CA133" s="2702"/>
      <c r="CB133" s="2702"/>
      <c r="CC133" s="2702"/>
      <c r="CD133" s="2702"/>
      <c r="CE133" s="2702"/>
      <c r="CF133" s="2702"/>
      <c r="CG133" s="2702"/>
      <c r="CH133" s="2702"/>
      <c r="CI133" s="2702"/>
      <c r="CJ133" s="2702"/>
      <c r="CK133" s="2702"/>
      <c r="CL133" s="2702"/>
      <c r="CM133" s="2702"/>
    </row>
    <row r="134" spans="1:91" s="681" customFormat="1" ht="30">
      <c r="A134" s="97"/>
      <c r="B134" s="1948" t="s">
        <v>2851</v>
      </c>
      <c r="C134" s="1949"/>
      <c r="D134" s="1950" t="s">
        <v>2852</v>
      </c>
      <c r="E134" s="1954" t="s">
        <v>3024</v>
      </c>
      <c r="F134" s="1955"/>
      <c r="G134" s="1955"/>
      <c r="H134" s="1955"/>
      <c r="I134" s="1955"/>
      <c r="J134" s="1955"/>
      <c r="K134" s="1955"/>
      <c r="L134" s="1955"/>
      <c r="M134" s="1956"/>
      <c r="N134" s="97"/>
      <c r="O134" s="1948" t="s">
        <v>2851</v>
      </c>
      <c r="P134" s="1949"/>
      <c r="Q134" s="1950" t="s">
        <v>2852</v>
      </c>
      <c r="R134" s="2100" t="s">
        <v>3025</v>
      </c>
      <c r="S134" s="2101"/>
      <c r="T134" s="2101"/>
      <c r="U134" s="2101"/>
      <c r="V134" s="2101"/>
      <c r="W134" s="2101"/>
      <c r="X134" s="2101"/>
      <c r="Y134" s="2101"/>
      <c r="Z134" s="2102"/>
      <c r="AA134" s="97"/>
      <c r="AB134" s="1004"/>
      <c r="AC134" s="1004"/>
      <c r="AD134" s="2702"/>
      <c r="AE134" s="2702"/>
      <c r="AF134" s="2702"/>
      <c r="AG134" s="2702"/>
      <c r="AH134" s="2702"/>
      <c r="AI134" s="2702"/>
      <c r="AJ134" s="2702"/>
      <c r="AK134" s="2702"/>
      <c r="AL134" s="2702"/>
      <c r="AM134" s="2702"/>
      <c r="AN134" s="2702"/>
      <c r="AO134" s="2702"/>
      <c r="AP134" s="2702"/>
      <c r="AQ134" s="2702"/>
      <c r="AR134" s="2702"/>
      <c r="AS134" s="2702"/>
      <c r="AT134" s="2702"/>
      <c r="AU134" s="2702"/>
      <c r="AV134" s="2702"/>
      <c r="AW134" s="2702"/>
      <c r="AX134" s="2702"/>
      <c r="AY134" s="2702"/>
      <c r="AZ134" s="2702"/>
      <c r="BA134" s="2702"/>
      <c r="BB134" s="2702"/>
      <c r="BC134" s="2702"/>
      <c r="BD134" s="2702"/>
      <c r="BE134" s="2702"/>
      <c r="BF134" s="2702"/>
      <c r="BG134" s="2702"/>
      <c r="BH134" s="2702"/>
      <c r="BI134" s="2702"/>
      <c r="BJ134" s="2702"/>
      <c r="BK134" s="2702"/>
      <c r="BL134" s="2702"/>
      <c r="BM134" s="2702"/>
      <c r="BN134" s="2702"/>
      <c r="BO134" s="2702"/>
      <c r="BP134" s="2702"/>
      <c r="BQ134" s="2702"/>
      <c r="BR134" s="2702"/>
      <c r="BS134" s="2702"/>
      <c r="BT134" s="2702"/>
      <c r="BU134" s="2702"/>
      <c r="BV134" s="2702"/>
      <c r="BW134" s="2702"/>
      <c r="BX134" s="2702"/>
      <c r="BY134" s="2702"/>
      <c r="BZ134" s="2702"/>
      <c r="CA134" s="2702"/>
      <c r="CB134" s="2702"/>
      <c r="CC134" s="2702"/>
      <c r="CD134" s="2702"/>
      <c r="CE134" s="2702"/>
      <c r="CF134" s="2702"/>
      <c r="CG134" s="2702"/>
      <c r="CH134" s="2702"/>
      <c r="CI134" s="2702"/>
      <c r="CJ134" s="2702"/>
      <c r="CK134" s="2702"/>
      <c r="CL134" s="2702"/>
      <c r="CM134" s="2702"/>
    </row>
    <row r="135" spans="1:91" s="681" customFormat="1" ht="30">
      <c r="A135" s="97"/>
      <c r="B135" s="1957" t="s">
        <v>2857</v>
      </c>
      <c r="C135" s="1958" t="s">
        <v>2855</v>
      </c>
      <c r="D135" s="2103" t="str">
        <f>B135</f>
        <v>Aa</v>
      </c>
      <c r="E135" s="2050" t="s">
        <v>2856</v>
      </c>
      <c r="F135" s="2050"/>
      <c r="G135" s="2051"/>
      <c r="H135" s="2051"/>
      <c r="I135" s="2051"/>
      <c r="J135" s="2051"/>
      <c r="K135" s="2051"/>
      <c r="L135" s="2051"/>
      <c r="M135" s="2052"/>
      <c r="N135" s="97"/>
      <c r="O135" s="1957" t="s">
        <v>2857</v>
      </c>
      <c r="P135" s="1958" t="s">
        <v>2855</v>
      </c>
      <c r="Q135" s="2104" t="str">
        <f>O135</f>
        <v>Aa</v>
      </c>
      <c r="R135" s="2050" t="s">
        <v>2856</v>
      </c>
      <c r="S135" s="2050"/>
      <c r="T135" s="2051"/>
      <c r="U135" s="2051"/>
      <c r="V135" s="2051"/>
      <c r="W135" s="2051"/>
      <c r="X135" s="2051"/>
      <c r="Y135" s="2051"/>
      <c r="Z135" s="2052"/>
      <c r="AA135" s="97"/>
      <c r="AB135" s="1004"/>
      <c r="AC135" s="1004"/>
      <c r="AD135" s="2702"/>
      <c r="AE135" s="2702"/>
      <c r="AF135" s="2702"/>
      <c r="AG135" s="2702"/>
      <c r="AH135" s="2702"/>
      <c r="AI135" s="2702"/>
      <c r="AJ135" s="2702"/>
      <c r="AK135" s="2702"/>
      <c r="AL135" s="2702"/>
      <c r="AM135" s="2702"/>
      <c r="AN135" s="2702"/>
      <c r="AO135" s="2702"/>
      <c r="AP135" s="2702"/>
      <c r="AQ135" s="2702"/>
      <c r="AR135" s="2702"/>
      <c r="AS135" s="2702"/>
      <c r="AT135" s="2702"/>
      <c r="AU135" s="2702"/>
      <c r="AV135" s="2702"/>
      <c r="AW135" s="2702"/>
      <c r="AX135" s="2702"/>
      <c r="AY135" s="2702"/>
      <c r="AZ135" s="2702"/>
      <c r="BA135" s="2702"/>
      <c r="BB135" s="2702"/>
      <c r="BC135" s="2702"/>
      <c r="BD135" s="2702"/>
      <c r="BE135" s="2702"/>
      <c r="BF135" s="2702"/>
      <c r="BG135" s="2702"/>
      <c r="BH135" s="2702"/>
      <c r="BI135" s="2702"/>
      <c r="BJ135" s="2702"/>
      <c r="BK135" s="2702"/>
      <c r="BL135" s="2702"/>
      <c r="BM135" s="2702"/>
      <c r="BN135" s="2702"/>
      <c r="BO135" s="2702"/>
      <c r="BP135" s="2702"/>
      <c r="BQ135" s="2702"/>
      <c r="BR135" s="2702"/>
      <c r="BS135" s="2702"/>
      <c r="BT135" s="2702"/>
      <c r="BU135" s="2702"/>
      <c r="BV135" s="2702"/>
      <c r="BW135" s="2702"/>
      <c r="BX135" s="2702"/>
      <c r="BY135" s="2702"/>
      <c r="BZ135" s="2702"/>
      <c r="CA135" s="2702"/>
      <c r="CB135" s="2702"/>
      <c r="CC135" s="2702"/>
      <c r="CD135" s="2702"/>
      <c r="CE135" s="2702"/>
      <c r="CF135" s="2702"/>
      <c r="CG135" s="2702"/>
      <c r="CH135" s="2702"/>
      <c r="CI135" s="2702"/>
      <c r="CJ135" s="2702"/>
      <c r="CK135" s="2702"/>
      <c r="CL135" s="2702"/>
      <c r="CM135" s="2702"/>
    </row>
    <row r="136" spans="1:91" s="681" customFormat="1">
      <c r="A136" s="97"/>
      <c r="B136" s="1966"/>
      <c r="C136" s="97"/>
      <c r="D136" s="97"/>
      <c r="E136" s="97"/>
      <c r="F136" s="97"/>
      <c r="G136" s="97"/>
      <c r="H136" s="97"/>
      <c r="I136" s="97"/>
      <c r="J136" s="97"/>
      <c r="K136" s="97"/>
      <c r="L136" s="97"/>
      <c r="M136" s="1967"/>
      <c r="N136" s="97"/>
      <c r="O136" s="1966"/>
      <c r="P136" s="97"/>
      <c r="Q136" s="97"/>
      <c r="R136" s="97"/>
      <c r="S136" s="97"/>
      <c r="T136" s="97"/>
      <c r="U136" s="97"/>
      <c r="V136" s="97"/>
      <c r="W136" s="97"/>
      <c r="X136" s="97"/>
      <c r="Y136" s="97"/>
      <c r="Z136" s="1967"/>
      <c r="AA136" s="97"/>
      <c r="AB136" s="1004"/>
      <c r="AC136" s="1004"/>
      <c r="AD136" s="2702"/>
      <c r="AE136" s="2702"/>
      <c r="AF136" s="2702"/>
      <c r="AG136" s="2702"/>
      <c r="AH136" s="2702"/>
      <c r="AI136" s="2702"/>
      <c r="AJ136" s="2702"/>
      <c r="AK136" s="2702"/>
      <c r="AL136" s="2702"/>
      <c r="AM136" s="2702"/>
      <c r="AN136" s="2702"/>
      <c r="AO136" s="2702"/>
      <c r="AP136" s="2702"/>
      <c r="AQ136" s="2702"/>
      <c r="AR136" s="2702"/>
      <c r="AS136" s="2702"/>
      <c r="AT136" s="2702"/>
      <c r="AU136" s="2702"/>
      <c r="AV136" s="2702"/>
      <c r="AW136" s="2702"/>
      <c r="AX136" s="2702"/>
      <c r="AY136" s="2702"/>
      <c r="AZ136" s="2702"/>
      <c r="BA136" s="2702"/>
      <c r="BB136" s="2702"/>
      <c r="BC136" s="2702"/>
      <c r="BD136" s="2702"/>
      <c r="BE136" s="2702"/>
      <c r="BF136" s="2702"/>
      <c r="BG136" s="2702"/>
      <c r="BH136" s="2702"/>
      <c r="BI136" s="2702"/>
      <c r="BJ136" s="2702"/>
      <c r="BK136" s="2702"/>
      <c r="BL136" s="2702"/>
      <c r="BM136" s="2702"/>
      <c r="BN136" s="2702"/>
      <c r="BO136" s="2702"/>
      <c r="BP136" s="2702"/>
      <c r="BQ136" s="2702"/>
      <c r="BR136" s="2702"/>
      <c r="BS136" s="2702"/>
      <c r="BT136" s="2702"/>
      <c r="BU136" s="2702"/>
      <c r="BV136" s="2702"/>
      <c r="BW136" s="2702"/>
      <c r="BX136" s="2702"/>
      <c r="BY136" s="2702"/>
      <c r="BZ136" s="2702"/>
      <c r="CA136" s="2702"/>
      <c r="CB136" s="2702"/>
      <c r="CC136" s="2702"/>
      <c r="CD136" s="2702"/>
      <c r="CE136" s="2702"/>
      <c r="CF136" s="2702"/>
      <c r="CG136" s="2702"/>
      <c r="CH136" s="2702"/>
      <c r="CI136" s="2702"/>
      <c r="CJ136" s="2702"/>
      <c r="CK136" s="2702"/>
      <c r="CL136" s="2702"/>
      <c r="CM136" s="2702"/>
    </row>
    <row r="137" spans="1:91" s="681" customFormat="1">
      <c r="A137" s="97"/>
      <c r="B137" s="1969" t="s">
        <v>2859</v>
      </c>
      <c r="C137" s="4144" t="s">
        <v>2860</v>
      </c>
      <c r="D137" s="4145"/>
      <c r="E137" s="1970" t="s">
        <v>2861</v>
      </c>
      <c r="F137" s="4144" t="s">
        <v>2860</v>
      </c>
      <c r="G137" s="4145"/>
      <c r="H137" s="1970" t="s">
        <v>2862</v>
      </c>
      <c r="I137" s="4144" t="s">
        <v>2860</v>
      </c>
      <c r="J137" s="4145"/>
      <c r="K137" s="1970" t="s">
        <v>2863</v>
      </c>
      <c r="L137" s="4144" t="s">
        <v>2860</v>
      </c>
      <c r="M137" s="4146"/>
      <c r="N137" s="97"/>
      <c r="O137" s="1969" t="s">
        <v>2859</v>
      </c>
      <c r="P137" s="4147" t="s">
        <v>2860</v>
      </c>
      <c r="Q137" s="4148"/>
      <c r="R137" s="1970" t="s">
        <v>2861</v>
      </c>
      <c r="S137" s="4147" t="s">
        <v>2860</v>
      </c>
      <c r="T137" s="4148"/>
      <c r="U137" s="1970" t="s">
        <v>2862</v>
      </c>
      <c r="V137" s="4147" t="s">
        <v>2860</v>
      </c>
      <c r="W137" s="4148"/>
      <c r="X137" s="1970" t="s">
        <v>2863</v>
      </c>
      <c r="Y137" s="4147" t="s">
        <v>2860</v>
      </c>
      <c r="Z137" s="4151"/>
      <c r="AA137" s="97"/>
      <c r="AB137" s="1004"/>
      <c r="AC137" s="1004"/>
      <c r="AD137" s="2702"/>
      <c r="AE137" s="2702"/>
      <c r="AF137" s="2702"/>
      <c r="AG137" s="2702"/>
      <c r="AH137" s="2702"/>
      <c r="AI137" s="2702"/>
      <c r="AJ137" s="2702"/>
      <c r="AK137" s="2702"/>
      <c r="AL137" s="2702"/>
      <c r="AM137" s="2702"/>
      <c r="AN137" s="2702"/>
      <c r="AO137" s="2702"/>
      <c r="AP137" s="2702"/>
      <c r="AQ137" s="2702"/>
      <c r="AR137" s="2702"/>
      <c r="AS137" s="2702"/>
      <c r="AT137" s="2702"/>
      <c r="AU137" s="2702"/>
      <c r="AV137" s="2702"/>
      <c r="AW137" s="2702"/>
      <c r="AX137" s="2702"/>
      <c r="AY137" s="2702"/>
      <c r="AZ137" s="2702"/>
      <c r="BA137" s="2702"/>
      <c r="BB137" s="2702"/>
      <c r="BC137" s="2702"/>
      <c r="BD137" s="2702"/>
      <c r="BE137" s="2702"/>
      <c r="BF137" s="2702"/>
      <c r="BG137" s="2702"/>
      <c r="BH137" s="2702"/>
      <c r="BI137" s="2702"/>
      <c r="BJ137" s="2702"/>
      <c r="BK137" s="2702"/>
      <c r="BL137" s="2702"/>
      <c r="BM137" s="2702"/>
      <c r="BN137" s="2702"/>
      <c r="BO137" s="2702"/>
      <c r="BP137" s="2702"/>
      <c r="BQ137" s="2702"/>
      <c r="BR137" s="2702"/>
      <c r="BS137" s="2702"/>
      <c r="BT137" s="2702"/>
      <c r="BU137" s="2702"/>
      <c r="BV137" s="2702"/>
      <c r="BW137" s="2702"/>
      <c r="BX137" s="2702"/>
      <c r="BY137" s="2702"/>
      <c r="BZ137" s="2702"/>
      <c r="CA137" s="2702"/>
      <c r="CB137" s="2702"/>
      <c r="CC137" s="2702"/>
      <c r="CD137" s="2702"/>
      <c r="CE137" s="2702"/>
      <c r="CF137" s="2702"/>
      <c r="CG137" s="2702"/>
      <c r="CH137" s="2702"/>
      <c r="CI137" s="2702"/>
      <c r="CJ137" s="2702"/>
      <c r="CK137" s="2702"/>
      <c r="CL137" s="2702"/>
      <c r="CM137" s="2702"/>
    </row>
    <row r="138" spans="1:91" s="681" customFormat="1" ht="45">
      <c r="A138" s="1116"/>
      <c r="B138" s="1971" t="s">
        <v>34</v>
      </c>
      <c r="C138" s="1972" t="s">
        <v>2855</v>
      </c>
      <c r="D138" s="2105" t="s">
        <v>34</v>
      </c>
      <c r="E138" s="1974" t="s">
        <v>2864</v>
      </c>
      <c r="F138" s="1972" t="s">
        <v>2855</v>
      </c>
      <c r="G138" s="2106" t="s">
        <v>2864</v>
      </c>
      <c r="H138" s="1976">
        <v>1</v>
      </c>
      <c r="I138" s="1972" t="s">
        <v>2855</v>
      </c>
      <c r="J138" s="2107">
        <v>1</v>
      </c>
      <c r="K138" s="1976">
        <v>27</v>
      </c>
      <c r="L138" s="1972" t="s">
        <v>2855</v>
      </c>
      <c r="M138" s="2108">
        <v>27</v>
      </c>
      <c r="N138" s="1116"/>
      <c r="O138" s="1971" t="s">
        <v>34</v>
      </c>
      <c r="P138" s="1972" t="s">
        <v>2855</v>
      </c>
      <c r="Q138" s="2109" t="s">
        <v>34</v>
      </c>
      <c r="R138" s="1974" t="s">
        <v>2864</v>
      </c>
      <c r="S138" s="1972" t="s">
        <v>2855</v>
      </c>
      <c r="T138" s="2110" t="s">
        <v>2864</v>
      </c>
      <c r="U138" s="1976">
        <v>1</v>
      </c>
      <c r="V138" s="1972" t="s">
        <v>2855</v>
      </c>
      <c r="W138" s="2109">
        <v>1</v>
      </c>
      <c r="X138" s="1976">
        <v>27</v>
      </c>
      <c r="Y138" s="1972" t="s">
        <v>2855</v>
      </c>
      <c r="Z138" s="2111">
        <v>27</v>
      </c>
      <c r="AA138" s="1116"/>
      <c r="AB138" s="1162"/>
      <c r="AC138" s="1162"/>
      <c r="AD138" s="2702"/>
      <c r="AE138" s="2702"/>
      <c r="AF138" s="2702"/>
      <c r="AG138" s="2702"/>
      <c r="AH138" s="2702"/>
      <c r="AI138" s="2702"/>
      <c r="AJ138" s="2702"/>
      <c r="AK138" s="2702"/>
      <c r="AL138" s="2702"/>
      <c r="AM138" s="2702"/>
      <c r="AN138" s="2702"/>
      <c r="AO138" s="2702"/>
      <c r="AP138" s="2702"/>
      <c r="AQ138" s="2702"/>
      <c r="AR138" s="2702"/>
      <c r="AS138" s="2702"/>
      <c r="AT138" s="2702"/>
      <c r="AU138" s="2702"/>
      <c r="AV138" s="2702"/>
      <c r="AW138" s="2702"/>
      <c r="AX138" s="2702"/>
      <c r="AY138" s="2702"/>
      <c r="AZ138" s="2702"/>
      <c r="BA138" s="2702"/>
      <c r="BB138" s="2702"/>
      <c r="BC138" s="2702"/>
      <c r="BD138" s="2702"/>
      <c r="BE138" s="2702"/>
      <c r="BF138" s="2702"/>
      <c r="BG138" s="2702"/>
      <c r="BH138" s="2702"/>
      <c r="BI138" s="2702"/>
      <c r="BJ138" s="2702"/>
      <c r="BK138" s="2702"/>
      <c r="BL138" s="2702"/>
      <c r="BM138" s="2702"/>
      <c r="BN138" s="2702"/>
      <c r="BO138" s="2702"/>
      <c r="BP138" s="2702"/>
      <c r="BQ138" s="2702"/>
      <c r="BR138" s="2702"/>
      <c r="BS138" s="2702"/>
      <c r="BT138" s="2702"/>
      <c r="BU138" s="2702"/>
      <c r="BV138" s="2702"/>
      <c r="BW138" s="2702"/>
      <c r="BX138" s="2702"/>
      <c r="BY138" s="2702"/>
      <c r="BZ138" s="2702"/>
      <c r="CA138" s="2702"/>
      <c r="CB138" s="2702"/>
      <c r="CC138" s="2702"/>
      <c r="CD138" s="2702"/>
      <c r="CE138" s="2702"/>
      <c r="CF138" s="2702"/>
      <c r="CG138" s="2702"/>
      <c r="CH138" s="2702"/>
      <c r="CI138" s="2702"/>
      <c r="CJ138" s="2702"/>
      <c r="CK138" s="2702"/>
      <c r="CL138" s="2702"/>
      <c r="CM138" s="2702"/>
    </row>
    <row r="139" spans="1:91" s="681" customFormat="1" ht="45">
      <c r="A139" s="1116"/>
      <c r="B139" s="1971" t="s">
        <v>116</v>
      </c>
      <c r="C139" s="1972" t="s">
        <v>2855</v>
      </c>
      <c r="D139" s="2105" t="s">
        <v>116</v>
      </c>
      <c r="E139" s="1974" t="s">
        <v>2881</v>
      </c>
      <c r="F139" s="1972" t="s">
        <v>2855</v>
      </c>
      <c r="G139" s="2106" t="s">
        <v>2881</v>
      </c>
      <c r="H139" s="1976">
        <v>2</v>
      </c>
      <c r="I139" s="1972" t="s">
        <v>2855</v>
      </c>
      <c r="J139" s="2107">
        <v>2</v>
      </c>
      <c r="K139" s="1976">
        <v>28</v>
      </c>
      <c r="L139" s="1972" t="s">
        <v>2855</v>
      </c>
      <c r="M139" s="2108">
        <v>28</v>
      </c>
      <c r="N139" s="1116"/>
      <c r="O139" s="1971" t="s">
        <v>116</v>
      </c>
      <c r="P139" s="1972" t="s">
        <v>2855</v>
      </c>
      <c r="Q139" s="2109" t="s">
        <v>116</v>
      </c>
      <c r="R139" s="1974" t="s">
        <v>2881</v>
      </c>
      <c r="S139" s="1972" t="s">
        <v>2855</v>
      </c>
      <c r="T139" s="2110" t="s">
        <v>2881</v>
      </c>
      <c r="U139" s="1976">
        <v>2</v>
      </c>
      <c r="V139" s="1972" t="s">
        <v>2855</v>
      </c>
      <c r="W139" s="2109">
        <v>2</v>
      </c>
      <c r="X139" s="1976">
        <v>28</v>
      </c>
      <c r="Y139" s="1972" t="s">
        <v>2855</v>
      </c>
      <c r="Z139" s="2111">
        <v>28</v>
      </c>
      <c r="AA139" s="1116"/>
      <c r="AB139" s="1162"/>
      <c r="AC139" s="1162"/>
      <c r="AD139" s="2702"/>
      <c r="AE139" s="2702"/>
      <c r="AF139" s="2702"/>
      <c r="AG139" s="2702"/>
      <c r="AH139" s="2702"/>
      <c r="AI139" s="2702"/>
      <c r="AJ139" s="2702"/>
      <c r="AK139" s="2702"/>
      <c r="AL139" s="2702"/>
      <c r="AM139" s="2702"/>
      <c r="AN139" s="2702"/>
      <c r="AO139" s="2702"/>
      <c r="AP139" s="2702"/>
      <c r="AQ139" s="2702"/>
      <c r="AR139" s="2702"/>
      <c r="AS139" s="2702"/>
      <c r="AT139" s="2702"/>
      <c r="AU139" s="2702"/>
      <c r="AV139" s="2702"/>
      <c r="AW139" s="2702"/>
      <c r="AX139" s="2702"/>
      <c r="AY139" s="2702"/>
      <c r="AZ139" s="2702"/>
      <c r="BA139" s="2702"/>
      <c r="BB139" s="2702"/>
      <c r="BC139" s="2702"/>
      <c r="BD139" s="2702"/>
      <c r="BE139" s="2702"/>
      <c r="BF139" s="2702"/>
      <c r="BG139" s="2702"/>
      <c r="BH139" s="2702"/>
      <c r="BI139" s="2702"/>
      <c r="BJ139" s="2702"/>
      <c r="BK139" s="2702"/>
      <c r="BL139" s="2702"/>
      <c r="BM139" s="2702"/>
      <c r="BN139" s="2702"/>
      <c r="BO139" s="2702"/>
      <c r="BP139" s="2702"/>
      <c r="BQ139" s="2702"/>
      <c r="BR139" s="2702"/>
      <c r="BS139" s="2702"/>
      <c r="BT139" s="2702"/>
      <c r="BU139" s="2702"/>
      <c r="BV139" s="2702"/>
      <c r="BW139" s="2702"/>
      <c r="BX139" s="2702"/>
      <c r="BY139" s="2702"/>
      <c r="BZ139" s="2702"/>
      <c r="CA139" s="2702"/>
      <c r="CB139" s="2702"/>
      <c r="CC139" s="2702"/>
      <c r="CD139" s="2702"/>
      <c r="CE139" s="2702"/>
      <c r="CF139" s="2702"/>
      <c r="CG139" s="2702"/>
      <c r="CH139" s="2702"/>
      <c r="CI139" s="2702"/>
      <c r="CJ139" s="2702"/>
      <c r="CK139" s="2702"/>
      <c r="CL139" s="2702"/>
      <c r="CM139" s="2702"/>
    </row>
    <row r="140" spans="1:91" s="681" customFormat="1" ht="45">
      <c r="A140" s="1116"/>
      <c r="B140" s="1971" t="s">
        <v>0</v>
      </c>
      <c r="C140" s="1972" t="s">
        <v>2855</v>
      </c>
      <c r="D140" s="2105" t="s">
        <v>0</v>
      </c>
      <c r="E140" s="1974" t="s">
        <v>2900</v>
      </c>
      <c r="F140" s="1972" t="s">
        <v>2855</v>
      </c>
      <c r="G140" s="2106" t="s">
        <v>2900</v>
      </c>
      <c r="H140" s="1976">
        <v>3</v>
      </c>
      <c r="I140" s="1972" t="s">
        <v>2855</v>
      </c>
      <c r="J140" s="2107">
        <v>3</v>
      </c>
      <c r="K140" s="1976">
        <v>29</v>
      </c>
      <c r="L140" s="1972" t="s">
        <v>2855</v>
      </c>
      <c r="M140" s="2108">
        <v>29</v>
      </c>
      <c r="N140" s="1116"/>
      <c r="O140" s="1971" t="s">
        <v>0</v>
      </c>
      <c r="P140" s="1972" t="s">
        <v>2855</v>
      </c>
      <c r="Q140" s="2109" t="s">
        <v>0</v>
      </c>
      <c r="R140" s="1974" t="s">
        <v>2900</v>
      </c>
      <c r="S140" s="1972" t="s">
        <v>2855</v>
      </c>
      <c r="T140" s="2110" t="s">
        <v>2900</v>
      </c>
      <c r="U140" s="1976">
        <v>3</v>
      </c>
      <c r="V140" s="1972" t="s">
        <v>2855</v>
      </c>
      <c r="W140" s="2109">
        <v>3</v>
      </c>
      <c r="X140" s="1976">
        <v>29</v>
      </c>
      <c r="Y140" s="1972" t="s">
        <v>2855</v>
      </c>
      <c r="Z140" s="2111">
        <v>29</v>
      </c>
      <c r="AA140" s="1116"/>
      <c r="AB140" s="1162"/>
      <c r="AC140" s="1162"/>
      <c r="AD140" s="2702"/>
      <c r="AE140" s="2702"/>
      <c r="AF140" s="2702"/>
      <c r="AG140" s="2702"/>
      <c r="AH140" s="2702"/>
      <c r="AI140" s="2702"/>
      <c r="AJ140" s="2702"/>
      <c r="AK140" s="2702"/>
      <c r="AL140" s="2702"/>
      <c r="AM140" s="2702"/>
      <c r="AN140" s="2702"/>
      <c r="AO140" s="2702"/>
      <c r="AP140" s="2702"/>
      <c r="AQ140" s="2702"/>
      <c r="AR140" s="2702"/>
      <c r="AS140" s="2702"/>
      <c r="AT140" s="2702"/>
      <c r="AU140" s="2702"/>
      <c r="AV140" s="2702"/>
      <c r="AW140" s="2702"/>
      <c r="AX140" s="2702"/>
      <c r="AY140" s="2702"/>
      <c r="AZ140" s="2702"/>
      <c r="BA140" s="2702"/>
      <c r="BB140" s="2702"/>
      <c r="BC140" s="2702"/>
      <c r="BD140" s="2702"/>
      <c r="BE140" s="2702"/>
      <c r="BF140" s="2702"/>
      <c r="BG140" s="2702"/>
      <c r="BH140" s="2702"/>
      <c r="BI140" s="2702"/>
      <c r="BJ140" s="2702"/>
      <c r="BK140" s="2702"/>
      <c r="BL140" s="2702"/>
      <c r="BM140" s="2702"/>
      <c r="BN140" s="2702"/>
      <c r="BO140" s="2702"/>
      <c r="BP140" s="2702"/>
      <c r="BQ140" s="2702"/>
      <c r="BR140" s="2702"/>
      <c r="BS140" s="2702"/>
      <c r="BT140" s="2702"/>
      <c r="BU140" s="2702"/>
      <c r="BV140" s="2702"/>
      <c r="BW140" s="2702"/>
      <c r="BX140" s="2702"/>
      <c r="BY140" s="2702"/>
      <c r="BZ140" s="2702"/>
      <c r="CA140" s="2702"/>
      <c r="CB140" s="2702"/>
      <c r="CC140" s="2702"/>
      <c r="CD140" s="2702"/>
      <c r="CE140" s="2702"/>
      <c r="CF140" s="2702"/>
      <c r="CG140" s="2702"/>
      <c r="CH140" s="2702"/>
      <c r="CI140" s="2702"/>
      <c r="CJ140" s="2702"/>
      <c r="CK140" s="2702"/>
      <c r="CL140" s="2702"/>
      <c r="CM140" s="2702"/>
    </row>
    <row r="141" spans="1:91" s="681" customFormat="1" ht="45">
      <c r="A141" s="1116"/>
      <c r="B141" s="1971" t="s">
        <v>79</v>
      </c>
      <c r="C141" s="1972" t="s">
        <v>2855</v>
      </c>
      <c r="D141" s="2105" t="s">
        <v>79</v>
      </c>
      <c r="E141" s="1974" t="s">
        <v>2908</v>
      </c>
      <c r="F141" s="1972" t="s">
        <v>2855</v>
      </c>
      <c r="G141" s="2106" t="s">
        <v>2908</v>
      </c>
      <c r="H141" s="1976">
        <v>4</v>
      </c>
      <c r="I141" s="1972" t="s">
        <v>2855</v>
      </c>
      <c r="J141" s="2107">
        <v>4</v>
      </c>
      <c r="K141" s="1976">
        <v>30</v>
      </c>
      <c r="L141" s="1972" t="s">
        <v>2855</v>
      </c>
      <c r="M141" s="2108">
        <v>30</v>
      </c>
      <c r="N141" s="1116"/>
      <c r="O141" s="1971" t="s">
        <v>79</v>
      </c>
      <c r="P141" s="1972" t="s">
        <v>2855</v>
      </c>
      <c r="Q141" s="2109" t="s">
        <v>79</v>
      </c>
      <c r="R141" s="1974" t="s">
        <v>2908</v>
      </c>
      <c r="S141" s="1972" t="s">
        <v>2855</v>
      </c>
      <c r="T141" s="2110" t="s">
        <v>2908</v>
      </c>
      <c r="U141" s="1976">
        <v>4</v>
      </c>
      <c r="V141" s="1972" t="s">
        <v>2855</v>
      </c>
      <c r="W141" s="2109">
        <v>4</v>
      </c>
      <c r="X141" s="1976">
        <v>30</v>
      </c>
      <c r="Y141" s="1972" t="s">
        <v>2855</v>
      </c>
      <c r="Z141" s="2111">
        <v>30</v>
      </c>
      <c r="AA141" s="1116"/>
      <c r="AB141" s="1162"/>
      <c r="AC141" s="1162"/>
      <c r="AD141" s="2702"/>
      <c r="AE141" s="2702"/>
      <c r="AF141" s="2702"/>
      <c r="AG141" s="2702"/>
      <c r="AH141" s="2702"/>
      <c r="AI141" s="2702"/>
      <c r="AJ141" s="2702"/>
      <c r="AK141" s="2702"/>
      <c r="AL141" s="2702"/>
      <c r="AM141" s="2702"/>
      <c r="AN141" s="2702"/>
      <c r="AO141" s="2702"/>
      <c r="AP141" s="2702"/>
      <c r="AQ141" s="2702"/>
      <c r="AR141" s="2702"/>
      <c r="AS141" s="2702"/>
      <c r="AT141" s="2702"/>
      <c r="AU141" s="2702"/>
      <c r="AV141" s="2702"/>
      <c r="AW141" s="2702"/>
      <c r="AX141" s="2702"/>
      <c r="AY141" s="2702"/>
      <c r="AZ141" s="2702"/>
      <c r="BA141" s="2702"/>
      <c r="BB141" s="2702"/>
      <c r="BC141" s="2702"/>
      <c r="BD141" s="2702"/>
      <c r="BE141" s="2702"/>
      <c r="BF141" s="2702"/>
      <c r="BG141" s="2702"/>
      <c r="BH141" s="2702"/>
      <c r="BI141" s="2702"/>
      <c r="BJ141" s="2702"/>
      <c r="BK141" s="2702"/>
      <c r="BL141" s="2702"/>
      <c r="BM141" s="2702"/>
      <c r="BN141" s="2702"/>
      <c r="BO141" s="2702"/>
      <c r="BP141" s="2702"/>
      <c r="BQ141" s="2702"/>
      <c r="BR141" s="2702"/>
      <c r="BS141" s="2702"/>
      <c r="BT141" s="2702"/>
      <c r="BU141" s="2702"/>
      <c r="BV141" s="2702"/>
      <c r="BW141" s="2702"/>
      <c r="BX141" s="2702"/>
      <c r="BY141" s="2702"/>
      <c r="BZ141" s="2702"/>
      <c r="CA141" s="2702"/>
      <c r="CB141" s="2702"/>
      <c r="CC141" s="2702"/>
      <c r="CD141" s="2702"/>
      <c r="CE141" s="2702"/>
      <c r="CF141" s="2702"/>
      <c r="CG141" s="2702"/>
      <c r="CH141" s="2702"/>
      <c r="CI141" s="2702"/>
      <c r="CJ141" s="2702"/>
      <c r="CK141" s="2702"/>
      <c r="CL141" s="2702"/>
      <c r="CM141" s="2702"/>
    </row>
    <row r="142" spans="1:91" s="681" customFormat="1" ht="45">
      <c r="A142" s="1116"/>
      <c r="B142" s="1971" t="s">
        <v>76</v>
      </c>
      <c r="C142" s="1972" t="s">
        <v>2855</v>
      </c>
      <c r="D142" s="2105" t="s">
        <v>76</v>
      </c>
      <c r="E142" s="1974" t="s">
        <v>2910</v>
      </c>
      <c r="F142" s="1972" t="s">
        <v>2855</v>
      </c>
      <c r="G142" s="2106" t="s">
        <v>2910</v>
      </c>
      <c r="H142" s="1976">
        <v>5</v>
      </c>
      <c r="I142" s="1972" t="s">
        <v>2855</v>
      </c>
      <c r="J142" s="2107">
        <v>5</v>
      </c>
      <c r="K142" s="1976">
        <v>31</v>
      </c>
      <c r="L142" s="1972" t="s">
        <v>2855</v>
      </c>
      <c r="M142" s="2108">
        <v>31</v>
      </c>
      <c r="N142" s="1116"/>
      <c r="O142" s="1971" t="s">
        <v>76</v>
      </c>
      <c r="P142" s="1972" t="s">
        <v>2855</v>
      </c>
      <c r="Q142" s="2109" t="s">
        <v>76</v>
      </c>
      <c r="R142" s="1974" t="s">
        <v>2910</v>
      </c>
      <c r="S142" s="1972" t="s">
        <v>2855</v>
      </c>
      <c r="T142" s="2110" t="s">
        <v>2910</v>
      </c>
      <c r="U142" s="1976">
        <v>5</v>
      </c>
      <c r="V142" s="1972" t="s">
        <v>2855</v>
      </c>
      <c r="W142" s="2109">
        <v>5</v>
      </c>
      <c r="X142" s="1976">
        <v>31</v>
      </c>
      <c r="Y142" s="1972" t="s">
        <v>2855</v>
      </c>
      <c r="Z142" s="2111">
        <v>31</v>
      </c>
      <c r="AA142" s="1116"/>
      <c r="AB142" s="1162"/>
      <c r="AC142" s="1162"/>
      <c r="AD142" s="2702"/>
      <c r="AE142" s="2702"/>
      <c r="AF142" s="2702"/>
      <c r="AG142" s="2702"/>
      <c r="AH142" s="2702"/>
      <c r="AI142" s="2702"/>
      <c r="AJ142" s="2702"/>
      <c r="AK142" s="2702"/>
      <c r="AL142" s="2702"/>
      <c r="AM142" s="2702"/>
      <c r="AN142" s="2702"/>
      <c r="AO142" s="2702"/>
      <c r="AP142" s="2702"/>
      <c r="AQ142" s="2702"/>
      <c r="AR142" s="2702"/>
      <c r="AS142" s="2702"/>
      <c r="AT142" s="2702"/>
      <c r="AU142" s="2702"/>
      <c r="AV142" s="2702"/>
      <c r="AW142" s="2702"/>
      <c r="AX142" s="2702"/>
      <c r="AY142" s="2702"/>
      <c r="AZ142" s="2702"/>
      <c r="BA142" s="2702"/>
      <c r="BB142" s="2702"/>
      <c r="BC142" s="2702"/>
      <c r="BD142" s="2702"/>
      <c r="BE142" s="2702"/>
      <c r="BF142" s="2702"/>
      <c r="BG142" s="2702"/>
      <c r="BH142" s="2702"/>
      <c r="BI142" s="2702"/>
      <c r="BJ142" s="2702"/>
      <c r="BK142" s="2702"/>
      <c r="BL142" s="2702"/>
      <c r="BM142" s="2702"/>
      <c r="BN142" s="2702"/>
      <c r="BO142" s="2702"/>
      <c r="BP142" s="2702"/>
      <c r="BQ142" s="2702"/>
      <c r="BR142" s="2702"/>
      <c r="BS142" s="2702"/>
      <c r="BT142" s="2702"/>
      <c r="BU142" s="2702"/>
      <c r="BV142" s="2702"/>
      <c r="BW142" s="2702"/>
      <c r="BX142" s="2702"/>
      <c r="BY142" s="2702"/>
      <c r="BZ142" s="2702"/>
      <c r="CA142" s="2702"/>
      <c r="CB142" s="2702"/>
      <c r="CC142" s="2702"/>
      <c r="CD142" s="2702"/>
      <c r="CE142" s="2702"/>
      <c r="CF142" s="2702"/>
      <c r="CG142" s="2702"/>
      <c r="CH142" s="2702"/>
      <c r="CI142" s="2702"/>
      <c r="CJ142" s="2702"/>
      <c r="CK142" s="2702"/>
      <c r="CL142" s="2702"/>
      <c r="CM142" s="2702"/>
    </row>
    <row r="143" spans="1:91" s="681" customFormat="1" ht="45">
      <c r="A143" s="1116"/>
      <c r="B143" s="1971" t="s">
        <v>121</v>
      </c>
      <c r="C143" s="1972" t="s">
        <v>2855</v>
      </c>
      <c r="D143" s="2105" t="s">
        <v>121</v>
      </c>
      <c r="E143" s="1974" t="s">
        <v>2911</v>
      </c>
      <c r="F143" s="1972" t="s">
        <v>2855</v>
      </c>
      <c r="G143" s="2106" t="s">
        <v>2911</v>
      </c>
      <c r="H143" s="1976">
        <v>6</v>
      </c>
      <c r="I143" s="1972" t="s">
        <v>2855</v>
      </c>
      <c r="J143" s="2107">
        <v>6</v>
      </c>
      <c r="K143" s="1976">
        <v>32</v>
      </c>
      <c r="L143" s="1972" t="s">
        <v>2855</v>
      </c>
      <c r="M143" s="2108">
        <v>32</v>
      </c>
      <c r="N143" s="1116"/>
      <c r="O143" s="1971" t="s">
        <v>121</v>
      </c>
      <c r="P143" s="1972" t="s">
        <v>2855</v>
      </c>
      <c r="Q143" s="2109" t="s">
        <v>121</v>
      </c>
      <c r="R143" s="1974" t="s">
        <v>2911</v>
      </c>
      <c r="S143" s="1972" t="s">
        <v>2855</v>
      </c>
      <c r="T143" s="2110" t="s">
        <v>2911</v>
      </c>
      <c r="U143" s="1976">
        <v>6</v>
      </c>
      <c r="V143" s="1972" t="s">
        <v>2855</v>
      </c>
      <c r="W143" s="2109">
        <v>6</v>
      </c>
      <c r="X143" s="1976">
        <v>32</v>
      </c>
      <c r="Y143" s="1972" t="s">
        <v>2855</v>
      </c>
      <c r="Z143" s="2111">
        <v>32</v>
      </c>
      <c r="AA143" s="1116"/>
      <c r="AB143" s="1162"/>
      <c r="AC143" s="1162"/>
      <c r="AD143" s="2702"/>
      <c r="AE143" s="2702"/>
      <c r="AF143" s="2702"/>
      <c r="AG143" s="2702"/>
      <c r="AH143" s="2702"/>
      <c r="AI143" s="2702"/>
      <c r="AJ143" s="2702"/>
      <c r="AK143" s="2702"/>
      <c r="AL143" s="2702"/>
      <c r="AM143" s="2702"/>
      <c r="AN143" s="2702"/>
      <c r="AO143" s="2702"/>
      <c r="AP143" s="2702"/>
      <c r="AQ143" s="2702"/>
      <c r="AR143" s="2702"/>
      <c r="AS143" s="2702"/>
      <c r="AT143" s="2702"/>
      <c r="AU143" s="2702"/>
      <c r="AV143" s="2702"/>
      <c r="AW143" s="2702"/>
      <c r="AX143" s="2702"/>
      <c r="AY143" s="2702"/>
      <c r="AZ143" s="2702"/>
      <c r="BA143" s="2702"/>
      <c r="BB143" s="2702"/>
      <c r="BC143" s="2702"/>
      <c r="BD143" s="2702"/>
      <c r="BE143" s="2702"/>
      <c r="BF143" s="2702"/>
      <c r="BG143" s="2702"/>
      <c r="BH143" s="2702"/>
      <c r="BI143" s="2702"/>
      <c r="BJ143" s="2702"/>
      <c r="BK143" s="2702"/>
      <c r="BL143" s="2702"/>
      <c r="BM143" s="2702"/>
      <c r="BN143" s="2702"/>
      <c r="BO143" s="2702"/>
      <c r="BP143" s="2702"/>
      <c r="BQ143" s="2702"/>
      <c r="BR143" s="2702"/>
      <c r="BS143" s="2702"/>
      <c r="BT143" s="2702"/>
      <c r="BU143" s="2702"/>
      <c r="BV143" s="2702"/>
      <c r="BW143" s="2702"/>
      <c r="BX143" s="2702"/>
      <c r="BY143" s="2702"/>
      <c r="BZ143" s="2702"/>
      <c r="CA143" s="2702"/>
      <c r="CB143" s="2702"/>
      <c r="CC143" s="2702"/>
      <c r="CD143" s="2702"/>
      <c r="CE143" s="2702"/>
      <c r="CF143" s="2702"/>
      <c r="CG143" s="2702"/>
      <c r="CH143" s="2702"/>
      <c r="CI143" s="2702"/>
      <c r="CJ143" s="2702"/>
      <c r="CK143" s="2702"/>
      <c r="CL143" s="2702"/>
      <c r="CM143" s="2702"/>
    </row>
    <row r="144" spans="1:91" s="681" customFormat="1" ht="45">
      <c r="A144" s="1116"/>
      <c r="B144" s="1971" t="s">
        <v>135</v>
      </c>
      <c r="C144" s="1972" t="s">
        <v>2855</v>
      </c>
      <c r="D144" s="2105" t="s">
        <v>135</v>
      </c>
      <c r="E144" s="1974" t="s">
        <v>1671</v>
      </c>
      <c r="F144" s="1972" t="s">
        <v>2855</v>
      </c>
      <c r="G144" s="2106" t="s">
        <v>1671</v>
      </c>
      <c r="H144" s="1976">
        <v>7</v>
      </c>
      <c r="I144" s="1972" t="s">
        <v>2855</v>
      </c>
      <c r="J144" s="2107">
        <v>7</v>
      </c>
      <c r="K144" s="1976">
        <v>33</v>
      </c>
      <c r="L144" s="1972" t="s">
        <v>2855</v>
      </c>
      <c r="M144" s="2108">
        <v>33</v>
      </c>
      <c r="N144" s="1116"/>
      <c r="O144" s="1971" t="s">
        <v>135</v>
      </c>
      <c r="P144" s="1972" t="s">
        <v>2855</v>
      </c>
      <c r="Q144" s="2109" t="s">
        <v>135</v>
      </c>
      <c r="R144" s="1974" t="s">
        <v>1671</v>
      </c>
      <c r="S144" s="1972" t="s">
        <v>2855</v>
      </c>
      <c r="T144" s="2110" t="s">
        <v>1671</v>
      </c>
      <c r="U144" s="1976">
        <v>7</v>
      </c>
      <c r="V144" s="1972" t="s">
        <v>2855</v>
      </c>
      <c r="W144" s="2109">
        <v>7</v>
      </c>
      <c r="X144" s="1976">
        <v>33</v>
      </c>
      <c r="Y144" s="1972" t="s">
        <v>2855</v>
      </c>
      <c r="Z144" s="2111">
        <v>33</v>
      </c>
      <c r="AA144" s="1116"/>
      <c r="AB144" s="1162"/>
      <c r="AC144" s="1162"/>
      <c r="AD144" s="2702"/>
      <c r="AE144" s="2702"/>
      <c r="AF144" s="2702"/>
      <c r="AG144" s="2702"/>
      <c r="AH144" s="2702"/>
      <c r="AI144" s="2702"/>
      <c r="AJ144" s="2702"/>
      <c r="AK144" s="2702"/>
      <c r="AL144" s="2702"/>
      <c r="AM144" s="2702"/>
      <c r="AN144" s="2702"/>
      <c r="AO144" s="2702"/>
      <c r="AP144" s="2702"/>
      <c r="AQ144" s="2702"/>
      <c r="AR144" s="2702"/>
      <c r="AS144" s="2702"/>
      <c r="AT144" s="2702"/>
      <c r="AU144" s="2702"/>
      <c r="AV144" s="2702"/>
      <c r="AW144" s="2702"/>
      <c r="AX144" s="2702"/>
      <c r="AY144" s="2702"/>
      <c r="AZ144" s="2702"/>
      <c r="BA144" s="2702"/>
      <c r="BB144" s="2702"/>
      <c r="BC144" s="2702"/>
      <c r="BD144" s="2702"/>
      <c r="BE144" s="2702"/>
      <c r="BF144" s="2702"/>
      <c r="BG144" s="2702"/>
      <c r="BH144" s="2702"/>
      <c r="BI144" s="2702"/>
      <c r="BJ144" s="2702"/>
      <c r="BK144" s="2702"/>
      <c r="BL144" s="2702"/>
      <c r="BM144" s="2702"/>
      <c r="BN144" s="2702"/>
      <c r="BO144" s="2702"/>
      <c r="BP144" s="2702"/>
      <c r="BQ144" s="2702"/>
      <c r="BR144" s="2702"/>
      <c r="BS144" s="2702"/>
      <c r="BT144" s="2702"/>
      <c r="BU144" s="2702"/>
      <c r="BV144" s="2702"/>
      <c r="BW144" s="2702"/>
      <c r="BX144" s="2702"/>
      <c r="BY144" s="2702"/>
      <c r="BZ144" s="2702"/>
      <c r="CA144" s="2702"/>
      <c r="CB144" s="2702"/>
      <c r="CC144" s="2702"/>
      <c r="CD144" s="2702"/>
      <c r="CE144" s="2702"/>
      <c r="CF144" s="2702"/>
      <c r="CG144" s="2702"/>
      <c r="CH144" s="2702"/>
      <c r="CI144" s="2702"/>
      <c r="CJ144" s="2702"/>
      <c r="CK144" s="2702"/>
      <c r="CL144" s="2702"/>
      <c r="CM144" s="2702"/>
    </row>
    <row r="145" spans="1:91" s="681" customFormat="1" ht="45">
      <c r="A145" s="1116"/>
      <c r="B145" s="1971" t="s">
        <v>80</v>
      </c>
      <c r="C145" s="1972" t="s">
        <v>2855</v>
      </c>
      <c r="D145" s="2105" t="s">
        <v>80</v>
      </c>
      <c r="E145" s="1974" t="s">
        <v>2914</v>
      </c>
      <c r="F145" s="1972" t="s">
        <v>2855</v>
      </c>
      <c r="G145" s="2106" t="s">
        <v>2914</v>
      </c>
      <c r="H145" s="1976">
        <v>8</v>
      </c>
      <c r="I145" s="1972" t="s">
        <v>2855</v>
      </c>
      <c r="J145" s="2107">
        <v>8</v>
      </c>
      <c r="K145" s="1976">
        <v>34</v>
      </c>
      <c r="L145" s="1972" t="s">
        <v>2855</v>
      </c>
      <c r="M145" s="2108">
        <v>34</v>
      </c>
      <c r="N145" s="1116"/>
      <c r="O145" s="1971" t="s">
        <v>80</v>
      </c>
      <c r="P145" s="1972" t="s">
        <v>2855</v>
      </c>
      <c r="Q145" s="2109" t="s">
        <v>80</v>
      </c>
      <c r="R145" s="1974" t="s">
        <v>2914</v>
      </c>
      <c r="S145" s="1972" t="s">
        <v>2855</v>
      </c>
      <c r="T145" s="2110" t="s">
        <v>2914</v>
      </c>
      <c r="U145" s="1976">
        <v>8</v>
      </c>
      <c r="V145" s="1972" t="s">
        <v>2855</v>
      </c>
      <c r="W145" s="2109">
        <v>8</v>
      </c>
      <c r="X145" s="1976">
        <v>34</v>
      </c>
      <c r="Y145" s="1972" t="s">
        <v>2855</v>
      </c>
      <c r="Z145" s="2111">
        <v>34</v>
      </c>
      <c r="AA145" s="1116"/>
      <c r="AB145" s="1162"/>
      <c r="AC145" s="1162"/>
      <c r="AD145" s="2702"/>
      <c r="AE145" s="2702"/>
      <c r="AF145" s="2702"/>
      <c r="AG145" s="2702"/>
      <c r="AH145" s="2702"/>
      <c r="AI145" s="2702"/>
      <c r="AJ145" s="2702"/>
      <c r="AK145" s="2702"/>
      <c r="AL145" s="2702"/>
      <c r="AM145" s="2702"/>
      <c r="AN145" s="2702"/>
      <c r="AO145" s="2702"/>
      <c r="AP145" s="2702"/>
      <c r="AQ145" s="2702"/>
      <c r="AR145" s="2702"/>
      <c r="AS145" s="2702"/>
      <c r="AT145" s="2702"/>
      <c r="AU145" s="2702"/>
      <c r="AV145" s="2702"/>
      <c r="AW145" s="2702"/>
      <c r="AX145" s="2702"/>
      <c r="AY145" s="2702"/>
      <c r="AZ145" s="2702"/>
      <c r="BA145" s="2702"/>
      <c r="BB145" s="2702"/>
      <c r="BC145" s="2702"/>
      <c r="BD145" s="2702"/>
      <c r="BE145" s="2702"/>
      <c r="BF145" s="2702"/>
      <c r="BG145" s="2702"/>
      <c r="BH145" s="2702"/>
      <c r="BI145" s="2702"/>
      <c r="BJ145" s="2702"/>
      <c r="BK145" s="2702"/>
      <c r="BL145" s="2702"/>
      <c r="BM145" s="2702"/>
      <c r="BN145" s="2702"/>
      <c r="BO145" s="2702"/>
      <c r="BP145" s="2702"/>
      <c r="BQ145" s="2702"/>
      <c r="BR145" s="2702"/>
      <c r="BS145" s="2702"/>
      <c r="BT145" s="2702"/>
      <c r="BU145" s="2702"/>
      <c r="BV145" s="2702"/>
      <c r="BW145" s="2702"/>
      <c r="BX145" s="2702"/>
      <c r="BY145" s="2702"/>
      <c r="BZ145" s="2702"/>
      <c r="CA145" s="2702"/>
      <c r="CB145" s="2702"/>
      <c r="CC145" s="2702"/>
      <c r="CD145" s="2702"/>
      <c r="CE145" s="2702"/>
      <c r="CF145" s="2702"/>
      <c r="CG145" s="2702"/>
      <c r="CH145" s="2702"/>
      <c r="CI145" s="2702"/>
      <c r="CJ145" s="2702"/>
      <c r="CK145" s="2702"/>
      <c r="CL145" s="2702"/>
      <c r="CM145" s="2702"/>
    </row>
    <row r="146" spans="1:91" s="681" customFormat="1" ht="45">
      <c r="A146" s="1116"/>
      <c r="B146" s="1971" t="s">
        <v>110</v>
      </c>
      <c r="C146" s="1972" t="s">
        <v>2855</v>
      </c>
      <c r="D146" s="2105" t="s">
        <v>110</v>
      </c>
      <c r="E146" s="1974" t="s">
        <v>2915</v>
      </c>
      <c r="F146" s="1972" t="s">
        <v>2855</v>
      </c>
      <c r="G146" s="2106" t="s">
        <v>2915</v>
      </c>
      <c r="H146" s="1976">
        <v>9</v>
      </c>
      <c r="I146" s="1972" t="s">
        <v>2855</v>
      </c>
      <c r="J146" s="2107">
        <v>9</v>
      </c>
      <c r="K146" s="1976">
        <v>35</v>
      </c>
      <c r="L146" s="1972" t="s">
        <v>2855</v>
      </c>
      <c r="M146" s="2108">
        <v>35</v>
      </c>
      <c r="N146" s="1116"/>
      <c r="O146" s="1971" t="s">
        <v>110</v>
      </c>
      <c r="P146" s="1972" t="s">
        <v>2855</v>
      </c>
      <c r="Q146" s="2109" t="s">
        <v>110</v>
      </c>
      <c r="R146" s="1974" t="s">
        <v>2915</v>
      </c>
      <c r="S146" s="1972" t="s">
        <v>2855</v>
      </c>
      <c r="T146" s="2110" t="s">
        <v>2915</v>
      </c>
      <c r="U146" s="1976">
        <v>9</v>
      </c>
      <c r="V146" s="1972" t="s">
        <v>2855</v>
      </c>
      <c r="W146" s="2109">
        <v>9</v>
      </c>
      <c r="X146" s="1976">
        <v>35</v>
      </c>
      <c r="Y146" s="1972" t="s">
        <v>2855</v>
      </c>
      <c r="Z146" s="2111">
        <v>35</v>
      </c>
      <c r="AA146" s="1116"/>
      <c r="AB146" s="1162"/>
      <c r="AC146" s="1162"/>
      <c r="AD146" s="2702"/>
      <c r="AE146" s="2702"/>
      <c r="AF146" s="2702"/>
      <c r="AG146" s="2702"/>
      <c r="AH146" s="2702"/>
      <c r="AI146" s="2702"/>
      <c r="AJ146" s="2702"/>
      <c r="AK146" s="2702"/>
      <c r="AL146" s="2702"/>
      <c r="AM146" s="2702"/>
      <c r="AN146" s="2702"/>
      <c r="AO146" s="2702"/>
      <c r="AP146" s="2702"/>
      <c r="AQ146" s="2702"/>
      <c r="AR146" s="2702"/>
      <c r="AS146" s="2702"/>
      <c r="AT146" s="2702"/>
      <c r="AU146" s="2702"/>
      <c r="AV146" s="2702"/>
      <c r="AW146" s="2702"/>
      <c r="AX146" s="2702"/>
      <c r="AY146" s="2702"/>
      <c r="AZ146" s="2702"/>
      <c r="BA146" s="2702"/>
      <c r="BB146" s="2702"/>
      <c r="BC146" s="2702"/>
      <c r="BD146" s="2702"/>
      <c r="BE146" s="2702"/>
      <c r="BF146" s="2702"/>
      <c r="BG146" s="2702"/>
      <c r="BH146" s="2702"/>
      <c r="BI146" s="2702"/>
      <c r="BJ146" s="2702"/>
      <c r="BK146" s="2702"/>
      <c r="BL146" s="2702"/>
      <c r="BM146" s="2702"/>
      <c r="BN146" s="2702"/>
      <c r="BO146" s="2702"/>
      <c r="BP146" s="2702"/>
      <c r="BQ146" s="2702"/>
      <c r="BR146" s="2702"/>
      <c r="BS146" s="2702"/>
      <c r="BT146" s="2702"/>
      <c r="BU146" s="2702"/>
      <c r="BV146" s="2702"/>
      <c r="BW146" s="2702"/>
      <c r="BX146" s="2702"/>
      <c r="BY146" s="2702"/>
      <c r="BZ146" s="2702"/>
      <c r="CA146" s="2702"/>
      <c r="CB146" s="2702"/>
      <c r="CC146" s="2702"/>
      <c r="CD146" s="2702"/>
      <c r="CE146" s="2702"/>
      <c r="CF146" s="2702"/>
      <c r="CG146" s="2702"/>
      <c r="CH146" s="2702"/>
      <c r="CI146" s="2702"/>
      <c r="CJ146" s="2702"/>
      <c r="CK146" s="2702"/>
      <c r="CL146" s="2702"/>
      <c r="CM146" s="2702"/>
    </row>
    <row r="147" spans="1:91" s="681" customFormat="1" ht="45">
      <c r="A147" s="1116"/>
      <c r="B147" s="1971" t="s">
        <v>170</v>
      </c>
      <c r="C147" s="1972" t="s">
        <v>2855</v>
      </c>
      <c r="D147" s="2105" t="s">
        <v>170</v>
      </c>
      <c r="E147" s="1974" t="s">
        <v>2917</v>
      </c>
      <c r="F147" s="1972" t="s">
        <v>2855</v>
      </c>
      <c r="G147" s="2106" t="s">
        <v>2917</v>
      </c>
      <c r="H147" s="1976">
        <v>10</v>
      </c>
      <c r="I147" s="1972" t="s">
        <v>2855</v>
      </c>
      <c r="J147" s="2107">
        <v>10</v>
      </c>
      <c r="K147" s="1976">
        <v>36</v>
      </c>
      <c r="L147" s="1972" t="s">
        <v>2855</v>
      </c>
      <c r="M147" s="2108">
        <v>36</v>
      </c>
      <c r="N147" s="1116"/>
      <c r="O147" s="1971" t="s">
        <v>170</v>
      </c>
      <c r="P147" s="1972" t="s">
        <v>2855</v>
      </c>
      <c r="Q147" s="2109" t="s">
        <v>170</v>
      </c>
      <c r="R147" s="1974" t="s">
        <v>2917</v>
      </c>
      <c r="S147" s="1972" t="s">
        <v>2855</v>
      </c>
      <c r="T147" s="2110" t="s">
        <v>2917</v>
      </c>
      <c r="U147" s="1976">
        <v>10</v>
      </c>
      <c r="V147" s="1972" t="s">
        <v>2855</v>
      </c>
      <c r="W147" s="2109">
        <v>10</v>
      </c>
      <c r="X147" s="1976">
        <v>36</v>
      </c>
      <c r="Y147" s="1972" t="s">
        <v>2855</v>
      </c>
      <c r="Z147" s="2111">
        <v>36</v>
      </c>
      <c r="AA147" s="1116"/>
      <c r="AB147" s="1162"/>
      <c r="AC147" s="1162"/>
      <c r="AD147" s="2702"/>
      <c r="AE147" s="2702"/>
      <c r="AF147" s="2702"/>
      <c r="AG147" s="2702"/>
      <c r="AH147" s="2702"/>
      <c r="AI147" s="2702"/>
      <c r="AJ147" s="2702"/>
      <c r="AK147" s="2702"/>
      <c r="AL147" s="2702"/>
      <c r="AM147" s="2702"/>
      <c r="AN147" s="2702"/>
      <c r="AO147" s="2702"/>
      <c r="AP147" s="2702"/>
      <c r="AQ147" s="2702"/>
      <c r="AR147" s="2702"/>
      <c r="AS147" s="2702"/>
      <c r="AT147" s="2702"/>
      <c r="AU147" s="2702"/>
      <c r="AV147" s="2702"/>
      <c r="AW147" s="2702"/>
      <c r="AX147" s="2702"/>
      <c r="AY147" s="2702"/>
      <c r="AZ147" s="2702"/>
      <c r="BA147" s="2702"/>
      <c r="BB147" s="2702"/>
      <c r="BC147" s="2702"/>
      <c r="BD147" s="2702"/>
      <c r="BE147" s="2702"/>
      <c r="BF147" s="2702"/>
      <c r="BG147" s="2702"/>
      <c r="BH147" s="2702"/>
      <c r="BI147" s="2702"/>
      <c r="BJ147" s="2702"/>
      <c r="BK147" s="2702"/>
      <c r="BL147" s="2702"/>
      <c r="BM147" s="2702"/>
      <c r="BN147" s="2702"/>
      <c r="BO147" s="2702"/>
      <c r="BP147" s="2702"/>
      <c r="BQ147" s="2702"/>
      <c r="BR147" s="2702"/>
      <c r="BS147" s="2702"/>
      <c r="BT147" s="2702"/>
      <c r="BU147" s="2702"/>
      <c r="BV147" s="2702"/>
      <c r="BW147" s="2702"/>
      <c r="BX147" s="2702"/>
      <c r="BY147" s="2702"/>
      <c r="BZ147" s="2702"/>
      <c r="CA147" s="2702"/>
      <c r="CB147" s="2702"/>
      <c r="CC147" s="2702"/>
      <c r="CD147" s="2702"/>
      <c r="CE147" s="2702"/>
      <c r="CF147" s="2702"/>
      <c r="CG147" s="2702"/>
      <c r="CH147" s="2702"/>
      <c r="CI147" s="2702"/>
      <c r="CJ147" s="2702"/>
      <c r="CK147" s="2702"/>
      <c r="CL147" s="2702"/>
      <c r="CM147" s="2702"/>
    </row>
    <row r="148" spans="1:91" s="681" customFormat="1" ht="45">
      <c r="A148" s="1116"/>
      <c r="B148" s="1971" t="s">
        <v>1055</v>
      </c>
      <c r="C148" s="1972" t="s">
        <v>2855</v>
      </c>
      <c r="D148" s="2105" t="s">
        <v>1055</v>
      </c>
      <c r="E148" s="1974" t="s">
        <v>2919</v>
      </c>
      <c r="F148" s="1972" t="s">
        <v>2855</v>
      </c>
      <c r="G148" s="2106" t="s">
        <v>2919</v>
      </c>
      <c r="H148" s="1976">
        <v>11</v>
      </c>
      <c r="I148" s="1972" t="s">
        <v>2855</v>
      </c>
      <c r="J148" s="2107">
        <v>11</v>
      </c>
      <c r="K148" s="1976">
        <v>37</v>
      </c>
      <c r="L148" s="1972" t="s">
        <v>2855</v>
      </c>
      <c r="M148" s="2108">
        <v>37</v>
      </c>
      <c r="N148" s="1116"/>
      <c r="O148" s="1971" t="s">
        <v>1055</v>
      </c>
      <c r="P148" s="1972" t="s">
        <v>2855</v>
      </c>
      <c r="Q148" s="2109" t="s">
        <v>1055</v>
      </c>
      <c r="R148" s="1974" t="s">
        <v>2919</v>
      </c>
      <c r="S148" s="1972" t="s">
        <v>2855</v>
      </c>
      <c r="T148" s="2110" t="s">
        <v>2919</v>
      </c>
      <c r="U148" s="1976">
        <v>11</v>
      </c>
      <c r="V148" s="1972" t="s">
        <v>2855</v>
      </c>
      <c r="W148" s="2109">
        <v>11</v>
      </c>
      <c r="X148" s="1976">
        <v>37</v>
      </c>
      <c r="Y148" s="1972" t="s">
        <v>2855</v>
      </c>
      <c r="Z148" s="2111">
        <v>37</v>
      </c>
      <c r="AA148" s="1116"/>
      <c r="AB148" s="1162"/>
      <c r="AC148" s="1162"/>
      <c r="AD148" s="2702"/>
      <c r="AE148" s="2702"/>
      <c r="AF148" s="2702"/>
      <c r="AG148" s="2702"/>
      <c r="AH148" s="2702"/>
      <c r="AI148" s="2702"/>
      <c r="AJ148" s="2702"/>
      <c r="AK148" s="2702"/>
      <c r="AL148" s="2702"/>
      <c r="AM148" s="2702"/>
      <c r="AN148" s="2702"/>
      <c r="AO148" s="2702"/>
      <c r="AP148" s="2702"/>
      <c r="AQ148" s="2702"/>
      <c r="AR148" s="2702"/>
      <c r="AS148" s="2702"/>
      <c r="AT148" s="2702"/>
      <c r="AU148" s="2702"/>
      <c r="AV148" s="2702"/>
      <c r="AW148" s="2702"/>
      <c r="AX148" s="2702"/>
      <c r="AY148" s="2702"/>
      <c r="AZ148" s="2702"/>
      <c r="BA148" s="2702"/>
      <c r="BB148" s="2702"/>
      <c r="BC148" s="2702"/>
      <c r="BD148" s="2702"/>
      <c r="BE148" s="2702"/>
      <c r="BF148" s="2702"/>
      <c r="BG148" s="2702"/>
      <c r="BH148" s="2702"/>
      <c r="BI148" s="2702"/>
      <c r="BJ148" s="2702"/>
      <c r="BK148" s="2702"/>
      <c r="BL148" s="2702"/>
      <c r="BM148" s="2702"/>
      <c r="BN148" s="2702"/>
      <c r="BO148" s="2702"/>
      <c r="BP148" s="2702"/>
      <c r="BQ148" s="2702"/>
      <c r="BR148" s="2702"/>
      <c r="BS148" s="2702"/>
      <c r="BT148" s="2702"/>
      <c r="BU148" s="2702"/>
      <c r="BV148" s="2702"/>
      <c r="BW148" s="2702"/>
      <c r="BX148" s="2702"/>
      <c r="BY148" s="2702"/>
      <c r="BZ148" s="2702"/>
      <c r="CA148" s="2702"/>
      <c r="CB148" s="2702"/>
      <c r="CC148" s="2702"/>
      <c r="CD148" s="2702"/>
      <c r="CE148" s="2702"/>
      <c r="CF148" s="2702"/>
      <c r="CG148" s="2702"/>
      <c r="CH148" s="2702"/>
      <c r="CI148" s="2702"/>
      <c r="CJ148" s="2702"/>
      <c r="CK148" s="2702"/>
      <c r="CL148" s="2702"/>
      <c r="CM148" s="2702"/>
    </row>
    <row r="149" spans="1:91" s="681" customFormat="1" ht="45">
      <c r="A149" s="1116"/>
      <c r="B149" s="1971" t="s">
        <v>1</v>
      </c>
      <c r="C149" s="1972" t="s">
        <v>2855</v>
      </c>
      <c r="D149" s="2105" t="s">
        <v>1</v>
      </c>
      <c r="E149" s="1974" t="s">
        <v>2921</v>
      </c>
      <c r="F149" s="1972" t="s">
        <v>2855</v>
      </c>
      <c r="G149" s="2106" t="s">
        <v>2921</v>
      </c>
      <c r="H149" s="1976">
        <v>12</v>
      </c>
      <c r="I149" s="1972" t="s">
        <v>2855</v>
      </c>
      <c r="J149" s="2107">
        <v>12</v>
      </c>
      <c r="K149" s="1976">
        <v>38</v>
      </c>
      <c r="L149" s="1972" t="s">
        <v>2855</v>
      </c>
      <c r="M149" s="2108">
        <v>38</v>
      </c>
      <c r="N149" s="1116"/>
      <c r="O149" s="1971" t="s">
        <v>1</v>
      </c>
      <c r="P149" s="1972" t="s">
        <v>2855</v>
      </c>
      <c r="Q149" s="2109" t="s">
        <v>1</v>
      </c>
      <c r="R149" s="1974" t="s">
        <v>2921</v>
      </c>
      <c r="S149" s="1972" t="s">
        <v>2855</v>
      </c>
      <c r="T149" s="2110" t="s">
        <v>2921</v>
      </c>
      <c r="U149" s="1976">
        <v>12</v>
      </c>
      <c r="V149" s="1972" t="s">
        <v>2855</v>
      </c>
      <c r="W149" s="2109">
        <v>12</v>
      </c>
      <c r="X149" s="1976">
        <v>38</v>
      </c>
      <c r="Y149" s="1972" t="s">
        <v>2855</v>
      </c>
      <c r="Z149" s="2111">
        <v>38</v>
      </c>
      <c r="AA149" s="1116"/>
      <c r="AB149" s="1162"/>
      <c r="AC149" s="1162"/>
      <c r="AD149" s="2702"/>
      <c r="AE149" s="2702"/>
      <c r="AF149" s="2702"/>
      <c r="AG149" s="2702"/>
      <c r="AH149" s="2702"/>
      <c r="AI149" s="2702"/>
      <c r="AJ149" s="2702"/>
      <c r="AK149" s="2702"/>
      <c r="AL149" s="2702"/>
      <c r="AM149" s="2702"/>
      <c r="AN149" s="2702"/>
      <c r="AO149" s="2702"/>
      <c r="AP149" s="2702"/>
      <c r="AQ149" s="2702"/>
      <c r="AR149" s="2702"/>
      <c r="AS149" s="2702"/>
      <c r="AT149" s="2702"/>
      <c r="AU149" s="2702"/>
      <c r="AV149" s="2702"/>
      <c r="AW149" s="2702"/>
      <c r="AX149" s="2702"/>
      <c r="AY149" s="2702"/>
      <c r="AZ149" s="2702"/>
      <c r="BA149" s="2702"/>
      <c r="BB149" s="2702"/>
      <c r="BC149" s="2702"/>
      <c r="BD149" s="2702"/>
      <c r="BE149" s="2702"/>
      <c r="BF149" s="2702"/>
      <c r="BG149" s="2702"/>
      <c r="BH149" s="2702"/>
      <c r="BI149" s="2702"/>
      <c r="BJ149" s="2702"/>
      <c r="BK149" s="2702"/>
      <c r="BL149" s="2702"/>
      <c r="BM149" s="2702"/>
      <c r="BN149" s="2702"/>
      <c r="BO149" s="2702"/>
      <c r="BP149" s="2702"/>
      <c r="BQ149" s="2702"/>
      <c r="BR149" s="2702"/>
      <c r="BS149" s="2702"/>
      <c r="BT149" s="2702"/>
      <c r="BU149" s="2702"/>
      <c r="BV149" s="2702"/>
      <c r="BW149" s="2702"/>
      <c r="BX149" s="2702"/>
      <c r="BY149" s="2702"/>
      <c r="BZ149" s="2702"/>
      <c r="CA149" s="2702"/>
      <c r="CB149" s="2702"/>
      <c r="CC149" s="2702"/>
      <c r="CD149" s="2702"/>
      <c r="CE149" s="2702"/>
      <c r="CF149" s="2702"/>
      <c r="CG149" s="2702"/>
      <c r="CH149" s="2702"/>
      <c r="CI149" s="2702"/>
      <c r="CJ149" s="2702"/>
      <c r="CK149" s="2702"/>
      <c r="CL149" s="2702"/>
      <c r="CM149" s="2702"/>
    </row>
    <row r="150" spans="1:91" s="681" customFormat="1" ht="45">
      <c r="A150" s="1116"/>
      <c r="B150" s="1971" t="s">
        <v>159</v>
      </c>
      <c r="C150" s="1972" t="s">
        <v>2855</v>
      </c>
      <c r="D150" s="2105" t="s">
        <v>159</v>
      </c>
      <c r="E150" s="1974" t="s">
        <v>2922</v>
      </c>
      <c r="F150" s="1972" t="s">
        <v>2855</v>
      </c>
      <c r="G150" s="2106" t="s">
        <v>2922</v>
      </c>
      <c r="H150" s="1976">
        <v>13</v>
      </c>
      <c r="I150" s="1972" t="s">
        <v>2855</v>
      </c>
      <c r="J150" s="2107">
        <v>13</v>
      </c>
      <c r="K150" s="1976">
        <v>39</v>
      </c>
      <c r="L150" s="1972" t="s">
        <v>2855</v>
      </c>
      <c r="M150" s="2108">
        <v>39</v>
      </c>
      <c r="N150" s="1116"/>
      <c r="O150" s="1971" t="s">
        <v>159</v>
      </c>
      <c r="P150" s="1972" t="s">
        <v>2855</v>
      </c>
      <c r="Q150" s="2109" t="s">
        <v>159</v>
      </c>
      <c r="R150" s="1974" t="s">
        <v>2922</v>
      </c>
      <c r="S150" s="1972" t="s">
        <v>2855</v>
      </c>
      <c r="T150" s="2110" t="s">
        <v>2922</v>
      </c>
      <c r="U150" s="1976">
        <v>13</v>
      </c>
      <c r="V150" s="1972" t="s">
        <v>2855</v>
      </c>
      <c r="W150" s="2109">
        <v>13</v>
      </c>
      <c r="X150" s="1976">
        <v>39</v>
      </c>
      <c r="Y150" s="1972" t="s">
        <v>2855</v>
      </c>
      <c r="Z150" s="2111">
        <v>39</v>
      </c>
      <c r="AA150" s="1116"/>
      <c r="AB150" s="1162"/>
      <c r="AC150" s="1162"/>
      <c r="AD150" s="2702"/>
      <c r="AE150" s="2702"/>
      <c r="AF150" s="2702"/>
      <c r="AG150" s="2702"/>
      <c r="AH150" s="2702"/>
      <c r="AI150" s="2702"/>
      <c r="AJ150" s="2702"/>
      <c r="AK150" s="2702"/>
      <c r="AL150" s="2702"/>
      <c r="AM150" s="2702"/>
      <c r="AN150" s="2702"/>
      <c r="AO150" s="2702"/>
      <c r="AP150" s="2702"/>
      <c r="AQ150" s="2702"/>
      <c r="AR150" s="2702"/>
      <c r="AS150" s="2702"/>
      <c r="AT150" s="2702"/>
      <c r="AU150" s="2702"/>
      <c r="AV150" s="2702"/>
      <c r="AW150" s="2702"/>
      <c r="AX150" s="2702"/>
      <c r="AY150" s="2702"/>
      <c r="AZ150" s="2702"/>
      <c r="BA150" s="2702"/>
      <c r="BB150" s="2702"/>
      <c r="BC150" s="2702"/>
      <c r="BD150" s="2702"/>
      <c r="BE150" s="2702"/>
      <c r="BF150" s="2702"/>
      <c r="BG150" s="2702"/>
      <c r="BH150" s="2702"/>
      <c r="BI150" s="2702"/>
      <c r="BJ150" s="2702"/>
      <c r="BK150" s="2702"/>
      <c r="BL150" s="2702"/>
      <c r="BM150" s="2702"/>
      <c r="BN150" s="2702"/>
      <c r="BO150" s="2702"/>
      <c r="BP150" s="2702"/>
      <c r="BQ150" s="2702"/>
      <c r="BR150" s="2702"/>
      <c r="BS150" s="2702"/>
      <c r="BT150" s="2702"/>
      <c r="BU150" s="2702"/>
      <c r="BV150" s="2702"/>
      <c r="BW150" s="2702"/>
      <c r="BX150" s="2702"/>
      <c r="BY150" s="2702"/>
      <c r="BZ150" s="2702"/>
      <c r="CA150" s="2702"/>
      <c r="CB150" s="2702"/>
      <c r="CC150" s="2702"/>
      <c r="CD150" s="2702"/>
      <c r="CE150" s="2702"/>
      <c r="CF150" s="2702"/>
      <c r="CG150" s="2702"/>
      <c r="CH150" s="2702"/>
      <c r="CI150" s="2702"/>
      <c r="CJ150" s="2702"/>
      <c r="CK150" s="2702"/>
      <c r="CL150" s="2702"/>
      <c r="CM150" s="2702"/>
    </row>
    <row r="151" spans="1:91" s="681" customFormat="1" ht="45">
      <c r="A151" s="1116"/>
      <c r="B151" s="1971" t="s">
        <v>236</v>
      </c>
      <c r="C151" s="1972" t="s">
        <v>2855</v>
      </c>
      <c r="D151" s="2105" t="s">
        <v>236</v>
      </c>
      <c r="E151" s="1974" t="s">
        <v>2924</v>
      </c>
      <c r="F151" s="1972" t="s">
        <v>2855</v>
      </c>
      <c r="G151" s="2106" t="s">
        <v>2924</v>
      </c>
      <c r="H151" s="1976">
        <v>14</v>
      </c>
      <c r="I151" s="1972" t="s">
        <v>2855</v>
      </c>
      <c r="J151" s="2107">
        <v>14</v>
      </c>
      <c r="K151" s="1976">
        <v>40</v>
      </c>
      <c r="L151" s="1972" t="s">
        <v>2855</v>
      </c>
      <c r="M151" s="2108">
        <v>40</v>
      </c>
      <c r="N151" s="1116"/>
      <c r="O151" s="1971" t="s">
        <v>236</v>
      </c>
      <c r="P151" s="1972" t="s">
        <v>2855</v>
      </c>
      <c r="Q151" s="2109" t="s">
        <v>236</v>
      </c>
      <c r="R151" s="1974" t="s">
        <v>2924</v>
      </c>
      <c r="S151" s="1972" t="s">
        <v>2855</v>
      </c>
      <c r="T151" s="2110" t="s">
        <v>2924</v>
      </c>
      <c r="U151" s="1976">
        <v>14</v>
      </c>
      <c r="V151" s="1972" t="s">
        <v>2855</v>
      </c>
      <c r="W151" s="2109">
        <v>14</v>
      </c>
      <c r="X151" s="1976">
        <v>40</v>
      </c>
      <c r="Y151" s="1972" t="s">
        <v>2855</v>
      </c>
      <c r="Z151" s="2111">
        <v>40</v>
      </c>
      <c r="AA151" s="1116"/>
      <c r="AB151" s="1162"/>
      <c r="AC151" s="1162"/>
      <c r="AD151" s="2702"/>
      <c r="AE151" s="2702"/>
      <c r="AF151" s="2702"/>
      <c r="AG151" s="2702"/>
      <c r="AH151" s="2702"/>
      <c r="AI151" s="2702"/>
      <c r="AJ151" s="2702"/>
      <c r="AK151" s="2702"/>
      <c r="AL151" s="2702"/>
      <c r="AM151" s="2702"/>
      <c r="AN151" s="2702"/>
      <c r="AO151" s="2702"/>
      <c r="AP151" s="2702"/>
      <c r="AQ151" s="2702"/>
      <c r="AR151" s="2702"/>
      <c r="AS151" s="2702"/>
      <c r="AT151" s="2702"/>
      <c r="AU151" s="2702"/>
      <c r="AV151" s="2702"/>
      <c r="AW151" s="2702"/>
      <c r="AX151" s="2702"/>
      <c r="AY151" s="2702"/>
      <c r="AZ151" s="2702"/>
      <c r="BA151" s="2702"/>
      <c r="BB151" s="2702"/>
      <c r="BC151" s="2702"/>
      <c r="BD151" s="2702"/>
      <c r="BE151" s="2702"/>
      <c r="BF151" s="2702"/>
      <c r="BG151" s="2702"/>
      <c r="BH151" s="2702"/>
      <c r="BI151" s="2702"/>
      <c r="BJ151" s="2702"/>
      <c r="BK151" s="2702"/>
      <c r="BL151" s="2702"/>
      <c r="BM151" s="2702"/>
      <c r="BN151" s="2702"/>
      <c r="BO151" s="2702"/>
      <c r="BP151" s="2702"/>
      <c r="BQ151" s="2702"/>
      <c r="BR151" s="2702"/>
      <c r="BS151" s="2702"/>
      <c r="BT151" s="2702"/>
      <c r="BU151" s="2702"/>
      <c r="BV151" s="2702"/>
      <c r="BW151" s="2702"/>
      <c r="BX151" s="2702"/>
      <c r="BY151" s="2702"/>
      <c r="BZ151" s="2702"/>
      <c r="CA151" s="2702"/>
      <c r="CB151" s="2702"/>
      <c r="CC151" s="2702"/>
      <c r="CD151" s="2702"/>
      <c r="CE151" s="2702"/>
      <c r="CF151" s="2702"/>
      <c r="CG151" s="2702"/>
      <c r="CH151" s="2702"/>
      <c r="CI151" s="2702"/>
      <c r="CJ151" s="2702"/>
      <c r="CK151" s="2702"/>
      <c r="CL151" s="2702"/>
      <c r="CM151" s="2702"/>
    </row>
    <row r="152" spans="1:91" s="681" customFormat="1" ht="45">
      <c r="A152" s="1116"/>
      <c r="B152" s="1971" t="s">
        <v>2937</v>
      </c>
      <c r="C152" s="1972" t="s">
        <v>2855</v>
      </c>
      <c r="D152" s="2105" t="s">
        <v>2937</v>
      </c>
      <c r="E152" s="1974" t="s">
        <v>2938</v>
      </c>
      <c r="F152" s="1972" t="s">
        <v>2855</v>
      </c>
      <c r="G152" s="2106" t="s">
        <v>2938</v>
      </c>
      <c r="H152" s="1976">
        <v>15</v>
      </c>
      <c r="I152" s="1972" t="s">
        <v>2855</v>
      </c>
      <c r="J152" s="2107">
        <v>15</v>
      </c>
      <c r="K152" s="1976">
        <v>41</v>
      </c>
      <c r="L152" s="1972" t="s">
        <v>2855</v>
      </c>
      <c r="M152" s="2108">
        <v>41</v>
      </c>
      <c r="N152" s="1116"/>
      <c r="O152" s="1971" t="s">
        <v>2937</v>
      </c>
      <c r="P152" s="1972" t="s">
        <v>2855</v>
      </c>
      <c r="Q152" s="2109" t="s">
        <v>2937</v>
      </c>
      <c r="R152" s="1974" t="s">
        <v>2938</v>
      </c>
      <c r="S152" s="1972" t="s">
        <v>2855</v>
      </c>
      <c r="T152" s="2110" t="s">
        <v>2938</v>
      </c>
      <c r="U152" s="1976">
        <v>15</v>
      </c>
      <c r="V152" s="1972" t="s">
        <v>2855</v>
      </c>
      <c r="W152" s="2109">
        <v>15</v>
      </c>
      <c r="X152" s="1976">
        <v>41</v>
      </c>
      <c r="Y152" s="1972" t="s">
        <v>2855</v>
      </c>
      <c r="Z152" s="2111">
        <v>41</v>
      </c>
      <c r="AA152" s="1116"/>
      <c r="AB152" s="1162"/>
      <c r="AC152" s="1162"/>
      <c r="AD152" s="2702"/>
      <c r="AE152" s="2702"/>
      <c r="AF152" s="2702"/>
      <c r="AG152" s="2702"/>
      <c r="AH152" s="2702"/>
      <c r="AI152" s="2702"/>
      <c r="AJ152" s="2702"/>
      <c r="AK152" s="2702"/>
      <c r="AL152" s="2702"/>
      <c r="AM152" s="2702"/>
      <c r="AN152" s="2702"/>
      <c r="AO152" s="2702"/>
      <c r="AP152" s="2702"/>
      <c r="AQ152" s="2702"/>
      <c r="AR152" s="2702"/>
      <c r="AS152" s="2702"/>
      <c r="AT152" s="2702"/>
      <c r="AU152" s="2702"/>
      <c r="AV152" s="2702"/>
      <c r="AW152" s="2702"/>
      <c r="AX152" s="2702"/>
      <c r="AY152" s="2702"/>
      <c r="AZ152" s="2702"/>
      <c r="BA152" s="2702"/>
      <c r="BB152" s="2702"/>
      <c r="BC152" s="2702"/>
      <c r="BD152" s="2702"/>
      <c r="BE152" s="2702"/>
      <c r="BF152" s="2702"/>
      <c r="BG152" s="2702"/>
      <c r="BH152" s="2702"/>
      <c r="BI152" s="2702"/>
      <c r="BJ152" s="2702"/>
      <c r="BK152" s="2702"/>
      <c r="BL152" s="2702"/>
      <c r="BM152" s="2702"/>
      <c r="BN152" s="2702"/>
      <c r="BO152" s="2702"/>
      <c r="BP152" s="2702"/>
      <c r="BQ152" s="2702"/>
      <c r="BR152" s="2702"/>
      <c r="BS152" s="2702"/>
      <c r="BT152" s="2702"/>
      <c r="BU152" s="2702"/>
      <c r="BV152" s="2702"/>
      <c r="BW152" s="2702"/>
      <c r="BX152" s="2702"/>
      <c r="BY152" s="2702"/>
      <c r="BZ152" s="2702"/>
      <c r="CA152" s="2702"/>
      <c r="CB152" s="2702"/>
      <c r="CC152" s="2702"/>
      <c r="CD152" s="2702"/>
      <c r="CE152" s="2702"/>
      <c r="CF152" s="2702"/>
      <c r="CG152" s="2702"/>
      <c r="CH152" s="2702"/>
      <c r="CI152" s="2702"/>
      <c r="CJ152" s="2702"/>
      <c r="CK152" s="2702"/>
      <c r="CL152" s="2702"/>
      <c r="CM152" s="2702"/>
    </row>
    <row r="153" spans="1:91" s="681" customFormat="1" ht="45">
      <c r="A153" s="1116"/>
      <c r="B153" s="1971" t="s">
        <v>77</v>
      </c>
      <c r="C153" s="1972" t="s">
        <v>2855</v>
      </c>
      <c r="D153" s="2105" t="s">
        <v>77</v>
      </c>
      <c r="E153" s="1974" t="s">
        <v>1546</v>
      </c>
      <c r="F153" s="1972" t="s">
        <v>2855</v>
      </c>
      <c r="G153" s="2106" t="s">
        <v>1546</v>
      </c>
      <c r="H153" s="1976">
        <v>16</v>
      </c>
      <c r="I153" s="1972" t="s">
        <v>2855</v>
      </c>
      <c r="J153" s="2107">
        <v>16</v>
      </c>
      <c r="K153" s="1976">
        <v>42</v>
      </c>
      <c r="L153" s="1972" t="s">
        <v>2855</v>
      </c>
      <c r="M153" s="2108">
        <v>42</v>
      </c>
      <c r="N153" s="1116"/>
      <c r="O153" s="1971" t="s">
        <v>77</v>
      </c>
      <c r="P153" s="1972" t="s">
        <v>2855</v>
      </c>
      <c r="Q153" s="2109" t="s">
        <v>77</v>
      </c>
      <c r="R153" s="1974" t="s">
        <v>1546</v>
      </c>
      <c r="S153" s="1972" t="s">
        <v>2855</v>
      </c>
      <c r="T153" s="2110" t="s">
        <v>1546</v>
      </c>
      <c r="U153" s="1976">
        <v>16</v>
      </c>
      <c r="V153" s="1972" t="s">
        <v>2855</v>
      </c>
      <c r="W153" s="2109">
        <v>16</v>
      </c>
      <c r="X153" s="1976">
        <v>42</v>
      </c>
      <c r="Y153" s="1972" t="s">
        <v>2855</v>
      </c>
      <c r="Z153" s="2111">
        <v>42</v>
      </c>
      <c r="AA153" s="1116"/>
      <c r="AB153" s="1162"/>
      <c r="AC153" s="1162"/>
      <c r="AD153" s="2702"/>
      <c r="AE153" s="2702"/>
      <c r="AF153" s="2702"/>
      <c r="AG153" s="2702"/>
      <c r="AH153" s="2702"/>
      <c r="AI153" s="2702"/>
      <c r="AJ153" s="2702"/>
      <c r="AK153" s="2702"/>
      <c r="AL153" s="2702"/>
      <c r="AM153" s="2702"/>
      <c r="AN153" s="2702"/>
      <c r="AO153" s="2702"/>
      <c r="AP153" s="2702"/>
      <c r="AQ153" s="2702"/>
      <c r="AR153" s="2702"/>
      <c r="AS153" s="2702"/>
      <c r="AT153" s="2702"/>
      <c r="AU153" s="2702"/>
      <c r="AV153" s="2702"/>
      <c r="AW153" s="2702"/>
      <c r="AX153" s="2702"/>
      <c r="AY153" s="2702"/>
      <c r="AZ153" s="2702"/>
      <c r="BA153" s="2702"/>
      <c r="BB153" s="2702"/>
      <c r="BC153" s="2702"/>
      <c r="BD153" s="2702"/>
      <c r="BE153" s="2702"/>
      <c r="BF153" s="2702"/>
      <c r="BG153" s="2702"/>
      <c r="BH153" s="2702"/>
      <c r="BI153" s="2702"/>
      <c r="BJ153" s="2702"/>
      <c r="BK153" s="2702"/>
      <c r="BL153" s="2702"/>
      <c r="BM153" s="2702"/>
      <c r="BN153" s="2702"/>
      <c r="BO153" s="2702"/>
      <c r="BP153" s="2702"/>
      <c r="BQ153" s="2702"/>
      <c r="BR153" s="2702"/>
      <c r="BS153" s="2702"/>
      <c r="BT153" s="2702"/>
      <c r="BU153" s="2702"/>
      <c r="BV153" s="2702"/>
      <c r="BW153" s="2702"/>
      <c r="BX153" s="2702"/>
      <c r="BY153" s="2702"/>
      <c r="BZ153" s="2702"/>
      <c r="CA153" s="2702"/>
      <c r="CB153" s="2702"/>
      <c r="CC153" s="2702"/>
      <c r="CD153" s="2702"/>
      <c r="CE153" s="2702"/>
      <c r="CF153" s="2702"/>
      <c r="CG153" s="2702"/>
      <c r="CH153" s="2702"/>
      <c r="CI153" s="2702"/>
      <c r="CJ153" s="2702"/>
      <c r="CK153" s="2702"/>
      <c r="CL153" s="2702"/>
      <c r="CM153" s="2702"/>
    </row>
    <row r="154" spans="1:91" s="681" customFormat="1" ht="45">
      <c r="A154" s="1116"/>
      <c r="B154" s="1971" t="s">
        <v>288</v>
      </c>
      <c r="C154" s="1972" t="s">
        <v>2855</v>
      </c>
      <c r="D154" s="2105" t="s">
        <v>288</v>
      </c>
      <c r="E154" s="1974" t="s">
        <v>75</v>
      </c>
      <c r="F154" s="1972" t="s">
        <v>2855</v>
      </c>
      <c r="G154" s="2106" t="s">
        <v>75</v>
      </c>
      <c r="H154" s="1976">
        <v>17</v>
      </c>
      <c r="I154" s="1972" t="s">
        <v>2855</v>
      </c>
      <c r="J154" s="2107">
        <v>17</v>
      </c>
      <c r="K154" s="1976">
        <v>43</v>
      </c>
      <c r="L154" s="1972" t="s">
        <v>2855</v>
      </c>
      <c r="M154" s="2108">
        <v>43</v>
      </c>
      <c r="N154" s="1116"/>
      <c r="O154" s="1971" t="s">
        <v>288</v>
      </c>
      <c r="P154" s="1972" t="s">
        <v>2855</v>
      </c>
      <c r="Q154" s="2109" t="s">
        <v>288</v>
      </c>
      <c r="R154" s="1974" t="s">
        <v>75</v>
      </c>
      <c r="S154" s="1972" t="s">
        <v>2855</v>
      </c>
      <c r="T154" s="2110" t="s">
        <v>75</v>
      </c>
      <c r="U154" s="1976">
        <v>17</v>
      </c>
      <c r="V154" s="1972" t="s">
        <v>2855</v>
      </c>
      <c r="W154" s="2109">
        <v>17</v>
      </c>
      <c r="X154" s="1976">
        <v>43</v>
      </c>
      <c r="Y154" s="1972" t="s">
        <v>2855</v>
      </c>
      <c r="Z154" s="2111">
        <v>43</v>
      </c>
      <c r="AA154" s="1116"/>
      <c r="AB154" s="1162"/>
      <c r="AC154" s="1162"/>
      <c r="AD154" s="2702"/>
      <c r="AE154" s="2702"/>
      <c r="AF154" s="2702"/>
      <c r="AG154" s="2702"/>
      <c r="AH154" s="2702"/>
      <c r="AI154" s="2702"/>
      <c r="AJ154" s="2702"/>
      <c r="AK154" s="2702"/>
      <c r="AL154" s="2702"/>
      <c r="AM154" s="2702"/>
      <c r="AN154" s="2702"/>
      <c r="AO154" s="2702"/>
      <c r="AP154" s="2702"/>
      <c r="AQ154" s="2702"/>
      <c r="AR154" s="2702"/>
      <c r="AS154" s="2702"/>
      <c r="AT154" s="2702"/>
      <c r="AU154" s="2702"/>
      <c r="AV154" s="2702"/>
      <c r="AW154" s="2702"/>
      <c r="AX154" s="2702"/>
      <c r="AY154" s="2702"/>
      <c r="AZ154" s="2702"/>
      <c r="BA154" s="2702"/>
      <c r="BB154" s="2702"/>
      <c r="BC154" s="2702"/>
      <c r="BD154" s="2702"/>
      <c r="BE154" s="2702"/>
      <c r="BF154" s="2702"/>
      <c r="BG154" s="2702"/>
      <c r="BH154" s="2702"/>
      <c r="BI154" s="2702"/>
      <c r="BJ154" s="2702"/>
      <c r="BK154" s="2702"/>
      <c r="BL154" s="2702"/>
      <c r="BM154" s="2702"/>
      <c r="BN154" s="2702"/>
      <c r="BO154" s="2702"/>
      <c r="BP154" s="2702"/>
      <c r="BQ154" s="2702"/>
      <c r="BR154" s="2702"/>
      <c r="BS154" s="2702"/>
      <c r="BT154" s="2702"/>
      <c r="BU154" s="2702"/>
      <c r="BV154" s="2702"/>
      <c r="BW154" s="2702"/>
      <c r="BX154" s="2702"/>
      <c r="BY154" s="2702"/>
      <c r="BZ154" s="2702"/>
      <c r="CA154" s="2702"/>
      <c r="CB154" s="2702"/>
      <c r="CC154" s="2702"/>
      <c r="CD154" s="2702"/>
      <c r="CE154" s="2702"/>
      <c r="CF154" s="2702"/>
      <c r="CG154" s="2702"/>
      <c r="CH154" s="2702"/>
      <c r="CI154" s="2702"/>
      <c r="CJ154" s="2702"/>
      <c r="CK154" s="2702"/>
      <c r="CL154" s="2702"/>
      <c r="CM154" s="2702"/>
    </row>
    <row r="155" spans="1:91" s="681" customFormat="1" ht="45">
      <c r="A155" s="1116"/>
      <c r="B155" s="1971" t="s">
        <v>78</v>
      </c>
      <c r="C155" s="1972" t="s">
        <v>2855</v>
      </c>
      <c r="D155" s="2105" t="s">
        <v>78</v>
      </c>
      <c r="E155" s="1974" t="s">
        <v>2954</v>
      </c>
      <c r="F155" s="1972" t="s">
        <v>2855</v>
      </c>
      <c r="G155" s="2106" t="s">
        <v>2954</v>
      </c>
      <c r="H155" s="1976">
        <v>18</v>
      </c>
      <c r="I155" s="1972" t="s">
        <v>2855</v>
      </c>
      <c r="J155" s="2107">
        <v>18</v>
      </c>
      <c r="K155" s="1976">
        <v>44</v>
      </c>
      <c r="L155" s="1972" t="s">
        <v>2855</v>
      </c>
      <c r="M155" s="2108">
        <v>44</v>
      </c>
      <c r="N155" s="1116"/>
      <c r="O155" s="1971" t="s">
        <v>78</v>
      </c>
      <c r="P155" s="1972" t="s">
        <v>2855</v>
      </c>
      <c r="Q155" s="2109" t="s">
        <v>78</v>
      </c>
      <c r="R155" s="1974" t="s">
        <v>2954</v>
      </c>
      <c r="S155" s="1972" t="s">
        <v>2855</v>
      </c>
      <c r="T155" s="2110" t="s">
        <v>2954</v>
      </c>
      <c r="U155" s="1976">
        <v>18</v>
      </c>
      <c r="V155" s="1972" t="s">
        <v>2855</v>
      </c>
      <c r="W155" s="2109">
        <v>18</v>
      </c>
      <c r="X155" s="1976">
        <v>44</v>
      </c>
      <c r="Y155" s="1972" t="s">
        <v>2855</v>
      </c>
      <c r="Z155" s="2111">
        <v>44</v>
      </c>
      <c r="AA155" s="1116"/>
      <c r="AB155" s="1162"/>
      <c r="AC155" s="1162"/>
      <c r="AD155" s="2702"/>
      <c r="AE155" s="2702"/>
      <c r="AF155" s="2702"/>
      <c r="AG155" s="2702"/>
      <c r="AH155" s="2702"/>
      <c r="AI155" s="2702"/>
      <c r="AJ155" s="2702"/>
      <c r="AK155" s="2702"/>
      <c r="AL155" s="2702"/>
      <c r="AM155" s="2702"/>
      <c r="AN155" s="2702"/>
      <c r="AO155" s="2702"/>
      <c r="AP155" s="2702"/>
      <c r="AQ155" s="2702"/>
      <c r="AR155" s="2702"/>
      <c r="AS155" s="2702"/>
      <c r="AT155" s="2702"/>
      <c r="AU155" s="2702"/>
      <c r="AV155" s="2702"/>
      <c r="AW155" s="2702"/>
      <c r="AX155" s="2702"/>
      <c r="AY155" s="2702"/>
      <c r="AZ155" s="2702"/>
      <c r="BA155" s="2702"/>
      <c r="BB155" s="2702"/>
      <c r="BC155" s="2702"/>
      <c r="BD155" s="2702"/>
      <c r="BE155" s="2702"/>
      <c r="BF155" s="2702"/>
      <c r="BG155" s="2702"/>
      <c r="BH155" s="2702"/>
      <c r="BI155" s="2702"/>
      <c r="BJ155" s="2702"/>
      <c r="BK155" s="2702"/>
      <c r="BL155" s="2702"/>
      <c r="BM155" s="2702"/>
      <c r="BN155" s="2702"/>
      <c r="BO155" s="2702"/>
      <c r="BP155" s="2702"/>
      <c r="BQ155" s="2702"/>
      <c r="BR155" s="2702"/>
      <c r="BS155" s="2702"/>
      <c r="BT155" s="2702"/>
      <c r="BU155" s="2702"/>
      <c r="BV155" s="2702"/>
      <c r="BW155" s="2702"/>
      <c r="BX155" s="2702"/>
      <c r="BY155" s="2702"/>
      <c r="BZ155" s="2702"/>
      <c r="CA155" s="2702"/>
      <c r="CB155" s="2702"/>
      <c r="CC155" s="2702"/>
      <c r="CD155" s="2702"/>
      <c r="CE155" s="2702"/>
      <c r="CF155" s="2702"/>
      <c r="CG155" s="2702"/>
      <c r="CH155" s="2702"/>
      <c r="CI155" s="2702"/>
      <c r="CJ155" s="2702"/>
      <c r="CK155" s="2702"/>
      <c r="CL155" s="2702"/>
      <c r="CM155" s="2702"/>
    </row>
    <row r="156" spans="1:91" s="681" customFormat="1" ht="45">
      <c r="A156" s="1116"/>
      <c r="B156" s="1971" t="s">
        <v>115</v>
      </c>
      <c r="C156" s="1972" t="s">
        <v>2855</v>
      </c>
      <c r="D156" s="2105" t="s">
        <v>115</v>
      </c>
      <c r="E156" s="1974" t="s">
        <v>74</v>
      </c>
      <c r="F156" s="1972" t="s">
        <v>2855</v>
      </c>
      <c r="G156" s="2106" t="s">
        <v>74</v>
      </c>
      <c r="H156" s="1976">
        <v>19</v>
      </c>
      <c r="I156" s="1972" t="s">
        <v>2855</v>
      </c>
      <c r="J156" s="2107">
        <v>19</v>
      </c>
      <c r="K156" s="1976">
        <v>45</v>
      </c>
      <c r="L156" s="1972" t="s">
        <v>2855</v>
      </c>
      <c r="M156" s="2108">
        <v>45</v>
      </c>
      <c r="N156" s="1116"/>
      <c r="O156" s="1971" t="s">
        <v>115</v>
      </c>
      <c r="P156" s="1972" t="s">
        <v>2855</v>
      </c>
      <c r="Q156" s="2109" t="s">
        <v>115</v>
      </c>
      <c r="R156" s="1974" t="s">
        <v>74</v>
      </c>
      <c r="S156" s="1972" t="s">
        <v>2855</v>
      </c>
      <c r="T156" s="2110" t="s">
        <v>74</v>
      </c>
      <c r="U156" s="1976">
        <v>19</v>
      </c>
      <c r="V156" s="1972" t="s">
        <v>2855</v>
      </c>
      <c r="W156" s="2109">
        <v>19</v>
      </c>
      <c r="X156" s="1976">
        <v>45</v>
      </c>
      <c r="Y156" s="1972" t="s">
        <v>2855</v>
      </c>
      <c r="Z156" s="2111">
        <v>45</v>
      </c>
      <c r="AA156" s="1116"/>
      <c r="AB156" s="1162"/>
      <c r="AC156" s="1162"/>
      <c r="AD156" s="2702"/>
      <c r="AE156" s="2702"/>
      <c r="AF156" s="2702"/>
      <c r="AG156" s="2702"/>
      <c r="AH156" s="2702"/>
      <c r="AI156" s="2702"/>
      <c r="AJ156" s="2702"/>
      <c r="AK156" s="2702"/>
      <c r="AL156" s="2702"/>
      <c r="AM156" s="2702"/>
      <c r="AN156" s="2702"/>
      <c r="AO156" s="2702"/>
      <c r="AP156" s="2702"/>
      <c r="AQ156" s="2702"/>
      <c r="AR156" s="2702"/>
      <c r="AS156" s="2702"/>
      <c r="AT156" s="2702"/>
      <c r="AU156" s="2702"/>
      <c r="AV156" s="2702"/>
      <c r="AW156" s="2702"/>
      <c r="AX156" s="2702"/>
      <c r="AY156" s="2702"/>
      <c r="AZ156" s="2702"/>
      <c r="BA156" s="2702"/>
      <c r="BB156" s="2702"/>
      <c r="BC156" s="2702"/>
      <c r="BD156" s="2702"/>
      <c r="BE156" s="2702"/>
      <c r="BF156" s="2702"/>
      <c r="BG156" s="2702"/>
      <c r="BH156" s="2702"/>
      <c r="BI156" s="2702"/>
      <c r="BJ156" s="2702"/>
      <c r="BK156" s="2702"/>
      <c r="BL156" s="2702"/>
      <c r="BM156" s="2702"/>
      <c r="BN156" s="2702"/>
      <c r="BO156" s="2702"/>
      <c r="BP156" s="2702"/>
      <c r="BQ156" s="2702"/>
      <c r="BR156" s="2702"/>
      <c r="BS156" s="2702"/>
      <c r="BT156" s="2702"/>
      <c r="BU156" s="2702"/>
      <c r="BV156" s="2702"/>
      <c r="BW156" s="2702"/>
      <c r="BX156" s="2702"/>
      <c r="BY156" s="2702"/>
      <c r="BZ156" s="2702"/>
      <c r="CA156" s="2702"/>
      <c r="CB156" s="2702"/>
      <c r="CC156" s="2702"/>
      <c r="CD156" s="2702"/>
      <c r="CE156" s="2702"/>
      <c r="CF156" s="2702"/>
      <c r="CG156" s="2702"/>
      <c r="CH156" s="2702"/>
      <c r="CI156" s="2702"/>
      <c r="CJ156" s="2702"/>
      <c r="CK156" s="2702"/>
      <c r="CL156" s="2702"/>
      <c r="CM156" s="2702"/>
    </row>
    <row r="157" spans="1:91" s="681" customFormat="1" ht="45">
      <c r="A157" s="1116"/>
      <c r="B157" s="1971" t="s">
        <v>142</v>
      </c>
      <c r="C157" s="1972" t="s">
        <v>2855</v>
      </c>
      <c r="D157" s="2105" t="s">
        <v>142</v>
      </c>
      <c r="E157" s="1974" t="s">
        <v>1534</v>
      </c>
      <c r="F157" s="1972" t="s">
        <v>2855</v>
      </c>
      <c r="G157" s="2106" t="s">
        <v>1534</v>
      </c>
      <c r="H157" s="1976">
        <v>20</v>
      </c>
      <c r="I157" s="1972" t="s">
        <v>2855</v>
      </c>
      <c r="J157" s="2107">
        <v>20</v>
      </c>
      <c r="K157" s="1976">
        <v>46</v>
      </c>
      <c r="L157" s="1972" t="s">
        <v>2855</v>
      </c>
      <c r="M157" s="2108">
        <v>46</v>
      </c>
      <c r="N157" s="1116"/>
      <c r="O157" s="1971" t="s">
        <v>142</v>
      </c>
      <c r="P157" s="1972" t="s">
        <v>2855</v>
      </c>
      <c r="Q157" s="2109" t="s">
        <v>142</v>
      </c>
      <c r="R157" s="1974" t="s">
        <v>1534</v>
      </c>
      <c r="S157" s="1972" t="s">
        <v>2855</v>
      </c>
      <c r="T157" s="2110" t="s">
        <v>1534</v>
      </c>
      <c r="U157" s="1976">
        <v>20</v>
      </c>
      <c r="V157" s="1972" t="s">
        <v>2855</v>
      </c>
      <c r="W157" s="2109">
        <v>20</v>
      </c>
      <c r="X157" s="1976">
        <v>46</v>
      </c>
      <c r="Y157" s="1972" t="s">
        <v>2855</v>
      </c>
      <c r="Z157" s="2111">
        <v>46</v>
      </c>
      <c r="AA157" s="1116"/>
      <c r="AB157" s="1162"/>
      <c r="AC157" s="1162"/>
      <c r="AD157" s="2702"/>
      <c r="AE157" s="2702"/>
      <c r="AF157" s="2702"/>
      <c r="AG157" s="2702"/>
      <c r="AH157" s="2702"/>
      <c r="AI157" s="2702"/>
      <c r="AJ157" s="2702"/>
      <c r="AK157" s="2702"/>
      <c r="AL157" s="2702"/>
      <c r="AM157" s="2702"/>
      <c r="AN157" s="2702"/>
      <c r="AO157" s="2702"/>
      <c r="AP157" s="2702"/>
      <c r="AQ157" s="2702"/>
      <c r="AR157" s="2702"/>
      <c r="AS157" s="2702"/>
      <c r="AT157" s="2702"/>
      <c r="AU157" s="2702"/>
      <c r="AV157" s="2702"/>
      <c r="AW157" s="2702"/>
      <c r="AX157" s="2702"/>
      <c r="AY157" s="2702"/>
      <c r="AZ157" s="2702"/>
      <c r="BA157" s="2702"/>
      <c r="BB157" s="2702"/>
      <c r="BC157" s="2702"/>
      <c r="BD157" s="2702"/>
      <c r="BE157" s="2702"/>
      <c r="BF157" s="2702"/>
      <c r="BG157" s="2702"/>
      <c r="BH157" s="2702"/>
      <c r="BI157" s="2702"/>
      <c r="BJ157" s="2702"/>
      <c r="BK157" s="2702"/>
      <c r="BL157" s="2702"/>
      <c r="BM157" s="2702"/>
      <c r="BN157" s="2702"/>
      <c r="BO157" s="2702"/>
      <c r="BP157" s="2702"/>
      <c r="BQ157" s="2702"/>
      <c r="BR157" s="2702"/>
      <c r="BS157" s="2702"/>
      <c r="BT157" s="2702"/>
      <c r="BU157" s="2702"/>
      <c r="BV157" s="2702"/>
      <c r="BW157" s="2702"/>
      <c r="BX157" s="2702"/>
      <c r="BY157" s="2702"/>
      <c r="BZ157" s="2702"/>
      <c r="CA157" s="2702"/>
      <c r="CB157" s="2702"/>
      <c r="CC157" s="2702"/>
      <c r="CD157" s="2702"/>
      <c r="CE157" s="2702"/>
      <c r="CF157" s="2702"/>
      <c r="CG157" s="2702"/>
      <c r="CH157" s="2702"/>
      <c r="CI157" s="2702"/>
      <c r="CJ157" s="2702"/>
      <c r="CK157" s="2702"/>
      <c r="CL157" s="2702"/>
      <c r="CM157" s="2702"/>
    </row>
    <row r="158" spans="1:91" s="681" customFormat="1" ht="45">
      <c r="A158" s="1116"/>
      <c r="B158" s="1971" t="s">
        <v>156</v>
      </c>
      <c r="C158" s="1972" t="s">
        <v>2855</v>
      </c>
      <c r="D158" s="2105" t="s">
        <v>156</v>
      </c>
      <c r="E158" s="1974" t="s">
        <v>766</v>
      </c>
      <c r="F158" s="1972" t="s">
        <v>2855</v>
      </c>
      <c r="G158" s="2106" t="s">
        <v>766</v>
      </c>
      <c r="H158" s="1976">
        <v>21</v>
      </c>
      <c r="I158" s="1972" t="s">
        <v>2855</v>
      </c>
      <c r="J158" s="2107">
        <v>21</v>
      </c>
      <c r="K158" s="1976">
        <v>47</v>
      </c>
      <c r="L158" s="1972" t="s">
        <v>2855</v>
      </c>
      <c r="M158" s="2108">
        <v>47</v>
      </c>
      <c r="N158" s="1116"/>
      <c r="O158" s="1971" t="s">
        <v>156</v>
      </c>
      <c r="P158" s="1972" t="s">
        <v>2855</v>
      </c>
      <c r="Q158" s="2109" t="s">
        <v>156</v>
      </c>
      <c r="R158" s="1974" t="s">
        <v>766</v>
      </c>
      <c r="S158" s="1972" t="s">
        <v>2855</v>
      </c>
      <c r="T158" s="2110" t="s">
        <v>766</v>
      </c>
      <c r="U158" s="1976">
        <v>21</v>
      </c>
      <c r="V158" s="1972" t="s">
        <v>2855</v>
      </c>
      <c r="W158" s="2109">
        <v>21</v>
      </c>
      <c r="X158" s="1976">
        <v>47</v>
      </c>
      <c r="Y158" s="1972" t="s">
        <v>2855</v>
      </c>
      <c r="Z158" s="2111">
        <v>47</v>
      </c>
      <c r="AA158" s="1116"/>
      <c r="AB158" s="1162"/>
      <c r="AC158" s="1162"/>
      <c r="AD158" s="2702"/>
      <c r="AE158" s="2702"/>
      <c r="AF158" s="2702"/>
      <c r="AG158" s="2702"/>
      <c r="AH158" s="2702"/>
      <c r="AI158" s="2702"/>
      <c r="AJ158" s="2702"/>
      <c r="AK158" s="2702"/>
      <c r="AL158" s="2702"/>
      <c r="AM158" s="2702"/>
      <c r="AN158" s="2702"/>
      <c r="AO158" s="2702"/>
      <c r="AP158" s="2702"/>
      <c r="AQ158" s="2702"/>
      <c r="AR158" s="2702"/>
      <c r="AS158" s="2702"/>
      <c r="AT158" s="2702"/>
      <c r="AU158" s="2702"/>
      <c r="AV158" s="2702"/>
      <c r="AW158" s="2702"/>
      <c r="AX158" s="2702"/>
      <c r="AY158" s="2702"/>
      <c r="AZ158" s="2702"/>
      <c r="BA158" s="2702"/>
      <c r="BB158" s="2702"/>
      <c r="BC158" s="2702"/>
      <c r="BD158" s="2702"/>
      <c r="BE158" s="2702"/>
      <c r="BF158" s="2702"/>
      <c r="BG158" s="2702"/>
      <c r="BH158" s="2702"/>
      <c r="BI158" s="2702"/>
      <c r="BJ158" s="2702"/>
      <c r="BK158" s="2702"/>
      <c r="BL158" s="2702"/>
      <c r="BM158" s="2702"/>
      <c r="BN158" s="2702"/>
      <c r="BO158" s="2702"/>
      <c r="BP158" s="2702"/>
      <c r="BQ158" s="2702"/>
      <c r="BR158" s="2702"/>
      <c r="BS158" s="2702"/>
      <c r="BT158" s="2702"/>
      <c r="BU158" s="2702"/>
      <c r="BV158" s="2702"/>
      <c r="BW158" s="2702"/>
      <c r="BX158" s="2702"/>
      <c r="BY158" s="2702"/>
      <c r="BZ158" s="2702"/>
      <c r="CA158" s="2702"/>
      <c r="CB158" s="2702"/>
      <c r="CC158" s="2702"/>
      <c r="CD158" s="2702"/>
      <c r="CE158" s="2702"/>
      <c r="CF158" s="2702"/>
      <c r="CG158" s="2702"/>
      <c r="CH158" s="2702"/>
      <c r="CI158" s="2702"/>
      <c r="CJ158" s="2702"/>
      <c r="CK158" s="2702"/>
      <c r="CL158" s="2702"/>
      <c r="CM158" s="2702"/>
    </row>
    <row r="159" spans="1:91" s="681" customFormat="1" ht="45">
      <c r="A159" s="1116"/>
      <c r="B159" s="1971" t="s">
        <v>172</v>
      </c>
      <c r="C159" s="1972" t="s">
        <v>2855</v>
      </c>
      <c r="D159" s="2105" t="s">
        <v>172</v>
      </c>
      <c r="E159" s="1974" t="s">
        <v>2958</v>
      </c>
      <c r="F159" s="1972" t="s">
        <v>2855</v>
      </c>
      <c r="G159" s="2106" t="s">
        <v>2958</v>
      </c>
      <c r="H159" s="1976">
        <v>22</v>
      </c>
      <c r="I159" s="1972" t="s">
        <v>2855</v>
      </c>
      <c r="J159" s="2107">
        <v>22</v>
      </c>
      <c r="K159" s="1976">
        <v>48</v>
      </c>
      <c r="L159" s="1972" t="s">
        <v>2855</v>
      </c>
      <c r="M159" s="2108">
        <v>48</v>
      </c>
      <c r="N159" s="1116"/>
      <c r="O159" s="1971" t="s">
        <v>172</v>
      </c>
      <c r="P159" s="1972" t="s">
        <v>2855</v>
      </c>
      <c r="Q159" s="2109" t="s">
        <v>172</v>
      </c>
      <c r="R159" s="1974" t="s">
        <v>2958</v>
      </c>
      <c r="S159" s="1972" t="s">
        <v>2855</v>
      </c>
      <c r="T159" s="2110" t="s">
        <v>2958</v>
      </c>
      <c r="U159" s="1976">
        <v>22</v>
      </c>
      <c r="V159" s="1972" t="s">
        <v>2855</v>
      </c>
      <c r="W159" s="2109">
        <v>22</v>
      </c>
      <c r="X159" s="1976">
        <v>48</v>
      </c>
      <c r="Y159" s="1972" t="s">
        <v>2855</v>
      </c>
      <c r="Z159" s="2111">
        <v>48</v>
      </c>
      <c r="AA159" s="1116"/>
      <c r="AB159" s="1162"/>
      <c r="AC159" s="1162"/>
      <c r="AD159" s="2702"/>
      <c r="AE159" s="2702"/>
      <c r="AF159" s="2702"/>
      <c r="AG159" s="2702"/>
      <c r="AH159" s="2702"/>
      <c r="AI159" s="2702"/>
      <c r="AJ159" s="2702"/>
      <c r="AK159" s="2702"/>
      <c r="AL159" s="2702"/>
      <c r="AM159" s="2702"/>
      <c r="AN159" s="2702"/>
      <c r="AO159" s="2702"/>
      <c r="AP159" s="2702"/>
      <c r="AQ159" s="2702"/>
      <c r="AR159" s="2702"/>
      <c r="AS159" s="2702"/>
      <c r="AT159" s="2702"/>
      <c r="AU159" s="2702"/>
      <c r="AV159" s="2702"/>
      <c r="AW159" s="2702"/>
      <c r="AX159" s="2702"/>
      <c r="AY159" s="2702"/>
      <c r="AZ159" s="2702"/>
      <c r="BA159" s="2702"/>
      <c r="BB159" s="2702"/>
      <c r="BC159" s="2702"/>
      <c r="BD159" s="2702"/>
      <c r="BE159" s="2702"/>
      <c r="BF159" s="2702"/>
      <c r="BG159" s="2702"/>
      <c r="BH159" s="2702"/>
      <c r="BI159" s="2702"/>
      <c r="BJ159" s="2702"/>
      <c r="BK159" s="2702"/>
      <c r="BL159" s="2702"/>
      <c r="BM159" s="2702"/>
      <c r="BN159" s="2702"/>
      <c r="BO159" s="2702"/>
      <c r="BP159" s="2702"/>
      <c r="BQ159" s="2702"/>
      <c r="BR159" s="2702"/>
      <c r="BS159" s="2702"/>
      <c r="BT159" s="2702"/>
      <c r="BU159" s="2702"/>
      <c r="BV159" s="2702"/>
      <c r="BW159" s="2702"/>
      <c r="BX159" s="2702"/>
      <c r="BY159" s="2702"/>
      <c r="BZ159" s="2702"/>
      <c r="CA159" s="2702"/>
      <c r="CB159" s="2702"/>
      <c r="CC159" s="2702"/>
      <c r="CD159" s="2702"/>
      <c r="CE159" s="2702"/>
      <c r="CF159" s="2702"/>
      <c r="CG159" s="2702"/>
      <c r="CH159" s="2702"/>
      <c r="CI159" s="2702"/>
      <c r="CJ159" s="2702"/>
      <c r="CK159" s="2702"/>
      <c r="CL159" s="2702"/>
      <c r="CM159" s="2702"/>
    </row>
    <row r="160" spans="1:91" s="681" customFormat="1" ht="45">
      <c r="A160" s="1116"/>
      <c r="B160" s="1971" t="s">
        <v>2959</v>
      </c>
      <c r="C160" s="1972" t="s">
        <v>2855</v>
      </c>
      <c r="D160" s="2105" t="s">
        <v>2959</v>
      </c>
      <c r="E160" s="1974" t="s">
        <v>2960</v>
      </c>
      <c r="F160" s="1972" t="s">
        <v>2855</v>
      </c>
      <c r="G160" s="2106" t="s">
        <v>2960</v>
      </c>
      <c r="H160" s="1976">
        <v>23</v>
      </c>
      <c r="I160" s="1972" t="s">
        <v>2855</v>
      </c>
      <c r="J160" s="2107">
        <v>23</v>
      </c>
      <c r="K160" s="1976">
        <v>49</v>
      </c>
      <c r="L160" s="1972" t="s">
        <v>2855</v>
      </c>
      <c r="M160" s="2108">
        <v>49</v>
      </c>
      <c r="N160" s="1116"/>
      <c r="O160" s="1971" t="s">
        <v>2959</v>
      </c>
      <c r="P160" s="1972" t="s">
        <v>2855</v>
      </c>
      <c r="Q160" s="2109" t="s">
        <v>2959</v>
      </c>
      <c r="R160" s="1974" t="s">
        <v>2960</v>
      </c>
      <c r="S160" s="1972" t="s">
        <v>2855</v>
      </c>
      <c r="T160" s="2110" t="s">
        <v>2960</v>
      </c>
      <c r="U160" s="1976">
        <v>23</v>
      </c>
      <c r="V160" s="1972" t="s">
        <v>2855</v>
      </c>
      <c r="W160" s="2109">
        <v>23</v>
      </c>
      <c r="X160" s="1976">
        <v>49</v>
      </c>
      <c r="Y160" s="1972" t="s">
        <v>2855</v>
      </c>
      <c r="Z160" s="2111">
        <v>49</v>
      </c>
      <c r="AA160" s="1116"/>
      <c r="AB160" s="1162"/>
      <c r="AC160" s="1162"/>
      <c r="AD160" s="2702"/>
      <c r="AE160" s="2702"/>
      <c r="AF160" s="2702"/>
      <c r="AG160" s="2702"/>
      <c r="AH160" s="2702"/>
      <c r="AI160" s="2702"/>
      <c r="AJ160" s="2702"/>
      <c r="AK160" s="2702"/>
      <c r="AL160" s="2702"/>
      <c r="AM160" s="2702"/>
      <c r="AN160" s="2702"/>
      <c r="AO160" s="2702"/>
      <c r="AP160" s="2702"/>
      <c r="AQ160" s="2702"/>
      <c r="AR160" s="2702"/>
      <c r="AS160" s="2702"/>
      <c r="AT160" s="2702"/>
      <c r="AU160" s="2702"/>
      <c r="AV160" s="2702"/>
      <c r="AW160" s="2702"/>
      <c r="AX160" s="2702"/>
      <c r="AY160" s="2702"/>
      <c r="AZ160" s="2702"/>
      <c r="BA160" s="2702"/>
      <c r="BB160" s="2702"/>
      <c r="BC160" s="2702"/>
      <c r="BD160" s="2702"/>
      <c r="BE160" s="2702"/>
      <c r="BF160" s="2702"/>
      <c r="BG160" s="2702"/>
      <c r="BH160" s="2702"/>
      <c r="BI160" s="2702"/>
      <c r="BJ160" s="2702"/>
      <c r="BK160" s="2702"/>
      <c r="BL160" s="2702"/>
      <c r="BM160" s="2702"/>
      <c r="BN160" s="2702"/>
      <c r="BO160" s="2702"/>
      <c r="BP160" s="2702"/>
      <c r="BQ160" s="2702"/>
      <c r="BR160" s="2702"/>
      <c r="BS160" s="2702"/>
      <c r="BT160" s="2702"/>
      <c r="BU160" s="2702"/>
      <c r="BV160" s="2702"/>
      <c r="BW160" s="2702"/>
      <c r="BX160" s="2702"/>
      <c r="BY160" s="2702"/>
      <c r="BZ160" s="2702"/>
      <c r="CA160" s="2702"/>
      <c r="CB160" s="2702"/>
      <c r="CC160" s="2702"/>
      <c r="CD160" s="2702"/>
      <c r="CE160" s="2702"/>
      <c r="CF160" s="2702"/>
      <c r="CG160" s="2702"/>
      <c r="CH160" s="2702"/>
      <c r="CI160" s="2702"/>
      <c r="CJ160" s="2702"/>
      <c r="CK160" s="2702"/>
      <c r="CL160" s="2702"/>
      <c r="CM160" s="2702"/>
    </row>
    <row r="161" spans="1:91" s="681" customFormat="1" ht="45">
      <c r="A161" s="1116"/>
      <c r="B161" s="1971" t="s">
        <v>1533</v>
      </c>
      <c r="C161" s="1972" t="s">
        <v>2855</v>
      </c>
      <c r="D161" s="2105" t="s">
        <v>1533</v>
      </c>
      <c r="E161" s="1974" t="s">
        <v>2961</v>
      </c>
      <c r="F161" s="1972" t="s">
        <v>2855</v>
      </c>
      <c r="G161" s="2106" t="s">
        <v>2961</v>
      </c>
      <c r="H161" s="1976">
        <v>24</v>
      </c>
      <c r="I161" s="1972" t="s">
        <v>2855</v>
      </c>
      <c r="J161" s="2107">
        <v>24</v>
      </c>
      <c r="K161" s="1976">
        <v>50</v>
      </c>
      <c r="L161" s="1972" t="s">
        <v>2855</v>
      </c>
      <c r="M161" s="2108">
        <v>50</v>
      </c>
      <c r="N161" s="1116"/>
      <c r="O161" s="1971" t="s">
        <v>1533</v>
      </c>
      <c r="P161" s="1972" t="s">
        <v>2855</v>
      </c>
      <c r="Q161" s="2109" t="s">
        <v>1533</v>
      </c>
      <c r="R161" s="1974" t="s">
        <v>2961</v>
      </c>
      <c r="S161" s="1972" t="s">
        <v>2855</v>
      </c>
      <c r="T161" s="2110" t="s">
        <v>2961</v>
      </c>
      <c r="U161" s="1976">
        <v>24</v>
      </c>
      <c r="V161" s="1972" t="s">
        <v>2855</v>
      </c>
      <c r="W161" s="2109">
        <v>24</v>
      </c>
      <c r="X161" s="1976">
        <v>50</v>
      </c>
      <c r="Y161" s="1972" t="s">
        <v>2855</v>
      </c>
      <c r="Z161" s="2111">
        <v>50</v>
      </c>
      <c r="AA161" s="1116"/>
      <c r="AB161" s="1162"/>
      <c r="AC161" s="1162"/>
      <c r="AD161" s="2702"/>
      <c r="AE161" s="2702"/>
      <c r="AF161" s="2702"/>
      <c r="AG161" s="2702"/>
      <c r="AH161" s="2702"/>
      <c r="AI161" s="2702"/>
      <c r="AJ161" s="2702"/>
      <c r="AK161" s="2702"/>
      <c r="AL161" s="2702"/>
      <c r="AM161" s="2702"/>
      <c r="AN161" s="2702"/>
      <c r="AO161" s="2702"/>
      <c r="AP161" s="2702"/>
      <c r="AQ161" s="2702"/>
      <c r="AR161" s="2702"/>
      <c r="AS161" s="2702"/>
      <c r="AT161" s="2702"/>
      <c r="AU161" s="2702"/>
      <c r="AV161" s="2702"/>
      <c r="AW161" s="2702"/>
      <c r="AX161" s="2702"/>
      <c r="AY161" s="2702"/>
      <c r="AZ161" s="2702"/>
      <c r="BA161" s="2702"/>
      <c r="BB161" s="2702"/>
      <c r="BC161" s="2702"/>
      <c r="BD161" s="2702"/>
      <c r="BE161" s="2702"/>
      <c r="BF161" s="2702"/>
      <c r="BG161" s="2702"/>
      <c r="BH161" s="2702"/>
      <c r="BI161" s="2702"/>
      <c r="BJ161" s="2702"/>
      <c r="BK161" s="2702"/>
      <c r="BL161" s="2702"/>
      <c r="BM161" s="2702"/>
      <c r="BN161" s="2702"/>
      <c r="BO161" s="2702"/>
      <c r="BP161" s="2702"/>
      <c r="BQ161" s="2702"/>
      <c r="BR161" s="2702"/>
      <c r="BS161" s="2702"/>
      <c r="BT161" s="2702"/>
      <c r="BU161" s="2702"/>
      <c r="BV161" s="2702"/>
      <c r="BW161" s="2702"/>
      <c r="BX161" s="2702"/>
      <c r="BY161" s="2702"/>
      <c r="BZ161" s="2702"/>
      <c r="CA161" s="2702"/>
      <c r="CB161" s="2702"/>
      <c r="CC161" s="2702"/>
      <c r="CD161" s="2702"/>
      <c r="CE161" s="2702"/>
      <c r="CF161" s="2702"/>
      <c r="CG161" s="2702"/>
      <c r="CH161" s="2702"/>
      <c r="CI161" s="2702"/>
      <c r="CJ161" s="2702"/>
      <c r="CK161" s="2702"/>
      <c r="CL161" s="2702"/>
      <c r="CM161" s="2702"/>
    </row>
    <row r="162" spans="1:91" s="681" customFormat="1" ht="45">
      <c r="A162" s="1116"/>
      <c r="B162" s="1971" t="s">
        <v>2951</v>
      </c>
      <c r="C162" s="1972" t="s">
        <v>2855</v>
      </c>
      <c r="D162" s="2105" t="s">
        <v>2951</v>
      </c>
      <c r="E162" s="1974" t="s">
        <v>2956</v>
      </c>
      <c r="F162" s="1972" t="s">
        <v>2855</v>
      </c>
      <c r="G162" s="2106" t="s">
        <v>2956</v>
      </c>
      <c r="H162" s="1976">
        <v>25</v>
      </c>
      <c r="I162" s="1972" t="s">
        <v>2855</v>
      </c>
      <c r="J162" s="2107">
        <v>25</v>
      </c>
      <c r="K162" s="1976">
        <v>51</v>
      </c>
      <c r="L162" s="1972" t="s">
        <v>2855</v>
      </c>
      <c r="M162" s="2108">
        <v>51</v>
      </c>
      <c r="N162" s="1116"/>
      <c r="O162" s="1971" t="s">
        <v>2951</v>
      </c>
      <c r="P162" s="1972" t="s">
        <v>2855</v>
      </c>
      <c r="Q162" s="2109" t="s">
        <v>2951</v>
      </c>
      <c r="R162" s="1974" t="s">
        <v>2956</v>
      </c>
      <c r="S162" s="1972" t="s">
        <v>2855</v>
      </c>
      <c r="T162" s="2110" t="s">
        <v>2956</v>
      </c>
      <c r="U162" s="1976">
        <v>25</v>
      </c>
      <c r="V162" s="1972" t="s">
        <v>2855</v>
      </c>
      <c r="W162" s="2109">
        <v>25</v>
      </c>
      <c r="X162" s="1976">
        <v>51</v>
      </c>
      <c r="Y162" s="1972" t="s">
        <v>2855</v>
      </c>
      <c r="Z162" s="2111">
        <v>51</v>
      </c>
      <c r="AA162" s="1116"/>
      <c r="AB162" s="1162"/>
      <c r="AC162" s="1162"/>
      <c r="AD162" s="2702"/>
      <c r="AE162" s="2702"/>
      <c r="AF162" s="2702"/>
      <c r="AG162" s="2702"/>
      <c r="AH162" s="2702"/>
      <c r="AI162" s="2702"/>
      <c r="AJ162" s="2702"/>
      <c r="AK162" s="2702"/>
      <c r="AL162" s="2702"/>
      <c r="AM162" s="2702"/>
      <c r="AN162" s="2702"/>
      <c r="AO162" s="2702"/>
      <c r="AP162" s="2702"/>
      <c r="AQ162" s="2702"/>
      <c r="AR162" s="2702"/>
      <c r="AS162" s="2702"/>
      <c r="AT162" s="2702"/>
      <c r="AU162" s="2702"/>
      <c r="AV162" s="2702"/>
      <c r="AW162" s="2702"/>
      <c r="AX162" s="2702"/>
      <c r="AY162" s="2702"/>
      <c r="AZ162" s="2702"/>
      <c r="BA162" s="2702"/>
      <c r="BB162" s="2702"/>
      <c r="BC162" s="2702"/>
      <c r="BD162" s="2702"/>
      <c r="BE162" s="2702"/>
      <c r="BF162" s="2702"/>
      <c r="BG162" s="2702"/>
      <c r="BH162" s="2702"/>
      <c r="BI162" s="2702"/>
      <c r="BJ162" s="2702"/>
      <c r="BK162" s="2702"/>
      <c r="BL162" s="2702"/>
      <c r="BM162" s="2702"/>
      <c r="BN162" s="2702"/>
      <c r="BO162" s="2702"/>
      <c r="BP162" s="2702"/>
      <c r="BQ162" s="2702"/>
      <c r="BR162" s="2702"/>
      <c r="BS162" s="2702"/>
      <c r="BT162" s="2702"/>
      <c r="BU162" s="2702"/>
      <c r="BV162" s="2702"/>
      <c r="BW162" s="2702"/>
      <c r="BX162" s="2702"/>
      <c r="BY162" s="2702"/>
      <c r="BZ162" s="2702"/>
      <c r="CA162" s="2702"/>
      <c r="CB162" s="2702"/>
      <c r="CC162" s="2702"/>
      <c r="CD162" s="2702"/>
      <c r="CE162" s="2702"/>
      <c r="CF162" s="2702"/>
      <c r="CG162" s="2702"/>
      <c r="CH162" s="2702"/>
      <c r="CI162" s="2702"/>
      <c r="CJ162" s="2702"/>
      <c r="CK162" s="2702"/>
      <c r="CL162" s="2702"/>
      <c r="CM162" s="2702"/>
    </row>
    <row r="163" spans="1:91" s="681" customFormat="1" ht="45">
      <c r="A163" s="1116"/>
      <c r="B163" s="1971" t="s">
        <v>270</v>
      </c>
      <c r="C163" s="1972" t="s">
        <v>2855</v>
      </c>
      <c r="D163" s="2105" t="s">
        <v>270</v>
      </c>
      <c r="E163" s="1974" t="s">
        <v>2955</v>
      </c>
      <c r="F163" s="1972" t="s">
        <v>2855</v>
      </c>
      <c r="G163" s="2106" t="s">
        <v>2955</v>
      </c>
      <c r="H163" s="1976">
        <v>26</v>
      </c>
      <c r="I163" s="1972" t="s">
        <v>2855</v>
      </c>
      <c r="J163" s="2107">
        <v>26</v>
      </c>
      <c r="K163" s="1976">
        <v>52</v>
      </c>
      <c r="L163" s="1972" t="s">
        <v>2855</v>
      </c>
      <c r="M163" s="2108">
        <v>52</v>
      </c>
      <c r="N163" s="1116"/>
      <c r="O163" s="1971" t="s">
        <v>270</v>
      </c>
      <c r="P163" s="1972" t="s">
        <v>2855</v>
      </c>
      <c r="Q163" s="2109" t="s">
        <v>270</v>
      </c>
      <c r="R163" s="1974" t="s">
        <v>2955</v>
      </c>
      <c r="S163" s="1972" t="s">
        <v>2855</v>
      </c>
      <c r="T163" s="2110" t="s">
        <v>2955</v>
      </c>
      <c r="U163" s="1976">
        <v>26</v>
      </c>
      <c r="V163" s="1972" t="s">
        <v>2855</v>
      </c>
      <c r="W163" s="2109">
        <v>26</v>
      </c>
      <c r="X163" s="1976">
        <v>52</v>
      </c>
      <c r="Y163" s="1972" t="s">
        <v>2855</v>
      </c>
      <c r="Z163" s="2111">
        <v>52</v>
      </c>
      <c r="AA163" s="1116"/>
      <c r="AB163" s="1162"/>
      <c r="AC163" s="1162"/>
      <c r="AD163" s="2702"/>
      <c r="AE163" s="2702"/>
      <c r="AF163" s="2702"/>
      <c r="AG163" s="2702"/>
      <c r="AH163" s="2702"/>
      <c r="AI163" s="2702"/>
      <c r="AJ163" s="2702"/>
      <c r="AK163" s="2702"/>
      <c r="AL163" s="2702"/>
      <c r="AM163" s="2702"/>
      <c r="AN163" s="2702"/>
      <c r="AO163" s="2702"/>
      <c r="AP163" s="2702"/>
      <c r="AQ163" s="2702"/>
      <c r="AR163" s="2702"/>
      <c r="AS163" s="2702"/>
      <c r="AT163" s="2702"/>
      <c r="AU163" s="2702"/>
      <c r="AV163" s="2702"/>
      <c r="AW163" s="2702"/>
      <c r="AX163" s="2702"/>
      <c r="AY163" s="2702"/>
      <c r="AZ163" s="2702"/>
      <c r="BA163" s="2702"/>
      <c r="BB163" s="2702"/>
      <c r="BC163" s="2702"/>
      <c r="BD163" s="2702"/>
      <c r="BE163" s="2702"/>
      <c r="BF163" s="2702"/>
      <c r="BG163" s="2702"/>
      <c r="BH163" s="2702"/>
      <c r="BI163" s="2702"/>
      <c r="BJ163" s="2702"/>
      <c r="BK163" s="2702"/>
      <c r="BL163" s="2702"/>
      <c r="BM163" s="2702"/>
      <c r="BN163" s="2702"/>
      <c r="BO163" s="2702"/>
      <c r="BP163" s="2702"/>
      <c r="BQ163" s="2702"/>
      <c r="BR163" s="2702"/>
      <c r="BS163" s="2702"/>
      <c r="BT163" s="2702"/>
      <c r="BU163" s="2702"/>
      <c r="BV163" s="2702"/>
      <c r="BW163" s="2702"/>
      <c r="BX163" s="2702"/>
      <c r="BY163" s="2702"/>
      <c r="BZ163" s="2702"/>
      <c r="CA163" s="2702"/>
      <c r="CB163" s="2702"/>
      <c r="CC163" s="2702"/>
      <c r="CD163" s="2702"/>
      <c r="CE163" s="2702"/>
      <c r="CF163" s="2702"/>
      <c r="CG163" s="2702"/>
      <c r="CH163" s="2702"/>
      <c r="CI163" s="2702"/>
      <c r="CJ163" s="2702"/>
      <c r="CK163" s="2702"/>
      <c r="CL163" s="2702"/>
      <c r="CM163" s="2702"/>
    </row>
    <row r="164" spans="1:91" s="681" customFormat="1" ht="45">
      <c r="A164" s="1116"/>
      <c r="B164" s="1971" t="s">
        <v>73</v>
      </c>
      <c r="C164" s="1972" t="s">
        <v>2855</v>
      </c>
      <c r="D164" s="2105" t="s">
        <v>73</v>
      </c>
      <c r="E164" s="1974" t="s">
        <v>1513</v>
      </c>
      <c r="F164" s="1972" t="s">
        <v>2855</v>
      </c>
      <c r="G164" s="2106" t="s">
        <v>1513</v>
      </c>
      <c r="H164" s="1976" t="s">
        <v>2953</v>
      </c>
      <c r="I164" s="1972" t="s">
        <v>2855</v>
      </c>
      <c r="J164" s="2107" t="s">
        <v>2953</v>
      </c>
      <c r="K164" s="1976" t="s">
        <v>2962</v>
      </c>
      <c r="L164" s="1972" t="s">
        <v>2855</v>
      </c>
      <c r="M164" s="2108" t="s">
        <v>2962</v>
      </c>
      <c r="N164" s="1116"/>
      <c r="O164" s="1971" t="s">
        <v>73</v>
      </c>
      <c r="P164" s="1972" t="s">
        <v>2855</v>
      </c>
      <c r="Q164" s="2109" t="s">
        <v>73</v>
      </c>
      <c r="R164" s="1974" t="s">
        <v>1513</v>
      </c>
      <c r="S164" s="1972" t="s">
        <v>2855</v>
      </c>
      <c r="T164" s="2110" t="s">
        <v>1513</v>
      </c>
      <c r="U164" s="1976" t="s">
        <v>2953</v>
      </c>
      <c r="V164" s="1972" t="s">
        <v>2855</v>
      </c>
      <c r="W164" s="2109" t="s">
        <v>2953</v>
      </c>
      <c r="X164" s="1976" t="s">
        <v>2962</v>
      </c>
      <c r="Y164" s="1972" t="s">
        <v>2855</v>
      </c>
      <c r="Z164" s="2111" t="s">
        <v>2962</v>
      </c>
      <c r="AA164" s="1116"/>
      <c r="AB164" s="1162"/>
      <c r="AC164" s="1162"/>
      <c r="AD164" s="2702"/>
      <c r="AE164" s="2702"/>
      <c r="AF164" s="2702"/>
      <c r="AG164" s="2702"/>
      <c r="AH164" s="2702"/>
      <c r="AI164" s="2702"/>
      <c r="AJ164" s="2702"/>
      <c r="AK164" s="2702"/>
      <c r="AL164" s="2702"/>
      <c r="AM164" s="2702"/>
      <c r="AN164" s="2702"/>
      <c r="AO164" s="2702"/>
      <c r="AP164" s="2702"/>
      <c r="AQ164" s="2702"/>
      <c r="AR164" s="2702"/>
      <c r="AS164" s="2702"/>
      <c r="AT164" s="2702"/>
      <c r="AU164" s="2702"/>
      <c r="AV164" s="2702"/>
      <c r="AW164" s="2702"/>
      <c r="AX164" s="2702"/>
      <c r="AY164" s="2702"/>
      <c r="AZ164" s="2702"/>
      <c r="BA164" s="2702"/>
      <c r="BB164" s="2702"/>
      <c r="BC164" s="2702"/>
      <c r="BD164" s="2702"/>
      <c r="BE164" s="2702"/>
      <c r="BF164" s="2702"/>
      <c r="BG164" s="2702"/>
      <c r="BH164" s="2702"/>
      <c r="BI164" s="2702"/>
      <c r="BJ164" s="2702"/>
      <c r="BK164" s="2702"/>
      <c r="BL164" s="2702"/>
      <c r="BM164" s="2702"/>
      <c r="BN164" s="2702"/>
      <c r="BO164" s="2702"/>
      <c r="BP164" s="2702"/>
      <c r="BQ164" s="2702"/>
      <c r="BR164" s="2702"/>
      <c r="BS164" s="2702"/>
      <c r="BT164" s="2702"/>
      <c r="BU164" s="2702"/>
      <c r="BV164" s="2702"/>
      <c r="BW164" s="2702"/>
      <c r="BX164" s="2702"/>
      <c r="BY164" s="2702"/>
      <c r="BZ164" s="2702"/>
      <c r="CA164" s="2702"/>
      <c r="CB164" s="2702"/>
      <c r="CC164" s="2702"/>
      <c r="CD164" s="2702"/>
      <c r="CE164" s="2702"/>
      <c r="CF164" s="2702"/>
      <c r="CG164" s="2702"/>
      <c r="CH164" s="2702"/>
      <c r="CI164" s="2702"/>
      <c r="CJ164" s="2702"/>
      <c r="CK164" s="2702"/>
      <c r="CL164" s="2702"/>
      <c r="CM164" s="2702"/>
    </row>
    <row r="165" spans="1:91" s="681" customFormat="1" ht="45">
      <c r="A165" s="1116"/>
      <c r="B165" s="1971" t="s">
        <v>2882</v>
      </c>
      <c r="C165" s="1972" t="s">
        <v>2855</v>
      </c>
      <c r="D165" s="2105" t="s">
        <v>2882</v>
      </c>
      <c r="E165" s="1974" t="s">
        <v>1512</v>
      </c>
      <c r="F165" s="1972" t="s">
        <v>2855</v>
      </c>
      <c r="G165" s="2106" t="s">
        <v>1512</v>
      </c>
      <c r="H165" s="1976" t="s">
        <v>852</v>
      </c>
      <c r="I165" s="1972" t="s">
        <v>2855</v>
      </c>
      <c r="J165" s="2107" t="s">
        <v>852</v>
      </c>
      <c r="K165" s="1976" t="s">
        <v>2975</v>
      </c>
      <c r="L165" s="1972" t="s">
        <v>2855</v>
      </c>
      <c r="M165" s="2108" t="s">
        <v>2975</v>
      </c>
      <c r="N165" s="1116"/>
      <c r="O165" s="1971" t="s">
        <v>2882</v>
      </c>
      <c r="P165" s="1972" t="s">
        <v>2855</v>
      </c>
      <c r="Q165" s="2109" t="s">
        <v>2882</v>
      </c>
      <c r="R165" s="1974" t="s">
        <v>1512</v>
      </c>
      <c r="S165" s="1972" t="s">
        <v>2855</v>
      </c>
      <c r="T165" s="2110" t="s">
        <v>1512</v>
      </c>
      <c r="U165" s="1976" t="s">
        <v>852</v>
      </c>
      <c r="V165" s="1972" t="s">
        <v>2855</v>
      </c>
      <c r="W165" s="2109" t="s">
        <v>852</v>
      </c>
      <c r="X165" s="1976" t="s">
        <v>2975</v>
      </c>
      <c r="Y165" s="1972" t="s">
        <v>2855</v>
      </c>
      <c r="Z165" s="2111" t="s">
        <v>2975</v>
      </c>
      <c r="AA165" s="1116"/>
      <c r="AB165" s="1162"/>
      <c r="AC165" s="1162"/>
      <c r="AD165" s="2702"/>
      <c r="AE165" s="2702"/>
      <c r="AF165" s="2702"/>
      <c r="AG165" s="2702"/>
      <c r="AH165" s="2702"/>
      <c r="AI165" s="2702"/>
      <c r="AJ165" s="2702"/>
      <c r="AK165" s="2702"/>
      <c r="AL165" s="2702"/>
      <c r="AM165" s="2702"/>
      <c r="AN165" s="2702"/>
      <c r="AO165" s="2702"/>
      <c r="AP165" s="2702"/>
      <c r="AQ165" s="2702"/>
      <c r="AR165" s="2702"/>
      <c r="AS165" s="2702"/>
      <c r="AT165" s="2702"/>
      <c r="AU165" s="2702"/>
      <c r="AV165" s="2702"/>
      <c r="AW165" s="2702"/>
      <c r="AX165" s="2702"/>
      <c r="AY165" s="2702"/>
      <c r="AZ165" s="2702"/>
      <c r="BA165" s="2702"/>
      <c r="BB165" s="2702"/>
      <c r="BC165" s="2702"/>
      <c r="BD165" s="2702"/>
      <c r="BE165" s="2702"/>
      <c r="BF165" s="2702"/>
      <c r="BG165" s="2702"/>
      <c r="BH165" s="2702"/>
      <c r="BI165" s="2702"/>
      <c r="BJ165" s="2702"/>
      <c r="BK165" s="2702"/>
      <c r="BL165" s="2702"/>
      <c r="BM165" s="2702"/>
      <c r="BN165" s="2702"/>
      <c r="BO165" s="2702"/>
      <c r="BP165" s="2702"/>
      <c r="BQ165" s="2702"/>
      <c r="BR165" s="2702"/>
      <c r="BS165" s="2702"/>
      <c r="BT165" s="2702"/>
      <c r="BU165" s="2702"/>
      <c r="BV165" s="2702"/>
      <c r="BW165" s="2702"/>
      <c r="BX165" s="2702"/>
      <c r="BY165" s="2702"/>
      <c r="BZ165" s="2702"/>
      <c r="CA165" s="2702"/>
      <c r="CB165" s="2702"/>
      <c r="CC165" s="2702"/>
      <c r="CD165" s="2702"/>
      <c r="CE165" s="2702"/>
      <c r="CF165" s="2702"/>
      <c r="CG165" s="2702"/>
      <c r="CH165" s="2702"/>
      <c r="CI165" s="2702"/>
      <c r="CJ165" s="2702"/>
      <c r="CK165" s="2702"/>
      <c r="CL165" s="2702"/>
      <c r="CM165" s="2702"/>
    </row>
    <row r="166" spans="1:91" s="681" customFormat="1" ht="45">
      <c r="A166" s="1116"/>
      <c r="B166" s="1971" t="s">
        <v>2890</v>
      </c>
      <c r="C166" s="1972" t="s">
        <v>2855</v>
      </c>
      <c r="D166" s="2105" t="s">
        <v>2890</v>
      </c>
      <c r="E166" s="1974" t="s">
        <v>2886</v>
      </c>
      <c r="F166" s="1972" t="s">
        <v>2855</v>
      </c>
      <c r="G166" s="2106" t="s">
        <v>2886</v>
      </c>
      <c r="H166" s="1976" t="s">
        <v>1485</v>
      </c>
      <c r="I166" s="1972" t="s">
        <v>2855</v>
      </c>
      <c r="J166" s="2107" t="s">
        <v>1485</v>
      </c>
      <c r="K166" s="1976" t="s">
        <v>2888</v>
      </c>
      <c r="L166" s="1972" t="s">
        <v>2855</v>
      </c>
      <c r="M166" s="2108" t="s">
        <v>2888</v>
      </c>
      <c r="N166" s="1116"/>
      <c r="O166" s="1971" t="s">
        <v>2890</v>
      </c>
      <c r="P166" s="1972" t="s">
        <v>2855</v>
      </c>
      <c r="Q166" s="2109" t="s">
        <v>2890</v>
      </c>
      <c r="R166" s="1974" t="s">
        <v>2886</v>
      </c>
      <c r="S166" s="1972" t="s">
        <v>2855</v>
      </c>
      <c r="T166" s="2110" t="s">
        <v>2886</v>
      </c>
      <c r="U166" s="1976" t="s">
        <v>1485</v>
      </c>
      <c r="V166" s="1972" t="s">
        <v>2855</v>
      </c>
      <c r="W166" s="2109" t="s">
        <v>1485</v>
      </c>
      <c r="X166" s="1976" t="s">
        <v>2888</v>
      </c>
      <c r="Y166" s="1972" t="s">
        <v>2855</v>
      </c>
      <c r="Z166" s="2111" t="s">
        <v>2888</v>
      </c>
      <c r="AA166" s="1116"/>
      <c r="AB166" s="1162"/>
      <c r="AC166" s="1162"/>
      <c r="AD166" s="2702"/>
      <c r="AE166" s="2702"/>
      <c r="AF166" s="2702"/>
      <c r="AG166" s="2702"/>
      <c r="AH166" s="2702"/>
      <c r="AI166" s="2702"/>
      <c r="AJ166" s="2702"/>
      <c r="AK166" s="2702"/>
      <c r="AL166" s="2702"/>
      <c r="AM166" s="2702"/>
      <c r="AN166" s="2702"/>
      <c r="AO166" s="2702"/>
      <c r="AP166" s="2702"/>
      <c r="AQ166" s="2702"/>
      <c r="AR166" s="2702"/>
      <c r="AS166" s="2702"/>
      <c r="AT166" s="2702"/>
      <c r="AU166" s="2702"/>
      <c r="AV166" s="2702"/>
      <c r="AW166" s="2702"/>
      <c r="AX166" s="2702"/>
      <c r="AY166" s="2702"/>
      <c r="AZ166" s="2702"/>
      <c r="BA166" s="2702"/>
      <c r="BB166" s="2702"/>
      <c r="BC166" s="2702"/>
      <c r="BD166" s="2702"/>
      <c r="BE166" s="2702"/>
      <c r="BF166" s="2702"/>
      <c r="BG166" s="2702"/>
      <c r="BH166" s="2702"/>
      <c r="BI166" s="2702"/>
      <c r="BJ166" s="2702"/>
      <c r="BK166" s="2702"/>
      <c r="BL166" s="2702"/>
      <c r="BM166" s="2702"/>
      <c r="BN166" s="2702"/>
      <c r="BO166" s="2702"/>
      <c r="BP166" s="2702"/>
      <c r="BQ166" s="2702"/>
      <c r="BR166" s="2702"/>
      <c r="BS166" s="2702"/>
      <c r="BT166" s="2702"/>
      <c r="BU166" s="2702"/>
      <c r="BV166" s="2702"/>
      <c r="BW166" s="2702"/>
      <c r="BX166" s="2702"/>
      <c r="BY166" s="2702"/>
      <c r="BZ166" s="2702"/>
      <c r="CA166" s="2702"/>
      <c r="CB166" s="2702"/>
      <c r="CC166" s="2702"/>
      <c r="CD166" s="2702"/>
      <c r="CE166" s="2702"/>
      <c r="CF166" s="2702"/>
      <c r="CG166" s="2702"/>
      <c r="CH166" s="2702"/>
      <c r="CI166" s="2702"/>
      <c r="CJ166" s="2702"/>
      <c r="CK166" s="2702"/>
      <c r="CL166" s="2702"/>
      <c r="CM166" s="2702"/>
    </row>
    <row r="167" spans="1:91" s="681" customFormat="1" ht="45">
      <c r="A167" s="1116"/>
      <c r="B167" s="1971" t="s">
        <v>2987</v>
      </c>
      <c r="C167" s="1972" t="s">
        <v>2855</v>
      </c>
      <c r="D167" s="2105" t="s">
        <v>2987</v>
      </c>
      <c r="E167" s="1974" t="s">
        <v>2897</v>
      </c>
      <c r="F167" s="1972" t="s">
        <v>2855</v>
      </c>
      <c r="G167" s="2106" t="s">
        <v>2897</v>
      </c>
      <c r="H167" s="1976" t="s">
        <v>1120</v>
      </c>
      <c r="I167" s="1972" t="s">
        <v>2855</v>
      </c>
      <c r="J167" s="2107" t="s">
        <v>1120</v>
      </c>
      <c r="K167" s="1976" t="s">
        <v>720</v>
      </c>
      <c r="L167" s="1972" t="s">
        <v>2855</v>
      </c>
      <c r="M167" s="2108" t="s">
        <v>720</v>
      </c>
      <c r="N167" s="1116"/>
      <c r="O167" s="1971" t="s">
        <v>2987</v>
      </c>
      <c r="P167" s="1972" t="s">
        <v>2855</v>
      </c>
      <c r="Q167" s="2109" t="s">
        <v>2987</v>
      </c>
      <c r="R167" s="1974" t="s">
        <v>2897</v>
      </c>
      <c r="S167" s="1972" t="s">
        <v>2855</v>
      </c>
      <c r="T167" s="2110" t="s">
        <v>2897</v>
      </c>
      <c r="U167" s="1976" t="s">
        <v>1120</v>
      </c>
      <c r="V167" s="1972" t="s">
        <v>2855</v>
      </c>
      <c r="W167" s="2109" t="s">
        <v>1120</v>
      </c>
      <c r="X167" s="1976" t="s">
        <v>720</v>
      </c>
      <c r="Y167" s="1972" t="s">
        <v>2855</v>
      </c>
      <c r="Z167" s="2111" t="s">
        <v>720</v>
      </c>
      <c r="AA167" s="1116"/>
      <c r="AB167" s="1162"/>
      <c r="AC167" s="1162"/>
      <c r="AD167" s="2702"/>
      <c r="AE167" s="2702"/>
      <c r="AF167" s="2702"/>
      <c r="AG167" s="2702"/>
      <c r="AH167" s="2702"/>
      <c r="AI167" s="2702"/>
      <c r="AJ167" s="2702"/>
      <c r="AK167" s="2702"/>
      <c r="AL167" s="2702"/>
      <c r="AM167" s="2702"/>
      <c r="AN167" s="2702"/>
      <c r="AO167" s="2702"/>
      <c r="AP167" s="2702"/>
      <c r="AQ167" s="2702"/>
      <c r="AR167" s="2702"/>
      <c r="AS167" s="2702"/>
      <c r="AT167" s="2702"/>
      <c r="AU167" s="2702"/>
      <c r="AV167" s="2702"/>
      <c r="AW167" s="2702"/>
      <c r="AX167" s="2702"/>
      <c r="AY167" s="2702"/>
      <c r="AZ167" s="2702"/>
      <c r="BA167" s="2702"/>
      <c r="BB167" s="2702"/>
      <c r="BC167" s="2702"/>
      <c r="BD167" s="2702"/>
      <c r="BE167" s="2702"/>
      <c r="BF167" s="2702"/>
      <c r="BG167" s="2702"/>
      <c r="BH167" s="2702"/>
      <c r="BI167" s="2702"/>
      <c r="BJ167" s="2702"/>
      <c r="BK167" s="2702"/>
      <c r="BL167" s="2702"/>
      <c r="BM167" s="2702"/>
      <c r="BN167" s="2702"/>
      <c r="BO167" s="2702"/>
      <c r="BP167" s="2702"/>
      <c r="BQ167" s="2702"/>
      <c r="BR167" s="2702"/>
      <c r="BS167" s="2702"/>
      <c r="BT167" s="2702"/>
      <c r="BU167" s="2702"/>
      <c r="BV167" s="2702"/>
      <c r="BW167" s="2702"/>
      <c r="BX167" s="2702"/>
      <c r="BY167" s="2702"/>
      <c r="BZ167" s="2702"/>
      <c r="CA167" s="2702"/>
      <c r="CB167" s="2702"/>
      <c r="CC167" s="2702"/>
      <c r="CD167" s="2702"/>
      <c r="CE167" s="2702"/>
      <c r="CF167" s="2702"/>
      <c r="CG167" s="2702"/>
      <c r="CH167" s="2702"/>
      <c r="CI167" s="2702"/>
      <c r="CJ167" s="2702"/>
      <c r="CK167" s="2702"/>
      <c r="CL167" s="2702"/>
      <c r="CM167" s="2702"/>
    </row>
    <row r="168" spans="1:91" s="681" customFormat="1" ht="45">
      <c r="A168" s="1116"/>
      <c r="B168" s="1971" t="s">
        <v>2894</v>
      </c>
      <c r="C168" s="1972" t="s">
        <v>2855</v>
      </c>
      <c r="D168" s="2105" t="s">
        <v>2894</v>
      </c>
      <c r="E168" s="1974" t="s">
        <v>2887</v>
      </c>
      <c r="F168" s="1972" t="s">
        <v>2855</v>
      </c>
      <c r="G168" s="2106" t="s">
        <v>2887</v>
      </c>
      <c r="H168" s="1976" t="s">
        <v>2988</v>
      </c>
      <c r="I168" s="1972" t="s">
        <v>2855</v>
      </c>
      <c r="J168" s="2107" t="s">
        <v>2988</v>
      </c>
      <c r="K168" s="1976" t="s">
        <v>2883</v>
      </c>
      <c r="L168" s="1972" t="s">
        <v>2855</v>
      </c>
      <c r="M168" s="2108" t="s">
        <v>2883</v>
      </c>
      <c r="N168" s="1116"/>
      <c r="O168" s="1971" t="s">
        <v>2894</v>
      </c>
      <c r="P168" s="1972" t="s">
        <v>2855</v>
      </c>
      <c r="Q168" s="2109" t="s">
        <v>2894</v>
      </c>
      <c r="R168" s="1974" t="s">
        <v>2887</v>
      </c>
      <c r="S168" s="1972" t="s">
        <v>2855</v>
      </c>
      <c r="T168" s="2110" t="s">
        <v>2887</v>
      </c>
      <c r="U168" s="1976" t="s">
        <v>2988</v>
      </c>
      <c r="V168" s="1972" t="s">
        <v>2855</v>
      </c>
      <c r="W168" s="2109" t="s">
        <v>2988</v>
      </c>
      <c r="X168" s="1976" t="s">
        <v>2883</v>
      </c>
      <c r="Y168" s="1972" t="s">
        <v>2855</v>
      </c>
      <c r="Z168" s="2111" t="s">
        <v>2883</v>
      </c>
      <c r="AA168" s="1116"/>
      <c r="AB168" s="1162"/>
      <c r="AC168" s="1162"/>
      <c r="AD168" s="2702"/>
      <c r="AE168" s="2702"/>
      <c r="AF168" s="2702"/>
      <c r="AG168" s="2702"/>
      <c r="AH168" s="2702"/>
      <c r="AI168" s="2702"/>
      <c r="AJ168" s="2702"/>
      <c r="AK168" s="2702"/>
      <c r="AL168" s="2702"/>
      <c r="AM168" s="2702"/>
      <c r="AN168" s="2702"/>
      <c r="AO168" s="2702"/>
      <c r="AP168" s="2702"/>
      <c r="AQ168" s="2702"/>
      <c r="AR168" s="2702"/>
      <c r="AS168" s="2702"/>
      <c r="AT168" s="2702"/>
      <c r="AU168" s="2702"/>
      <c r="AV168" s="2702"/>
      <c r="AW168" s="2702"/>
      <c r="AX168" s="2702"/>
      <c r="AY168" s="2702"/>
      <c r="AZ168" s="2702"/>
      <c r="BA168" s="2702"/>
      <c r="BB168" s="2702"/>
      <c r="BC168" s="2702"/>
      <c r="BD168" s="2702"/>
      <c r="BE168" s="2702"/>
      <c r="BF168" s="2702"/>
      <c r="BG168" s="2702"/>
      <c r="BH168" s="2702"/>
      <c r="BI168" s="2702"/>
      <c r="BJ168" s="2702"/>
      <c r="BK168" s="2702"/>
      <c r="BL168" s="2702"/>
      <c r="BM168" s="2702"/>
      <c r="BN168" s="2702"/>
      <c r="BO168" s="2702"/>
      <c r="BP168" s="2702"/>
      <c r="BQ168" s="2702"/>
      <c r="BR168" s="2702"/>
      <c r="BS168" s="2702"/>
      <c r="BT168" s="2702"/>
      <c r="BU168" s="2702"/>
      <c r="BV168" s="2702"/>
      <c r="BW168" s="2702"/>
      <c r="BX168" s="2702"/>
      <c r="BY168" s="2702"/>
      <c r="BZ168" s="2702"/>
      <c r="CA168" s="2702"/>
      <c r="CB168" s="2702"/>
      <c r="CC168" s="2702"/>
      <c r="CD168" s="2702"/>
      <c r="CE168" s="2702"/>
      <c r="CF168" s="2702"/>
      <c r="CG168" s="2702"/>
      <c r="CH168" s="2702"/>
      <c r="CI168" s="2702"/>
      <c r="CJ168" s="2702"/>
      <c r="CK168" s="2702"/>
      <c r="CL168" s="2702"/>
      <c r="CM168" s="2702"/>
    </row>
    <row r="169" spans="1:91" s="681" customFormat="1" ht="45">
      <c r="A169" s="1116"/>
      <c r="B169" s="1971" t="s">
        <v>2896</v>
      </c>
      <c r="C169" s="1972" t="s">
        <v>2855</v>
      </c>
      <c r="D169" s="2105" t="s">
        <v>2896</v>
      </c>
      <c r="E169" s="1974" t="s">
        <v>2898</v>
      </c>
      <c r="F169" s="1972" t="s">
        <v>2855</v>
      </c>
      <c r="G169" s="2106" t="s">
        <v>2898</v>
      </c>
      <c r="H169" s="1976" t="s">
        <v>2989</v>
      </c>
      <c r="I169" s="1972" t="s">
        <v>2855</v>
      </c>
      <c r="J169" s="2107" t="s">
        <v>2989</v>
      </c>
      <c r="K169" s="1976" t="s">
        <v>1511</v>
      </c>
      <c r="L169" s="1972" t="s">
        <v>2855</v>
      </c>
      <c r="M169" s="2108" t="s">
        <v>1511</v>
      </c>
      <c r="N169" s="1116"/>
      <c r="O169" s="1971" t="s">
        <v>2896</v>
      </c>
      <c r="P169" s="1972" t="s">
        <v>2855</v>
      </c>
      <c r="Q169" s="2109" t="s">
        <v>2896</v>
      </c>
      <c r="R169" s="1974" t="s">
        <v>2898</v>
      </c>
      <c r="S169" s="1972" t="s">
        <v>2855</v>
      </c>
      <c r="T169" s="2110" t="s">
        <v>2898</v>
      </c>
      <c r="U169" s="1976" t="s">
        <v>2989</v>
      </c>
      <c r="V169" s="1972" t="s">
        <v>2855</v>
      </c>
      <c r="W169" s="2109" t="s">
        <v>2989</v>
      </c>
      <c r="X169" s="1976" t="s">
        <v>1511</v>
      </c>
      <c r="Y169" s="1972" t="s">
        <v>2855</v>
      </c>
      <c r="Z169" s="2111" t="s">
        <v>1511</v>
      </c>
      <c r="AA169" s="1116"/>
      <c r="AB169" s="1162"/>
      <c r="AC169" s="1162"/>
      <c r="AD169" s="2702"/>
      <c r="AE169" s="2702"/>
      <c r="AF169" s="2702"/>
      <c r="AG169" s="2702"/>
      <c r="AH169" s="2702"/>
      <c r="AI169" s="2702"/>
      <c r="AJ169" s="2702"/>
      <c r="AK169" s="2702"/>
      <c r="AL169" s="2702"/>
      <c r="AM169" s="2702"/>
      <c r="AN169" s="2702"/>
      <c r="AO169" s="2702"/>
      <c r="AP169" s="2702"/>
      <c r="AQ169" s="2702"/>
      <c r="AR169" s="2702"/>
      <c r="AS169" s="2702"/>
      <c r="AT169" s="2702"/>
      <c r="AU169" s="2702"/>
      <c r="AV169" s="2702"/>
      <c r="AW169" s="2702"/>
      <c r="AX169" s="2702"/>
      <c r="AY169" s="2702"/>
      <c r="AZ169" s="2702"/>
      <c r="BA169" s="2702"/>
      <c r="BB169" s="2702"/>
      <c r="BC169" s="2702"/>
      <c r="BD169" s="2702"/>
      <c r="BE169" s="2702"/>
      <c r="BF169" s="2702"/>
      <c r="BG169" s="2702"/>
      <c r="BH169" s="2702"/>
      <c r="BI169" s="2702"/>
      <c r="BJ169" s="2702"/>
      <c r="BK169" s="2702"/>
      <c r="BL169" s="2702"/>
      <c r="BM169" s="2702"/>
      <c r="BN169" s="2702"/>
      <c r="BO169" s="2702"/>
      <c r="BP169" s="2702"/>
      <c r="BQ169" s="2702"/>
      <c r="BR169" s="2702"/>
      <c r="BS169" s="2702"/>
      <c r="BT169" s="2702"/>
      <c r="BU169" s="2702"/>
      <c r="BV169" s="2702"/>
      <c r="BW169" s="2702"/>
      <c r="BX169" s="2702"/>
      <c r="BY169" s="2702"/>
      <c r="BZ169" s="2702"/>
      <c r="CA169" s="2702"/>
      <c r="CB169" s="2702"/>
      <c r="CC169" s="2702"/>
      <c r="CD169" s="2702"/>
      <c r="CE169" s="2702"/>
      <c r="CF169" s="2702"/>
      <c r="CG169" s="2702"/>
      <c r="CH169" s="2702"/>
      <c r="CI169" s="2702"/>
      <c r="CJ169" s="2702"/>
      <c r="CK169" s="2702"/>
      <c r="CL169" s="2702"/>
      <c r="CM169" s="2702"/>
    </row>
    <row r="170" spans="1:91" s="681" customFormat="1" ht="45">
      <c r="A170" s="1116"/>
      <c r="B170" s="1971" t="s">
        <v>2991</v>
      </c>
      <c r="C170" s="1972" t="s">
        <v>2855</v>
      </c>
      <c r="D170" s="2105" t="s">
        <v>2991</v>
      </c>
      <c r="E170" s="1974" t="s">
        <v>2885</v>
      </c>
      <c r="F170" s="1972" t="s">
        <v>2855</v>
      </c>
      <c r="G170" s="2106" t="s">
        <v>2885</v>
      </c>
      <c r="H170" s="1976" t="s">
        <v>2893</v>
      </c>
      <c r="I170" s="1972" t="s">
        <v>2855</v>
      </c>
      <c r="J170" s="2107" t="s">
        <v>2893</v>
      </c>
      <c r="K170" s="1976" t="s">
        <v>2992</v>
      </c>
      <c r="L170" s="1972" t="s">
        <v>2855</v>
      </c>
      <c r="M170" s="2108" t="s">
        <v>2992</v>
      </c>
      <c r="N170" s="1116"/>
      <c r="O170" s="1971" t="s">
        <v>2991</v>
      </c>
      <c r="P170" s="1972" t="s">
        <v>2855</v>
      </c>
      <c r="Q170" s="2109" t="s">
        <v>2991</v>
      </c>
      <c r="R170" s="1974" t="s">
        <v>2885</v>
      </c>
      <c r="S170" s="1972" t="s">
        <v>2855</v>
      </c>
      <c r="T170" s="2110" t="s">
        <v>2885</v>
      </c>
      <c r="U170" s="1976" t="s">
        <v>2893</v>
      </c>
      <c r="V170" s="1972" t="s">
        <v>2855</v>
      </c>
      <c r="W170" s="2109" t="s">
        <v>2893</v>
      </c>
      <c r="X170" s="1976" t="s">
        <v>2992</v>
      </c>
      <c r="Y170" s="1972" t="s">
        <v>2855</v>
      </c>
      <c r="Z170" s="2111" t="s">
        <v>2992</v>
      </c>
      <c r="AA170" s="1116"/>
      <c r="AB170" s="1162"/>
      <c r="AC170" s="1162"/>
      <c r="AD170" s="2702"/>
      <c r="AE170" s="2702"/>
      <c r="AF170" s="2702"/>
      <c r="AG170" s="2702"/>
      <c r="AH170" s="2702"/>
      <c r="AI170" s="2702"/>
      <c r="AJ170" s="2702"/>
      <c r="AK170" s="2702"/>
      <c r="AL170" s="2702"/>
      <c r="AM170" s="2702"/>
      <c r="AN170" s="2702"/>
      <c r="AO170" s="2702"/>
      <c r="AP170" s="2702"/>
      <c r="AQ170" s="2702"/>
      <c r="AR170" s="2702"/>
      <c r="AS170" s="2702"/>
      <c r="AT170" s="2702"/>
      <c r="AU170" s="2702"/>
      <c r="AV170" s="2702"/>
      <c r="AW170" s="2702"/>
      <c r="AX170" s="2702"/>
      <c r="AY170" s="2702"/>
      <c r="AZ170" s="2702"/>
      <c r="BA170" s="2702"/>
      <c r="BB170" s="2702"/>
      <c r="BC170" s="2702"/>
      <c r="BD170" s="2702"/>
      <c r="BE170" s="2702"/>
      <c r="BF170" s="2702"/>
      <c r="BG170" s="2702"/>
      <c r="BH170" s="2702"/>
      <c r="BI170" s="2702"/>
      <c r="BJ170" s="2702"/>
      <c r="BK170" s="2702"/>
      <c r="BL170" s="2702"/>
      <c r="BM170" s="2702"/>
      <c r="BN170" s="2702"/>
      <c r="BO170" s="2702"/>
      <c r="BP170" s="2702"/>
      <c r="BQ170" s="2702"/>
      <c r="BR170" s="2702"/>
      <c r="BS170" s="2702"/>
      <c r="BT170" s="2702"/>
      <c r="BU170" s="2702"/>
      <c r="BV170" s="2702"/>
      <c r="BW170" s="2702"/>
      <c r="BX170" s="2702"/>
      <c r="BY170" s="2702"/>
      <c r="BZ170" s="2702"/>
      <c r="CA170" s="2702"/>
      <c r="CB170" s="2702"/>
      <c r="CC170" s="2702"/>
      <c r="CD170" s="2702"/>
      <c r="CE170" s="2702"/>
      <c r="CF170" s="2702"/>
      <c r="CG170" s="2702"/>
      <c r="CH170" s="2702"/>
      <c r="CI170" s="2702"/>
      <c r="CJ170" s="2702"/>
      <c r="CK170" s="2702"/>
      <c r="CL170" s="2702"/>
      <c r="CM170" s="2702"/>
    </row>
    <row r="171" spans="1:91" s="681" customFormat="1" ht="45">
      <c r="A171" s="1116"/>
      <c r="B171" s="1971" t="s">
        <v>2993</v>
      </c>
      <c r="C171" s="1972" t="s">
        <v>2855</v>
      </c>
      <c r="D171" s="2105" t="s">
        <v>2993</v>
      </c>
      <c r="E171" s="1974" t="s">
        <v>2899</v>
      </c>
      <c r="F171" s="1972" t="s">
        <v>2855</v>
      </c>
      <c r="G171" s="2106" t="s">
        <v>2899</v>
      </c>
      <c r="H171" s="1976" t="s">
        <v>1711</v>
      </c>
      <c r="I171" s="1972" t="s">
        <v>2855</v>
      </c>
      <c r="J171" s="2107" t="s">
        <v>1711</v>
      </c>
      <c r="K171" s="1976" t="s">
        <v>808</v>
      </c>
      <c r="L171" s="1972" t="s">
        <v>2855</v>
      </c>
      <c r="M171" s="2108" t="s">
        <v>808</v>
      </c>
      <c r="N171" s="1116"/>
      <c r="O171" s="1971" t="s">
        <v>2993</v>
      </c>
      <c r="P171" s="1972" t="s">
        <v>2855</v>
      </c>
      <c r="Q171" s="2109" t="s">
        <v>2993</v>
      </c>
      <c r="R171" s="1974" t="s">
        <v>2899</v>
      </c>
      <c r="S171" s="1972" t="s">
        <v>2855</v>
      </c>
      <c r="T171" s="2110" t="s">
        <v>2899</v>
      </c>
      <c r="U171" s="1976" t="s">
        <v>1711</v>
      </c>
      <c r="V171" s="1972" t="s">
        <v>2855</v>
      </c>
      <c r="W171" s="2109" t="s">
        <v>1711</v>
      </c>
      <c r="X171" s="1976" t="s">
        <v>808</v>
      </c>
      <c r="Y171" s="1972" t="s">
        <v>2855</v>
      </c>
      <c r="Z171" s="2111" t="s">
        <v>808</v>
      </c>
      <c r="AA171" s="1116"/>
      <c r="AB171" s="1162"/>
      <c r="AC171" s="1162"/>
      <c r="AD171" s="2702"/>
      <c r="AE171" s="2702"/>
      <c r="AF171" s="2702"/>
      <c r="AG171" s="2702"/>
      <c r="AH171" s="2702"/>
      <c r="AI171" s="2702"/>
      <c r="AJ171" s="2702"/>
      <c r="AK171" s="2702"/>
      <c r="AL171" s="2702"/>
      <c r="AM171" s="2702"/>
      <c r="AN171" s="2702"/>
      <c r="AO171" s="2702"/>
      <c r="AP171" s="2702"/>
      <c r="AQ171" s="2702"/>
      <c r="AR171" s="2702"/>
      <c r="AS171" s="2702"/>
      <c r="AT171" s="2702"/>
      <c r="AU171" s="2702"/>
      <c r="AV171" s="2702"/>
      <c r="AW171" s="2702"/>
      <c r="AX171" s="2702"/>
      <c r="AY171" s="2702"/>
      <c r="AZ171" s="2702"/>
      <c r="BA171" s="2702"/>
      <c r="BB171" s="2702"/>
      <c r="BC171" s="2702"/>
      <c r="BD171" s="2702"/>
      <c r="BE171" s="2702"/>
      <c r="BF171" s="2702"/>
      <c r="BG171" s="2702"/>
      <c r="BH171" s="2702"/>
      <c r="BI171" s="2702"/>
      <c r="BJ171" s="2702"/>
      <c r="BK171" s="2702"/>
      <c r="BL171" s="2702"/>
      <c r="BM171" s="2702"/>
      <c r="BN171" s="2702"/>
      <c r="BO171" s="2702"/>
      <c r="BP171" s="2702"/>
      <c r="BQ171" s="2702"/>
      <c r="BR171" s="2702"/>
      <c r="BS171" s="2702"/>
      <c r="BT171" s="2702"/>
      <c r="BU171" s="2702"/>
      <c r="BV171" s="2702"/>
      <c r="BW171" s="2702"/>
      <c r="BX171" s="2702"/>
      <c r="BY171" s="2702"/>
      <c r="BZ171" s="2702"/>
      <c r="CA171" s="2702"/>
      <c r="CB171" s="2702"/>
      <c r="CC171" s="2702"/>
      <c r="CD171" s="2702"/>
      <c r="CE171" s="2702"/>
      <c r="CF171" s="2702"/>
      <c r="CG171" s="2702"/>
      <c r="CH171" s="2702"/>
      <c r="CI171" s="2702"/>
      <c r="CJ171" s="2702"/>
      <c r="CK171" s="2702"/>
      <c r="CL171" s="2702"/>
      <c r="CM171" s="2702"/>
    </row>
    <row r="172" spans="1:91" s="681" customFormat="1" ht="45">
      <c r="A172" s="1116"/>
      <c r="B172" s="1971"/>
      <c r="C172" s="1972" t="s">
        <v>2855</v>
      </c>
      <c r="D172" s="2105"/>
      <c r="E172" s="1974" t="s">
        <v>2889</v>
      </c>
      <c r="F172" s="1972" t="s">
        <v>2855</v>
      </c>
      <c r="G172" s="2106" t="s">
        <v>2889</v>
      </c>
      <c r="H172" s="1976" t="s">
        <v>2892</v>
      </c>
      <c r="I172" s="1972" t="s">
        <v>2855</v>
      </c>
      <c r="J172" s="2107" t="s">
        <v>2892</v>
      </c>
      <c r="K172" s="1976"/>
      <c r="L172" s="1972" t="s">
        <v>2855</v>
      </c>
      <c r="M172" s="2108"/>
      <c r="N172" s="1116"/>
      <c r="O172" s="1971"/>
      <c r="P172" s="1972" t="s">
        <v>2855</v>
      </c>
      <c r="Q172" s="2109"/>
      <c r="R172" s="1974" t="s">
        <v>2889</v>
      </c>
      <c r="S172" s="1972" t="s">
        <v>2855</v>
      </c>
      <c r="T172" s="2110" t="s">
        <v>2889</v>
      </c>
      <c r="U172" s="1976" t="s">
        <v>2892</v>
      </c>
      <c r="V172" s="1972" t="s">
        <v>2855</v>
      </c>
      <c r="W172" s="2109" t="s">
        <v>2892</v>
      </c>
      <c r="X172" s="1976"/>
      <c r="Y172" s="1972" t="s">
        <v>2855</v>
      </c>
      <c r="Z172" s="2111"/>
      <c r="AA172" s="1116"/>
      <c r="AB172" s="1162"/>
      <c r="AC172" s="1162"/>
      <c r="AD172" s="2702"/>
      <c r="AE172" s="2702"/>
      <c r="AF172" s="2702"/>
      <c r="AG172" s="2702"/>
      <c r="AH172" s="2702"/>
      <c r="AI172" s="2702"/>
      <c r="AJ172" s="2702"/>
      <c r="AK172" s="2702"/>
      <c r="AL172" s="2702"/>
      <c r="AM172" s="2702"/>
      <c r="AN172" s="2702"/>
      <c r="AO172" s="2702"/>
      <c r="AP172" s="2702"/>
      <c r="AQ172" s="2702"/>
      <c r="AR172" s="2702"/>
      <c r="AS172" s="2702"/>
      <c r="AT172" s="2702"/>
      <c r="AU172" s="2702"/>
      <c r="AV172" s="2702"/>
      <c r="AW172" s="2702"/>
      <c r="AX172" s="2702"/>
      <c r="AY172" s="2702"/>
      <c r="AZ172" s="2702"/>
      <c r="BA172" s="2702"/>
      <c r="BB172" s="2702"/>
      <c r="BC172" s="2702"/>
      <c r="BD172" s="2702"/>
      <c r="BE172" s="2702"/>
      <c r="BF172" s="2702"/>
      <c r="BG172" s="2702"/>
      <c r="BH172" s="2702"/>
      <c r="BI172" s="2702"/>
      <c r="BJ172" s="2702"/>
      <c r="BK172" s="2702"/>
      <c r="BL172" s="2702"/>
      <c r="BM172" s="2702"/>
      <c r="BN172" s="2702"/>
      <c r="BO172" s="2702"/>
      <c r="BP172" s="2702"/>
      <c r="BQ172" s="2702"/>
      <c r="BR172" s="2702"/>
      <c r="BS172" s="2702"/>
      <c r="BT172" s="2702"/>
      <c r="BU172" s="2702"/>
      <c r="BV172" s="2702"/>
      <c r="BW172" s="2702"/>
      <c r="BX172" s="2702"/>
      <c r="BY172" s="2702"/>
      <c r="BZ172" s="2702"/>
      <c r="CA172" s="2702"/>
      <c r="CB172" s="2702"/>
      <c r="CC172" s="2702"/>
      <c r="CD172" s="2702"/>
      <c r="CE172" s="2702"/>
      <c r="CF172" s="2702"/>
      <c r="CG172" s="2702"/>
      <c r="CH172" s="2702"/>
      <c r="CI172" s="2702"/>
      <c r="CJ172" s="2702"/>
      <c r="CK172" s="2702"/>
      <c r="CL172" s="2702"/>
      <c r="CM172" s="2702"/>
    </row>
    <row r="173" spans="1:91" s="681" customFormat="1" ht="15">
      <c r="A173" s="2075"/>
      <c r="B173" s="2076"/>
      <c r="C173" s="2077"/>
      <c r="D173" s="2077"/>
      <c r="E173" s="2077"/>
      <c r="F173" s="2077"/>
      <c r="G173" s="2077"/>
      <c r="H173" s="2077"/>
      <c r="I173" s="2077"/>
      <c r="J173" s="2077"/>
      <c r="K173" s="2077"/>
      <c r="L173" s="2077"/>
      <c r="M173" s="2078"/>
      <c r="N173" s="2075"/>
      <c r="O173" s="2095"/>
      <c r="P173" s="2096"/>
      <c r="Q173" s="2096"/>
      <c r="R173" s="2096"/>
      <c r="S173" s="2096"/>
      <c r="T173" s="2096"/>
      <c r="U173" s="2096"/>
      <c r="V173" s="2096"/>
      <c r="W173" s="2096"/>
      <c r="X173" s="2096"/>
      <c r="Y173" s="2096"/>
      <c r="Z173" s="2099"/>
      <c r="AA173" s="2075"/>
      <c r="AB173" s="2703"/>
      <c r="AC173" s="2703"/>
      <c r="AD173" s="2702"/>
      <c r="AE173" s="2702"/>
      <c r="AF173" s="2702"/>
      <c r="AG173" s="2702"/>
      <c r="AH173" s="2702"/>
      <c r="AI173" s="2702"/>
      <c r="AJ173" s="2702"/>
      <c r="AK173" s="2702"/>
      <c r="AL173" s="2702"/>
      <c r="AM173" s="2702"/>
      <c r="AN173" s="2702"/>
      <c r="AO173" s="2702"/>
      <c r="AP173" s="2702"/>
      <c r="AQ173" s="2702"/>
      <c r="AR173" s="2702"/>
      <c r="AS173" s="2702"/>
      <c r="AT173" s="2702"/>
      <c r="AU173" s="2702"/>
      <c r="AV173" s="2702"/>
      <c r="AW173" s="2702"/>
      <c r="AX173" s="2702"/>
      <c r="AY173" s="2702"/>
      <c r="AZ173" s="2702"/>
      <c r="BA173" s="2702"/>
      <c r="BB173" s="2702"/>
      <c r="BC173" s="2702"/>
      <c r="BD173" s="2702"/>
      <c r="BE173" s="2702"/>
      <c r="BF173" s="2702"/>
      <c r="BG173" s="2702"/>
      <c r="BH173" s="2702"/>
      <c r="BI173" s="2702"/>
      <c r="BJ173" s="2702"/>
      <c r="BK173" s="2702"/>
      <c r="BL173" s="2702"/>
      <c r="BM173" s="2702"/>
      <c r="BN173" s="2702"/>
      <c r="BO173" s="2702"/>
      <c r="BP173" s="2702"/>
      <c r="BQ173" s="2702"/>
      <c r="BR173" s="2702"/>
      <c r="BS173" s="2702"/>
      <c r="BT173" s="2702"/>
      <c r="BU173" s="2702"/>
      <c r="BV173" s="2702"/>
      <c r="BW173" s="2702"/>
      <c r="BX173" s="2702"/>
      <c r="BY173" s="2702"/>
      <c r="BZ173" s="2702"/>
      <c r="CA173" s="2702"/>
      <c r="CB173" s="2702"/>
      <c r="CC173" s="2702"/>
      <c r="CD173" s="2702"/>
      <c r="CE173" s="2702"/>
      <c r="CF173" s="2702"/>
      <c r="CG173" s="2702"/>
      <c r="CH173" s="2702"/>
      <c r="CI173" s="2702"/>
      <c r="CJ173" s="2702"/>
      <c r="CK173" s="2702"/>
      <c r="CL173" s="2702"/>
      <c r="CM173" s="2702"/>
    </row>
    <row r="174" spans="1:91" s="681" customFormat="1" ht="15">
      <c r="A174" s="97"/>
      <c r="B174" s="97"/>
      <c r="C174" s="97"/>
      <c r="D174" s="97"/>
      <c r="E174" s="97"/>
      <c r="F174" s="97"/>
      <c r="G174" s="97"/>
      <c r="H174" s="97"/>
      <c r="I174" s="97"/>
      <c r="J174" s="97"/>
      <c r="K174" s="97"/>
      <c r="L174" s="97"/>
      <c r="M174" s="97"/>
      <c r="N174" s="2075"/>
      <c r="O174" s="97"/>
      <c r="P174" s="97"/>
      <c r="Q174" s="97"/>
      <c r="R174" s="97"/>
      <c r="S174" s="97"/>
      <c r="T174" s="97"/>
      <c r="U174" s="97"/>
      <c r="V174" s="97"/>
      <c r="W174" s="97"/>
      <c r="X174" s="97"/>
      <c r="Y174" s="97"/>
      <c r="Z174" s="97"/>
      <c r="AA174" s="2098"/>
      <c r="AB174" s="1004"/>
      <c r="AC174" s="1004"/>
      <c r="AD174" s="2702"/>
      <c r="AE174" s="2702"/>
      <c r="AF174" s="2702"/>
      <c r="AG174" s="2702"/>
      <c r="AH174" s="2702"/>
      <c r="AI174" s="2702"/>
      <c r="AJ174" s="2702"/>
      <c r="AK174" s="2702"/>
      <c r="AL174" s="2702"/>
      <c r="AM174" s="2702"/>
      <c r="AN174" s="2702"/>
      <c r="AO174" s="2702"/>
      <c r="AP174" s="2702"/>
      <c r="AQ174" s="2702"/>
      <c r="AR174" s="2702"/>
      <c r="AS174" s="2702"/>
      <c r="AT174" s="2702"/>
      <c r="AU174" s="2702"/>
      <c r="AV174" s="2702"/>
      <c r="AW174" s="2702"/>
      <c r="AX174" s="2702"/>
      <c r="AY174" s="2702"/>
      <c r="AZ174" s="2702"/>
      <c r="BA174" s="2702"/>
      <c r="BB174" s="2702"/>
      <c r="BC174" s="2702"/>
      <c r="BD174" s="2702"/>
      <c r="BE174" s="2702"/>
      <c r="BF174" s="2702"/>
      <c r="BG174" s="2702"/>
      <c r="BH174" s="2702"/>
      <c r="BI174" s="2702"/>
      <c r="BJ174" s="2702"/>
      <c r="BK174" s="2702"/>
      <c r="BL174" s="2702"/>
      <c r="BM174" s="2702"/>
      <c r="BN174" s="2702"/>
      <c r="BO174" s="2702"/>
      <c r="BP174" s="2702"/>
      <c r="BQ174" s="2702"/>
      <c r="BR174" s="2702"/>
      <c r="BS174" s="2702"/>
      <c r="BT174" s="2702"/>
      <c r="BU174" s="2702"/>
      <c r="BV174" s="2702"/>
      <c r="BW174" s="2702"/>
      <c r="BX174" s="2702"/>
      <c r="BY174" s="2702"/>
      <c r="BZ174" s="2702"/>
      <c r="CA174" s="2702"/>
      <c r="CB174" s="2702"/>
      <c r="CC174" s="2702"/>
      <c r="CD174" s="2702"/>
      <c r="CE174" s="2702"/>
      <c r="CF174" s="2702"/>
      <c r="CG174" s="2702"/>
      <c r="CH174" s="2702"/>
      <c r="CI174" s="2702"/>
      <c r="CJ174" s="2702"/>
      <c r="CK174" s="2702"/>
      <c r="CL174" s="2702"/>
      <c r="CM174" s="2701" t="s">
        <v>7066</v>
      </c>
    </row>
  </sheetData>
  <mergeCells count="55">
    <mergeCell ref="S11:T11"/>
    <mergeCell ref="C11:D11"/>
    <mergeCell ref="F11:G11"/>
    <mergeCell ref="I11:J11"/>
    <mergeCell ref="L11:M11"/>
    <mergeCell ref="P11:Q11"/>
    <mergeCell ref="BD40:BD41"/>
    <mergeCell ref="V11:W11"/>
    <mergeCell ref="Y11:Z11"/>
    <mergeCell ref="BD12:BD13"/>
    <mergeCell ref="BD15:BD16"/>
    <mergeCell ref="BD18:BD19"/>
    <mergeCell ref="BD21:BD22"/>
    <mergeCell ref="BD24:BD25"/>
    <mergeCell ref="BD28:BD29"/>
    <mergeCell ref="BD31:BD32"/>
    <mergeCell ref="BD34:BD35"/>
    <mergeCell ref="BD37:BD38"/>
    <mergeCell ref="BD44:BD45"/>
    <mergeCell ref="BD47:BD48"/>
    <mergeCell ref="BD50:BD51"/>
    <mergeCell ref="C53:D53"/>
    <mergeCell ref="F53:G53"/>
    <mergeCell ref="I53:J53"/>
    <mergeCell ref="L53:M53"/>
    <mergeCell ref="P53:Q53"/>
    <mergeCell ref="S53:T53"/>
    <mergeCell ref="V53:W53"/>
    <mergeCell ref="Y53:Z53"/>
    <mergeCell ref="BD53:BD54"/>
    <mergeCell ref="BD56:BD57"/>
    <mergeCell ref="BD60:BD61"/>
    <mergeCell ref="AE63:AU64"/>
    <mergeCell ref="BD63:BD64"/>
    <mergeCell ref="AE66:AQ68"/>
    <mergeCell ref="BD66:BD67"/>
    <mergeCell ref="BD69:BD70"/>
    <mergeCell ref="AG70:AU70"/>
    <mergeCell ref="BD72:BD73"/>
    <mergeCell ref="Y137:Z137"/>
    <mergeCell ref="S95:T95"/>
    <mergeCell ref="V95:W95"/>
    <mergeCell ref="Y95:Z95"/>
    <mergeCell ref="S137:T137"/>
    <mergeCell ref="V137:W137"/>
    <mergeCell ref="C137:D137"/>
    <mergeCell ref="F137:G137"/>
    <mergeCell ref="I137:J137"/>
    <mergeCell ref="L137:M137"/>
    <mergeCell ref="P137:Q137"/>
    <mergeCell ref="C95:D95"/>
    <mergeCell ref="F95:G95"/>
    <mergeCell ref="I95:J95"/>
    <mergeCell ref="L95:M95"/>
    <mergeCell ref="P95:Q9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1D873-2789-407F-BCE3-F67551FA8810}">
  <dimension ref="A1:AI339"/>
  <sheetViews>
    <sheetView zoomScaleNormal="100" workbookViewId="0">
      <selection activeCell="C14" sqref="C14"/>
    </sheetView>
  </sheetViews>
  <sheetFormatPr baseColWidth="10" defaultRowHeight="46.5"/>
  <cols>
    <col min="1" max="1" width="4.85546875" style="535" customWidth="1"/>
    <col min="2" max="2" width="6" style="2137" customWidth="1"/>
    <col min="3" max="3" width="16.140625" style="2142" customWidth="1"/>
    <col min="4" max="4" width="18.140625" style="2143" customWidth="1"/>
    <col min="5" max="5" width="6.140625" style="535" customWidth="1"/>
    <col min="6" max="6" width="4.85546875" style="535" customWidth="1"/>
    <col min="7" max="7" width="6" style="2137" customWidth="1"/>
    <col min="8" max="8" width="11.42578125" style="535"/>
    <col min="9" max="9" width="18.140625" style="2143" customWidth="1"/>
    <col min="10" max="10" width="6.140625" style="535" customWidth="1"/>
    <col min="11" max="11" width="4.85546875" style="535" customWidth="1"/>
    <col min="12" max="12" width="7.42578125" style="2137" customWidth="1"/>
    <col min="13" max="13" width="11.42578125" style="535"/>
    <col min="14" max="14" width="18.140625" style="2143" customWidth="1"/>
    <col min="15" max="15" width="6.140625" style="535" customWidth="1"/>
    <col min="16" max="16" width="8.5703125" style="535" customWidth="1"/>
    <col min="17" max="17" width="6" style="2137" customWidth="1"/>
    <col min="18" max="18" width="11.42578125" style="535"/>
    <col min="19" max="19" width="18.140625" style="2143" customWidth="1"/>
    <col min="20" max="20" width="11.42578125" style="535"/>
    <col min="21" max="21" width="8.42578125" style="535" customWidth="1"/>
    <col min="22" max="16384" width="11.42578125" style="535"/>
  </cols>
  <sheetData>
    <row r="1" spans="1:35" ht="44.25" customHeight="1">
      <c r="A1" s="4175" t="s">
        <v>3026</v>
      </c>
      <c r="B1" s="4175"/>
      <c r="C1" s="4175"/>
      <c r="D1" s="4175"/>
      <c r="E1" s="4175"/>
      <c r="F1" s="4175"/>
      <c r="G1" s="4175"/>
      <c r="H1" s="4175"/>
      <c r="I1" s="4175"/>
      <c r="J1" s="4175"/>
      <c r="K1" s="4175"/>
      <c r="L1" s="4175"/>
      <c r="M1" s="4175"/>
      <c r="N1" s="4175"/>
      <c r="O1" s="4175"/>
      <c r="P1" s="4175"/>
      <c r="Q1" s="4175"/>
      <c r="R1" s="4175"/>
      <c r="S1" s="4175"/>
      <c r="T1" s="4175"/>
      <c r="U1" s="4175"/>
      <c r="V1" s="2112" t="s">
        <v>1965</v>
      </c>
      <c r="W1" s="2113"/>
      <c r="X1" s="2113"/>
      <c r="Y1" s="2113"/>
      <c r="Z1" s="2113"/>
      <c r="AA1" s="2113"/>
      <c r="AB1" s="2114" t="str">
        <f ca="1">"Page "&amp;_xlfn.SHEET()&amp;" sur "&amp;_xlfn.SHEETS()</f>
        <v>Page 15 sur 17</v>
      </c>
      <c r="AC1" s="2115"/>
      <c r="AD1" s="2115"/>
      <c r="AE1" s="548"/>
      <c r="AF1" s="548"/>
      <c r="AG1" s="548"/>
      <c r="AH1" s="548"/>
      <c r="AI1" s="548"/>
    </row>
    <row r="2" spans="1:35" ht="15.75" customHeight="1">
      <c r="A2" s="548"/>
      <c r="B2" s="2116"/>
      <c r="C2" s="2117"/>
      <c r="D2" s="2118"/>
      <c r="E2" s="548"/>
      <c r="F2" s="548"/>
      <c r="G2" s="2116"/>
      <c r="H2" s="548"/>
      <c r="I2" s="2118"/>
      <c r="J2" s="548"/>
      <c r="K2" s="548"/>
      <c r="L2" s="2116"/>
      <c r="M2" s="548"/>
      <c r="N2" s="2118"/>
      <c r="O2" s="548"/>
      <c r="P2" s="548"/>
      <c r="Q2" s="2116"/>
      <c r="R2" s="548"/>
      <c r="S2" s="2118"/>
      <c r="T2" s="548"/>
      <c r="U2" s="548"/>
      <c r="V2" s="548"/>
      <c r="W2" s="548"/>
      <c r="X2" s="548"/>
      <c r="Y2" s="548"/>
      <c r="Z2" s="548"/>
      <c r="AA2" s="548"/>
      <c r="AB2" s="548"/>
      <c r="AC2" s="548"/>
      <c r="AD2" s="548"/>
      <c r="AE2" s="548"/>
      <c r="AF2" s="548"/>
      <c r="AG2" s="548"/>
      <c r="AH2" s="548"/>
      <c r="AI2" s="548"/>
    </row>
    <row r="3" spans="1:35" ht="33.75">
      <c r="A3" s="548"/>
      <c r="B3" s="2116"/>
      <c r="C3" s="2119" t="s">
        <v>3027</v>
      </c>
      <c r="D3" s="2118"/>
      <c r="E3" s="548"/>
      <c r="F3" s="548"/>
      <c r="G3" s="2116"/>
      <c r="H3" s="548"/>
      <c r="I3" s="2118"/>
      <c r="J3" s="548"/>
      <c r="K3" s="548"/>
      <c r="L3" s="2116"/>
      <c r="M3" s="548"/>
      <c r="N3" s="2118"/>
      <c r="O3" s="2120"/>
      <c r="P3" s="548"/>
      <c r="Q3" s="2116"/>
      <c r="R3" s="548"/>
      <c r="S3" s="2118"/>
      <c r="T3" s="548"/>
      <c r="U3" s="548"/>
      <c r="V3" s="548"/>
      <c r="W3" s="548"/>
      <c r="X3" s="548"/>
      <c r="Y3" s="548"/>
      <c r="Z3" s="548"/>
      <c r="AA3" s="548"/>
      <c r="AB3" s="548"/>
      <c r="AC3" s="548"/>
      <c r="AD3" s="548"/>
      <c r="AE3" s="548"/>
      <c r="AF3" s="548"/>
      <c r="AG3" s="548"/>
      <c r="AH3" s="548"/>
      <c r="AI3" s="548"/>
    </row>
    <row r="4" spans="1:35" ht="21">
      <c r="A4" s="548"/>
      <c r="B4" s="2116"/>
      <c r="C4" s="2121" t="s">
        <v>3028</v>
      </c>
      <c r="D4" s="2122" t="s">
        <v>3029</v>
      </c>
      <c r="E4" s="548"/>
      <c r="F4" s="548"/>
      <c r="G4" s="2116"/>
      <c r="H4" s="548"/>
      <c r="I4" s="2118"/>
      <c r="J4" s="548"/>
      <c r="K4" s="548"/>
      <c r="L4" s="2116"/>
      <c r="M4" s="548"/>
      <c r="N4" s="2121" t="s">
        <v>3028</v>
      </c>
      <c r="O4" s="2123" t="s">
        <v>3030</v>
      </c>
      <c r="P4" s="2124"/>
      <c r="Q4" s="2116"/>
      <c r="R4" s="548"/>
      <c r="S4" s="2125"/>
      <c r="T4" s="2121" t="s">
        <v>3028</v>
      </c>
      <c r="U4" s="2123" t="s">
        <v>3031</v>
      </c>
      <c r="V4" s="2124"/>
      <c r="W4" s="548"/>
      <c r="X4" s="548"/>
      <c r="Y4" s="548"/>
      <c r="Z4" s="2121" t="s">
        <v>3028</v>
      </c>
      <c r="AA4" s="2123" t="s">
        <v>3032</v>
      </c>
      <c r="AB4" s="2124"/>
      <c r="AC4" s="548"/>
      <c r="AD4" s="548"/>
      <c r="AE4" s="548"/>
      <c r="AF4" s="548"/>
      <c r="AG4" s="548"/>
      <c r="AH4" s="548"/>
      <c r="AI4" s="548"/>
    </row>
    <row r="5" spans="1:35" ht="23.25">
      <c r="A5" s="548"/>
      <c r="B5" s="2116"/>
      <c r="C5" s="2126"/>
      <c r="D5" s="2122"/>
      <c r="E5" s="548"/>
      <c r="F5" s="548"/>
      <c r="G5" s="2116"/>
      <c r="H5" s="548"/>
      <c r="I5" s="2118"/>
      <c r="J5" s="548"/>
      <c r="K5" s="548"/>
      <c r="L5" s="2116"/>
      <c r="M5" s="548"/>
      <c r="N5" s="2127"/>
      <c r="O5" s="2120"/>
      <c r="P5" s="548"/>
      <c r="Q5" s="2116"/>
      <c r="R5" s="548"/>
      <c r="S5" s="2125"/>
      <c r="T5" s="2128"/>
      <c r="U5" s="548"/>
      <c r="V5" s="548"/>
      <c r="W5" s="548"/>
      <c r="X5" s="548"/>
      <c r="Y5" s="548"/>
      <c r="Z5" s="548"/>
      <c r="AA5" s="548"/>
      <c r="AB5" s="548"/>
      <c r="AC5" s="548"/>
      <c r="AD5" s="548"/>
      <c r="AE5" s="548"/>
      <c r="AF5" s="548"/>
      <c r="AG5" s="548"/>
      <c r="AH5" s="548"/>
      <c r="AI5" s="548"/>
    </row>
    <row r="6" spans="1:35" ht="21">
      <c r="A6" s="548"/>
      <c r="B6" s="2116"/>
      <c r="C6" s="2121" t="s">
        <v>3028</v>
      </c>
      <c r="D6" s="2129" t="s">
        <v>3033</v>
      </c>
      <c r="E6" s="548"/>
      <c r="F6" s="548"/>
      <c r="G6" s="2116"/>
      <c r="H6" s="548"/>
      <c r="I6" s="2118"/>
      <c r="J6" s="548"/>
      <c r="K6" s="548"/>
      <c r="L6" s="2116"/>
      <c r="M6" s="548"/>
      <c r="N6" s="2121" t="s">
        <v>3028</v>
      </c>
      <c r="O6" s="2123" t="s">
        <v>3034</v>
      </c>
      <c r="P6" s="2124"/>
      <c r="Q6" s="2116"/>
      <c r="R6" s="548"/>
      <c r="S6" s="2125"/>
      <c r="T6" s="2121" t="s">
        <v>3028</v>
      </c>
      <c r="U6" s="2123" t="s">
        <v>3035</v>
      </c>
      <c r="V6" s="2124"/>
      <c r="W6" s="548"/>
      <c r="X6" s="548"/>
      <c r="Y6" s="548"/>
      <c r="Z6" s="2121" t="s">
        <v>3028</v>
      </c>
      <c r="AA6" s="2123" t="s">
        <v>3036</v>
      </c>
      <c r="AB6" s="2124"/>
      <c r="AC6" s="548"/>
      <c r="AD6" s="548"/>
      <c r="AE6" s="548"/>
      <c r="AF6" s="548"/>
      <c r="AG6" s="548"/>
      <c r="AH6" s="548"/>
      <c r="AI6" s="548"/>
    </row>
    <row r="7" spans="1:35" ht="23.25">
      <c r="A7" s="548"/>
      <c r="B7" s="2116"/>
      <c r="C7" s="2126"/>
      <c r="D7" s="2122"/>
      <c r="E7" s="548"/>
      <c r="F7" s="548"/>
      <c r="G7" s="2116"/>
      <c r="H7" s="548"/>
      <c r="I7" s="2118"/>
      <c r="J7" s="548"/>
      <c r="K7" s="548"/>
      <c r="L7" s="2116"/>
      <c r="M7" s="548"/>
      <c r="N7" s="2127"/>
      <c r="O7" s="548"/>
      <c r="P7" s="548"/>
      <c r="Q7" s="2116"/>
      <c r="R7" s="548"/>
      <c r="S7" s="2125"/>
      <c r="T7" s="548"/>
      <c r="U7" s="548"/>
      <c r="V7" s="548"/>
      <c r="W7" s="548"/>
      <c r="X7" s="548"/>
      <c r="Y7" s="548"/>
      <c r="Z7" s="548"/>
      <c r="AA7" s="548"/>
      <c r="AB7" s="548"/>
      <c r="AC7" s="548"/>
      <c r="AD7" s="548"/>
      <c r="AE7" s="548"/>
      <c r="AF7" s="548"/>
      <c r="AG7" s="548"/>
      <c r="AH7" s="548"/>
      <c r="AI7" s="548"/>
    </row>
    <row r="8" spans="1:35" ht="21">
      <c r="A8" s="548"/>
      <c r="B8" s="2116"/>
      <c r="C8" s="2121" t="s">
        <v>3028</v>
      </c>
      <c r="D8" s="2123" t="s">
        <v>3037</v>
      </c>
      <c r="E8" s="548"/>
      <c r="F8" s="548"/>
      <c r="G8" s="2116"/>
      <c r="H8" s="548"/>
      <c r="I8" s="2118"/>
      <c r="J8" s="548"/>
      <c r="K8" s="548"/>
      <c r="L8" s="2116"/>
      <c r="M8" s="548"/>
      <c r="N8" s="2121" t="s">
        <v>3028</v>
      </c>
      <c r="O8" s="2123" t="s">
        <v>3038</v>
      </c>
      <c r="P8" s="2124"/>
      <c r="Q8" s="2116"/>
      <c r="R8" s="548"/>
      <c r="S8" s="2125"/>
      <c r="T8" s="2121" t="s">
        <v>3028</v>
      </c>
      <c r="U8" s="2123" t="s">
        <v>3039</v>
      </c>
      <c r="V8" s="2124"/>
      <c r="W8" s="548"/>
      <c r="X8" s="548"/>
      <c r="Y8" s="548"/>
      <c r="Z8" s="2121" t="s">
        <v>3028</v>
      </c>
      <c r="AA8" s="2123" t="s">
        <v>3040</v>
      </c>
      <c r="AB8" s="2124"/>
      <c r="AC8" s="548"/>
      <c r="AD8" s="548"/>
      <c r="AE8" s="548"/>
      <c r="AF8" s="548"/>
      <c r="AG8" s="548"/>
      <c r="AH8" s="548"/>
      <c r="AI8" s="548"/>
    </row>
    <row r="9" spans="1:35" ht="19.5" customHeight="1">
      <c r="A9" s="548"/>
      <c r="B9" s="2116"/>
      <c r="C9" s="2117"/>
      <c r="D9" s="2118"/>
      <c r="E9" s="548"/>
      <c r="F9" s="548"/>
      <c r="G9" s="2116"/>
      <c r="H9" s="548"/>
      <c r="I9" s="2118"/>
      <c r="J9" s="548"/>
      <c r="K9" s="548"/>
      <c r="L9" s="2116"/>
      <c r="M9" s="548"/>
      <c r="N9" s="2118"/>
      <c r="O9" s="548"/>
      <c r="P9" s="548"/>
      <c r="Q9" s="2116"/>
      <c r="R9" s="548"/>
      <c r="S9" s="2118"/>
      <c r="T9" s="548"/>
      <c r="U9" s="548"/>
      <c r="V9" s="548"/>
      <c r="W9" s="548"/>
      <c r="X9" s="548"/>
      <c r="Y9" s="548"/>
      <c r="Z9" s="548"/>
      <c r="AA9" s="548"/>
      <c r="AB9" s="548"/>
      <c r="AC9" s="548"/>
      <c r="AD9" s="548"/>
      <c r="AE9" s="548"/>
      <c r="AF9" s="548"/>
      <c r="AG9" s="548"/>
      <c r="AH9" s="548"/>
      <c r="AI9" s="548"/>
    </row>
    <row r="10" spans="1:35" ht="39" customHeight="1">
      <c r="A10" s="548"/>
      <c r="B10" s="2116"/>
      <c r="C10" s="2130" t="s">
        <v>3041</v>
      </c>
      <c r="D10" s="2131" t="s">
        <v>3042</v>
      </c>
      <c r="E10" s="2132"/>
      <c r="F10" s="2132"/>
      <c r="G10" s="2133"/>
      <c r="H10" s="2132"/>
      <c r="I10" s="2134"/>
      <c r="J10" s="2132"/>
      <c r="K10" s="2132"/>
      <c r="L10" s="2133"/>
      <c r="M10" s="2132"/>
      <c r="N10" s="2134"/>
      <c r="O10" s="2132"/>
      <c r="P10" s="2132"/>
      <c r="Q10" s="2133"/>
      <c r="R10" s="2132"/>
      <c r="S10" s="2134"/>
      <c r="T10" s="2132"/>
      <c r="U10" s="2132"/>
      <c r="V10" s="2132"/>
      <c r="W10" s="2132"/>
      <c r="X10" s="2132"/>
      <c r="Y10" s="2132"/>
      <c r="Z10" s="2132"/>
      <c r="AA10" s="548"/>
      <c r="AB10" s="548"/>
      <c r="AC10" s="548"/>
      <c r="AD10" s="548"/>
    </row>
    <row r="11" spans="1:35" ht="19.5" customHeight="1">
      <c r="A11" s="548"/>
      <c r="B11" s="2116"/>
      <c r="C11" s="2117"/>
      <c r="D11" s="2118"/>
      <c r="E11" s="548"/>
      <c r="F11" s="548"/>
      <c r="G11" s="2116"/>
      <c r="H11" s="548"/>
      <c r="I11" s="2118"/>
      <c r="J11" s="548"/>
      <c r="K11" s="548"/>
      <c r="L11" s="2116"/>
      <c r="M11" s="548"/>
      <c r="N11" s="2118"/>
      <c r="O11" s="548"/>
      <c r="P11" s="548"/>
      <c r="Q11" s="2116"/>
      <c r="R11" s="548"/>
      <c r="S11" s="2118"/>
      <c r="T11" s="548"/>
      <c r="U11" s="548"/>
      <c r="V11" s="548"/>
      <c r="W11" s="548"/>
      <c r="X11" s="548"/>
      <c r="Y11" s="548"/>
      <c r="Z11" s="548"/>
      <c r="AA11" s="548"/>
      <c r="AB11" s="548"/>
      <c r="AC11" s="548"/>
      <c r="AD11" s="548"/>
    </row>
    <row r="12" spans="1:35" ht="38.25" customHeight="1">
      <c r="A12" s="548"/>
      <c r="B12" s="2116"/>
      <c r="C12" s="2130" t="s">
        <v>3041</v>
      </c>
      <c r="D12" s="2131" t="s">
        <v>3043</v>
      </c>
      <c r="E12" s="2132"/>
      <c r="F12" s="2132"/>
      <c r="G12" s="2133"/>
      <c r="H12" s="2132"/>
      <c r="I12" s="2134"/>
      <c r="J12" s="2132"/>
      <c r="K12" s="2132"/>
      <c r="L12" s="2133"/>
      <c r="M12" s="2132"/>
      <c r="N12" s="2134"/>
      <c r="O12" s="2132"/>
      <c r="P12" s="2132"/>
      <c r="Q12" s="2133"/>
      <c r="R12" s="2132"/>
      <c r="S12" s="2134"/>
      <c r="T12" s="2132"/>
      <c r="U12" s="2132"/>
      <c r="V12" s="2132"/>
      <c r="W12" s="2132"/>
      <c r="X12" s="2132"/>
      <c r="Y12" s="2132"/>
      <c r="Z12" s="2132"/>
      <c r="AA12" s="2132"/>
      <c r="AB12" s="2132"/>
      <c r="AC12" s="2132"/>
      <c r="AD12" s="2132"/>
    </row>
    <row r="13" spans="1:35" ht="19.5" customHeight="1">
      <c r="A13" s="548"/>
      <c r="B13" s="2116"/>
      <c r="C13" s="2117"/>
      <c r="D13" s="2118"/>
      <c r="E13" s="548"/>
      <c r="F13" s="548"/>
      <c r="G13" s="2116"/>
      <c r="H13" s="548"/>
      <c r="I13" s="2118"/>
      <c r="J13" s="548"/>
      <c r="K13" s="548"/>
      <c r="L13" s="2116"/>
      <c r="M13" s="548"/>
      <c r="N13" s="2118"/>
      <c r="O13" s="548"/>
      <c r="P13" s="548"/>
      <c r="Q13" s="2116"/>
      <c r="R13" s="548"/>
      <c r="S13" s="2118"/>
      <c r="T13" s="548"/>
      <c r="U13" s="548"/>
      <c r="V13" s="548"/>
      <c r="W13" s="548"/>
      <c r="X13" s="548"/>
      <c r="Y13" s="548"/>
      <c r="Z13" s="548"/>
      <c r="AA13" s="548"/>
      <c r="AB13" s="548"/>
      <c r="AC13" s="548"/>
      <c r="AD13" s="548"/>
      <c r="AE13" s="548"/>
      <c r="AF13" s="548"/>
      <c r="AG13" s="548"/>
      <c r="AH13" s="548"/>
      <c r="AI13" s="548"/>
    </row>
    <row r="14" spans="1:35" ht="47.25">
      <c r="A14" s="548"/>
      <c r="B14" s="548"/>
      <c r="C14" s="535"/>
      <c r="D14" s="2135" t="s">
        <v>3044</v>
      </c>
      <c r="E14" s="2136" t="s">
        <v>3045</v>
      </c>
      <c r="F14" s="1011"/>
      <c r="G14" s="535"/>
      <c r="H14" s="2136" t="s">
        <v>3046</v>
      </c>
      <c r="I14" s="2136" t="s">
        <v>3047</v>
      </c>
      <c r="J14" s="2136" t="s">
        <v>3048</v>
      </c>
      <c r="M14" s="2138" t="s">
        <v>3049</v>
      </c>
      <c r="N14" s="2138" t="s">
        <v>3050</v>
      </c>
      <c r="O14" s="1011"/>
      <c r="P14" s="2138" t="s">
        <v>3051</v>
      </c>
      <c r="Q14" s="1011"/>
      <c r="S14" s="1011"/>
      <c r="T14" s="1011"/>
      <c r="U14" s="1011"/>
      <c r="V14" s="1011"/>
      <c r="W14" s="1011"/>
      <c r="X14" s="2139" t="s">
        <v>3052</v>
      </c>
      <c r="Y14" s="1011"/>
      <c r="AB14" s="2140" t="s">
        <v>3053</v>
      </c>
      <c r="AE14" s="548"/>
      <c r="AF14" s="548"/>
      <c r="AG14" s="548"/>
      <c r="AH14" s="548"/>
      <c r="AI14" s="548"/>
    </row>
    <row r="15" spans="1:35" ht="19.5" customHeight="1">
      <c r="A15" s="548"/>
      <c r="B15" s="2116"/>
      <c r="C15" s="2117"/>
      <c r="D15" s="2118"/>
      <c r="E15" s="548"/>
      <c r="F15" s="548"/>
      <c r="G15" s="2116"/>
      <c r="H15" s="548"/>
      <c r="I15" s="2118"/>
      <c r="J15" s="548"/>
      <c r="K15" s="548"/>
      <c r="L15" s="2116"/>
      <c r="M15" s="548"/>
      <c r="N15" s="2118"/>
      <c r="O15" s="548"/>
      <c r="P15" s="548"/>
      <c r="Q15" s="2116"/>
      <c r="R15" s="548"/>
      <c r="S15" s="2118"/>
      <c r="T15" s="548"/>
      <c r="U15" s="548"/>
      <c r="V15" s="548"/>
      <c r="W15" s="548"/>
      <c r="X15" s="548"/>
      <c r="Y15" s="548"/>
      <c r="Z15" s="548"/>
      <c r="AA15" s="548"/>
      <c r="AB15" s="548"/>
      <c r="AC15" s="548"/>
      <c r="AD15" s="548"/>
      <c r="AE15" s="548"/>
      <c r="AF15" s="548"/>
      <c r="AG15" s="548"/>
      <c r="AH15" s="548"/>
      <c r="AI15" s="548"/>
    </row>
    <row r="16" spans="1:35">
      <c r="A16" s="2141">
        <v>1</v>
      </c>
      <c r="B16" s="2137" t="s">
        <v>3054</v>
      </c>
      <c r="C16" s="2142" t="s">
        <v>3055</v>
      </c>
      <c r="D16" s="2143" t="s">
        <v>3056</v>
      </c>
      <c r="E16" s="2144"/>
      <c r="F16" s="2141">
        <v>325</v>
      </c>
      <c r="G16" s="2137" t="s">
        <v>3057</v>
      </c>
      <c r="H16" s="2142" t="s">
        <v>3058</v>
      </c>
      <c r="I16" s="2143" t="s">
        <v>3059</v>
      </c>
      <c r="J16" s="2144"/>
      <c r="K16" s="2141">
        <v>649</v>
      </c>
      <c r="L16" s="2137" t="s">
        <v>3060</v>
      </c>
      <c r="M16" s="2142" t="s">
        <v>3061</v>
      </c>
      <c r="N16" s="2143" t="s">
        <v>3062</v>
      </c>
      <c r="O16" s="2144"/>
      <c r="P16" s="2141">
        <v>973</v>
      </c>
      <c r="Q16" s="2137" t="s">
        <v>3063</v>
      </c>
      <c r="R16" s="2142" t="s">
        <v>3064</v>
      </c>
      <c r="S16" s="2143" t="s">
        <v>3065</v>
      </c>
      <c r="T16" s="548"/>
      <c r="U16" s="2145" t="s">
        <v>3066</v>
      </c>
      <c r="W16" s="2144"/>
      <c r="X16" s="2146"/>
      <c r="Y16" s="2146"/>
      <c r="Z16" s="2146"/>
      <c r="AA16" s="2146"/>
      <c r="AB16" s="2146"/>
      <c r="AC16" s="2146"/>
      <c r="AD16" s="2146"/>
      <c r="AE16" s="548"/>
      <c r="AF16" s="548"/>
      <c r="AG16" s="548"/>
      <c r="AH16" s="548"/>
      <c r="AI16" s="548"/>
    </row>
    <row r="17" spans="1:35">
      <c r="A17" s="2141">
        <v>2</v>
      </c>
      <c r="B17" s="2137" t="s">
        <v>3067</v>
      </c>
      <c r="C17" s="2142" t="s">
        <v>3068</v>
      </c>
      <c r="D17" s="2143" t="s">
        <v>3069</v>
      </c>
      <c r="E17" s="2144"/>
      <c r="F17" s="2141">
        <v>326</v>
      </c>
      <c r="G17" s="2137" t="s">
        <v>3070</v>
      </c>
      <c r="H17" s="2142" t="s">
        <v>3071</v>
      </c>
      <c r="I17" s="2143" t="s">
        <v>3072</v>
      </c>
      <c r="J17" s="2144"/>
      <c r="K17" s="2141">
        <v>650</v>
      </c>
      <c r="L17" s="2137" t="s">
        <v>3073</v>
      </c>
      <c r="M17" s="2142" t="s">
        <v>3074</v>
      </c>
      <c r="N17" s="2143" t="s">
        <v>3075</v>
      </c>
      <c r="O17" s="2144"/>
      <c r="P17" s="2141">
        <v>974</v>
      </c>
      <c r="Q17" s="2137" t="s">
        <v>3076</v>
      </c>
      <c r="R17" s="2142" t="s">
        <v>3077</v>
      </c>
      <c r="S17" s="2143" t="s">
        <v>3078</v>
      </c>
      <c r="T17" s="548"/>
      <c r="U17" s="2121" t="s">
        <v>3028</v>
      </c>
      <c r="V17" s="2147" t="s">
        <v>3079</v>
      </c>
      <c r="W17" s="2148"/>
      <c r="X17" s="2149"/>
      <c r="Y17" s="2146"/>
      <c r="Z17" s="2146"/>
      <c r="AA17" s="2146"/>
      <c r="AB17" s="2146"/>
      <c r="AC17" s="2146"/>
      <c r="AD17" s="2146"/>
      <c r="AE17" s="548"/>
      <c r="AF17" s="548"/>
      <c r="AG17" s="548"/>
      <c r="AH17" s="2739"/>
      <c r="AI17" s="548"/>
    </row>
    <row r="18" spans="1:35">
      <c r="A18" s="2141">
        <v>3</v>
      </c>
      <c r="B18" s="2137" t="s">
        <v>3080</v>
      </c>
      <c r="C18" s="2142" t="s">
        <v>3081</v>
      </c>
      <c r="D18" s="2143" t="s">
        <v>3082</v>
      </c>
      <c r="E18" s="2144"/>
      <c r="F18" s="2141">
        <v>327</v>
      </c>
      <c r="G18" s="2137" t="s">
        <v>3083</v>
      </c>
      <c r="H18" s="2142" t="s">
        <v>3084</v>
      </c>
      <c r="I18" s="2143" t="s">
        <v>3085</v>
      </c>
      <c r="J18" s="2144"/>
      <c r="K18" s="2141">
        <v>651</v>
      </c>
      <c r="L18" s="2137" t="s">
        <v>3086</v>
      </c>
      <c r="M18" s="2142" t="s">
        <v>3087</v>
      </c>
      <c r="N18" s="2143" t="s">
        <v>3088</v>
      </c>
      <c r="O18" s="2144"/>
      <c r="P18" s="2141">
        <v>975</v>
      </c>
      <c r="Q18" s="2137" t="s">
        <v>3089</v>
      </c>
      <c r="R18" s="2142" t="s">
        <v>3090</v>
      </c>
      <c r="S18" s="2143" t="s">
        <v>3091</v>
      </c>
      <c r="T18" s="548"/>
      <c r="U18" s="2145" t="s">
        <v>3027</v>
      </c>
      <c r="V18" s="2145"/>
      <c r="W18" s="2144"/>
      <c r="X18" s="2149"/>
      <c r="Y18" s="2146"/>
      <c r="Z18" s="2146"/>
      <c r="AA18" s="2146"/>
      <c r="AB18" s="2146"/>
      <c r="AC18" s="2146"/>
      <c r="AD18" s="2146"/>
      <c r="AE18" s="548"/>
      <c r="AF18" s="548"/>
      <c r="AG18" s="548"/>
      <c r="AH18" s="2739"/>
      <c r="AI18" s="548"/>
    </row>
    <row r="19" spans="1:35">
      <c r="A19" s="2141">
        <v>4</v>
      </c>
      <c r="B19" s="2137" t="s">
        <v>3092</v>
      </c>
      <c r="C19" s="2142" t="s">
        <v>3093</v>
      </c>
      <c r="D19" s="2143" t="s">
        <v>3094</v>
      </c>
      <c r="E19" s="2144"/>
      <c r="F19" s="2141">
        <v>328</v>
      </c>
      <c r="G19" s="2137" t="s">
        <v>3095</v>
      </c>
      <c r="H19" s="2142" t="s">
        <v>3096</v>
      </c>
      <c r="I19" s="2143" t="s">
        <v>3097</v>
      </c>
      <c r="J19" s="2144"/>
      <c r="K19" s="2141">
        <v>652</v>
      </c>
      <c r="L19" s="2137" t="s">
        <v>3098</v>
      </c>
      <c r="M19" s="2142" t="s">
        <v>3099</v>
      </c>
      <c r="N19" s="2143" t="s">
        <v>3100</v>
      </c>
      <c r="O19" s="2144"/>
      <c r="P19" s="2141">
        <v>976</v>
      </c>
      <c r="Q19" s="2137" t="s">
        <v>3101</v>
      </c>
      <c r="R19" s="2142" t="s">
        <v>3102</v>
      </c>
      <c r="S19" s="2143" t="s">
        <v>3103</v>
      </c>
      <c r="T19" s="548"/>
      <c r="U19" s="2121" t="s">
        <v>3028</v>
      </c>
      <c r="V19" s="2147" t="s">
        <v>3029</v>
      </c>
      <c r="W19" s="2148"/>
      <c r="X19" s="2149"/>
      <c r="Y19" s="2146"/>
      <c r="Z19" s="2146"/>
      <c r="AA19" s="2146"/>
      <c r="AB19" s="2146"/>
      <c r="AC19" s="2146"/>
      <c r="AD19" s="2146"/>
      <c r="AE19" s="548"/>
      <c r="AF19" s="548"/>
      <c r="AG19" s="548"/>
      <c r="AH19" s="2739"/>
      <c r="AI19" s="2739"/>
    </row>
    <row r="20" spans="1:35">
      <c r="A20" s="2141">
        <v>5</v>
      </c>
      <c r="B20" s="2137" t="s">
        <v>3104</v>
      </c>
      <c r="C20" s="2142" t="s">
        <v>3105</v>
      </c>
      <c r="D20" s="2143" t="s">
        <v>3106</v>
      </c>
      <c r="E20" s="2144"/>
      <c r="F20" s="2141">
        <v>329</v>
      </c>
      <c r="G20" s="2137" t="s">
        <v>3107</v>
      </c>
      <c r="H20" s="2142" t="s">
        <v>3108</v>
      </c>
      <c r="I20" s="2143" t="s">
        <v>3109</v>
      </c>
      <c r="J20" s="2144"/>
      <c r="K20" s="2141">
        <v>653</v>
      </c>
      <c r="L20" s="2137" t="s">
        <v>3110</v>
      </c>
      <c r="M20" s="2142" t="s">
        <v>3111</v>
      </c>
      <c r="N20" s="2143" t="s">
        <v>3112</v>
      </c>
      <c r="O20" s="2144"/>
      <c r="P20" s="2141">
        <v>977</v>
      </c>
      <c r="Q20" s="2137" t="s">
        <v>3113</v>
      </c>
      <c r="R20" s="2142" t="s">
        <v>3114</v>
      </c>
      <c r="S20" s="2143" t="s">
        <v>3115</v>
      </c>
      <c r="T20" s="548"/>
      <c r="U20" s="2151"/>
      <c r="V20" s="2145" t="s">
        <v>3116</v>
      </c>
      <c r="W20" s="2144"/>
      <c r="X20" s="2149"/>
      <c r="Y20" s="2146"/>
      <c r="Z20" s="2146"/>
      <c r="AA20" s="2146"/>
      <c r="AB20" s="2146"/>
      <c r="AC20" s="2146"/>
      <c r="AD20" s="2146"/>
      <c r="AE20" s="548"/>
      <c r="AF20" s="548"/>
      <c r="AG20" s="548"/>
      <c r="AH20" s="548"/>
      <c r="AI20" s="548"/>
    </row>
    <row r="21" spans="1:35">
      <c r="A21" s="2141">
        <v>6</v>
      </c>
      <c r="B21" s="2137">
        <v>2795</v>
      </c>
      <c r="C21" s="2142" t="s">
        <v>3117</v>
      </c>
      <c r="D21" s="2143" t="s">
        <v>3118</v>
      </c>
      <c r="E21" s="2144"/>
      <c r="F21" s="2141">
        <v>330</v>
      </c>
      <c r="G21" s="2137" t="s">
        <v>3119</v>
      </c>
      <c r="H21" s="2142" t="s">
        <v>3120</v>
      </c>
      <c r="I21" s="2143" t="s">
        <v>3121</v>
      </c>
      <c r="J21" s="2144"/>
      <c r="K21" s="2141">
        <v>654</v>
      </c>
      <c r="L21" s="2137" t="s">
        <v>3122</v>
      </c>
      <c r="M21" s="2142" t="s">
        <v>3123</v>
      </c>
      <c r="N21" s="2143" t="s">
        <v>3124</v>
      </c>
      <c r="O21" s="2144"/>
      <c r="P21" s="2141">
        <v>978</v>
      </c>
      <c r="Q21" s="2137" t="s">
        <v>3125</v>
      </c>
      <c r="R21" s="2142" t="s">
        <v>3126</v>
      </c>
      <c r="S21" s="2143" t="s">
        <v>3127</v>
      </c>
      <c r="T21" s="548"/>
      <c r="U21" s="2144"/>
      <c r="V21" s="2144"/>
      <c r="W21" s="2144"/>
      <c r="X21" s="2144"/>
      <c r="Y21" s="2144"/>
      <c r="Z21" s="2144"/>
      <c r="AA21" s="2144"/>
      <c r="AB21" s="2144"/>
      <c r="AC21" s="2144"/>
      <c r="AD21" s="2144"/>
      <c r="AE21" s="548"/>
      <c r="AF21" s="548"/>
      <c r="AG21" s="548"/>
      <c r="AH21" s="548"/>
      <c r="AI21" s="548"/>
    </row>
    <row r="22" spans="1:35">
      <c r="A22" s="2141">
        <v>7</v>
      </c>
      <c r="B22" s="2137">
        <v>2796</v>
      </c>
      <c r="C22" s="2142" t="s">
        <v>3128</v>
      </c>
      <c r="D22" s="2143" t="s">
        <v>3129</v>
      </c>
      <c r="E22" s="2144"/>
      <c r="F22" s="2141">
        <v>331</v>
      </c>
      <c r="G22" s="2137" t="s">
        <v>3130</v>
      </c>
      <c r="H22" s="2142" t="s">
        <v>3131</v>
      </c>
      <c r="I22" s="2143" t="s">
        <v>3132</v>
      </c>
      <c r="J22" s="2144"/>
      <c r="K22" s="2141">
        <v>655</v>
      </c>
      <c r="L22" s="2137" t="s">
        <v>3133</v>
      </c>
      <c r="M22" s="2142" t="s">
        <v>3134</v>
      </c>
      <c r="N22" s="2143" t="s">
        <v>3135</v>
      </c>
      <c r="O22" s="2144"/>
      <c r="P22" s="2141">
        <v>979</v>
      </c>
      <c r="Q22" s="2137" t="s">
        <v>3136</v>
      </c>
      <c r="R22" s="2142" t="s">
        <v>3137</v>
      </c>
      <c r="S22" s="2143" t="s">
        <v>3138</v>
      </c>
      <c r="T22" s="548"/>
      <c r="U22" s="2144"/>
      <c r="V22" s="2144"/>
      <c r="W22" s="2144"/>
      <c r="X22" s="2148"/>
      <c r="Y22" s="2148"/>
      <c r="Z22" s="2148"/>
      <c r="AA22" s="2148"/>
      <c r="AB22" s="2148"/>
      <c r="AC22" s="2148"/>
      <c r="AD22" s="2144"/>
      <c r="AE22" s="548"/>
      <c r="AF22" s="548"/>
      <c r="AG22" s="548"/>
      <c r="AH22" s="548"/>
      <c r="AI22" s="548"/>
    </row>
    <row r="23" spans="1:35">
      <c r="A23" s="2141">
        <v>8</v>
      </c>
      <c r="B23" s="2137">
        <v>2797</v>
      </c>
      <c r="C23" s="2142" t="s">
        <v>3139</v>
      </c>
      <c r="D23" s="2143" t="s">
        <v>3140</v>
      </c>
      <c r="E23" s="2144"/>
      <c r="F23" s="2141">
        <v>332</v>
      </c>
      <c r="G23" s="2137" t="s">
        <v>3141</v>
      </c>
      <c r="H23" s="2142" t="s">
        <v>3142</v>
      </c>
      <c r="I23" s="2143" t="s">
        <v>3143</v>
      </c>
      <c r="J23" s="2144"/>
      <c r="K23" s="2141">
        <v>656</v>
      </c>
      <c r="L23" s="2137" t="s">
        <v>3144</v>
      </c>
      <c r="M23" s="2142" t="s">
        <v>3145</v>
      </c>
      <c r="N23" s="2143" t="s">
        <v>3146</v>
      </c>
      <c r="O23" s="2144"/>
      <c r="P23" s="2141">
        <v>980</v>
      </c>
      <c r="Q23" s="2137" t="s">
        <v>3147</v>
      </c>
      <c r="R23" s="2142" t="s">
        <v>3148</v>
      </c>
      <c r="S23" s="2143" t="s">
        <v>3149</v>
      </c>
      <c r="T23" s="548"/>
      <c r="U23" s="2148" t="s">
        <v>3150</v>
      </c>
      <c r="V23" s="2148"/>
      <c r="W23" s="2148"/>
      <c r="X23" s="2148"/>
      <c r="Y23" s="2144"/>
      <c r="Z23" s="2144"/>
      <c r="AA23" s="2144"/>
      <c r="AB23" s="2144"/>
      <c r="AC23" s="2144"/>
      <c r="AD23" s="2144"/>
      <c r="AE23" s="548"/>
      <c r="AF23" s="548"/>
      <c r="AG23" s="548"/>
      <c r="AH23" s="548"/>
      <c r="AI23" s="548"/>
    </row>
    <row r="24" spans="1:35">
      <c r="A24" s="2141">
        <v>9</v>
      </c>
      <c r="B24" s="2137" t="s">
        <v>3151</v>
      </c>
      <c r="C24" s="2142" t="s">
        <v>3152</v>
      </c>
      <c r="D24" s="2143" t="s">
        <v>3153</v>
      </c>
      <c r="E24" s="2144"/>
      <c r="F24" s="2141">
        <v>333</v>
      </c>
      <c r="G24" s="2137" t="s">
        <v>3154</v>
      </c>
      <c r="H24" s="2142" t="s">
        <v>3155</v>
      </c>
      <c r="I24" s="2143" t="s">
        <v>3156</v>
      </c>
      <c r="J24" s="2144"/>
      <c r="K24" s="2141">
        <v>657</v>
      </c>
      <c r="L24" s="2137" t="s">
        <v>3157</v>
      </c>
      <c r="M24" s="2142" t="s">
        <v>3158</v>
      </c>
      <c r="N24" s="2143" t="s">
        <v>3159</v>
      </c>
      <c r="O24" s="2144"/>
      <c r="P24" s="2141">
        <v>981</v>
      </c>
      <c r="Q24" s="2137" t="s">
        <v>3160</v>
      </c>
      <c r="R24" s="2142" t="s">
        <v>3161</v>
      </c>
      <c r="S24" s="2143" t="s">
        <v>3162</v>
      </c>
      <c r="T24" s="548"/>
      <c r="U24" s="2148" t="s">
        <v>3163</v>
      </c>
      <c r="V24" s="2148"/>
      <c r="W24" s="2148"/>
      <c r="X24" s="2148"/>
      <c r="Y24" s="2144"/>
      <c r="Z24" s="2144"/>
      <c r="AA24" s="2144"/>
      <c r="AB24" s="2144"/>
      <c r="AC24" s="2144"/>
      <c r="AD24" s="2144"/>
      <c r="AE24" s="548"/>
      <c r="AF24" s="548"/>
      <c r="AG24" s="548"/>
      <c r="AH24" s="548"/>
      <c r="AI24" s="548"/>
    </row>
    <row r="25" spans="1:35">
      <c r="A25" s="2141">
        <v>10</v>
      </c>
      <c r="B25" s="2137" t="s">
        <v>3164</v>
      </c>
      <c r="C25" s="2142" t="s">
        <v>3165</v>
      </c>
      <c r="E25" s="2144"/>
      <c r="F25" s="2141">
        <v>334</v>
      </c>
      <c r="G25" s="2137" t="s">
        <v>3166</v>
      </c>
      <c r="H25" s="2142" t="s">
        <v>3167</v>
      </c>
      <c r="I25" s="2143" t="s">
        <v>3168</v>
      </c>
      <c r="J25" s="2144"/>
      <c r="K25" s="2141">
        <v>658</v>
      </c>
      <c r="L25" s="2137" t="s">
        <v>3169</v>
      </c>
      <c r="M25" s="2142" t="s">
        <v>3170</v>
      </c>
      <c r="N25" s="2143" t="s">
        <v>3171</v>
      </c>
      <c r="O25" s="2144"/>
      <c r="P25" s="2141">
        <v>982</v>
      </c>
      <c r="Q25" s="2137" t="s">
        <v>3172</v>
      </c>
      <c r="R25" s="2142" t="s">
        <v>3173</v>
      </c>
      <c r="S25" s="2143" t="s">
        <v>3174</v>
      </c>
      <c r="T25" s="548"/>
      <c r="U25" s="2148"/>
      <c r="V25" s="2148" t="s">
        <v>3175</v>
      </c>
      <c r="W25" s="2148"/>
      <c r="X25" s="2148"/>
      <c r="Y25" s="2144"/>
      <c r="Z25" s="2144"/>
      <c r="AA25" s="2144"/>
      <c r="AB25" s="2144"/>
      <c r="AC25" s="2144"/>
      <c r="AD25" s="2144"/>
      <c r="AE25" s="548"/>
      <c r="AF25" s="548"/>
      <c r="AG25" s="548"/>
      <c r="AH25" s="548"/>
      <c r="AI25" s="548"/>
    </row>
    <row r="26" spans="1:35">
      <c r="A26" s="2141">
        <v>11</v>
      </c>
      <c r="B26" s="2137" t="s">
        <v>3176</v>
      </c>
      <c r="C26" s="2142" t="s">
        <v>3177</v>
      </c>
      <c r="E26" s="2144"/>
      <c r="F26" s="2141">
        <v>335</v>
      </c>
      <c r="G26" s="2137" t="s">
        <v>3178</v>
      </c>
      <c r="H26" s="2142" t="s">
        <v>3179</v>
      </c>
      <c r="I26" s="2143" t="s">
        <v>3180</v>
      </c>
      <c r="J26" s="2144"/>
      <c r="K26" s="2141">
        <v>659</v>
      </c>
      <c r="L26" s="2137" t="s">
        <v>3181</v>
      </c>
      <c r="M26" s="2142" t="s">
        <v>3182</v>
      </c>
      <c r="N26" s="2143" t="s">
        <v>3183</v>
      </c>
      <c r="O26" s="2144"/>
      <c r="P26" s="2141">
        <v>983</v>
      </c>
      <c r="Q26" s="2137" t="s">
        <v>3184</v>
      </c>
      <c r="R26" s="2142" t="s">
        <v>3185</v>
      </c>
      <c r="S26" s="2143" t="s">
        <v>3186</v>
      </c>
      <c r="T26" s="548"/>
      <c r="U26" s="2148"/>
      <c r="V26" s="2148" t="s">
        <v>3187</v>
      </c>
      <c r="W26" s="2148"/>
      <c r="X26" s="2148"/>
      <c r="Y26" s="2144"/>
      <c r="Z26" s="2144"/>
      <c r="AA26" s="2144"/>
      <c r="AB26" s="2144"/>
      <c r="AC26" s="2144"/>
      <c r="AD26" s="2144"/>
      <c r="AE26" s="548"/>
      <c r="AF26" s="548"/>
      <c r="AG26" s="548"/>
      <c r="AH26" s="548"/>
      <c r="AI26" s="548"/>
    </row>
    <row r="27" spans="1:35">
      <c r="A27" s="2141">
        <v>12</v>
      </c>
      <c r="B27" s="2137">
        <v>3030</v>
      </c>
      <c r="C27" s="2142" t="s">
        <v>3188</v>
      </c>
      <c r="E27" s="2144"/>
      <c r="F27" s="2141">
        <v>336</v>
      </c>
      <c r="G27" s="2137" t="s">
        <v>3189</v>
      </c>
      <c r="H27" s="2142" t="s">
        <v>3190</v>
      </c>
      <c r="I27" s="2143" t="s">
        <v>3191</v>
      </c>
      <c r="J27" s="2144"/>
      <c r="K27" s="2141">
        <v>660</v>
      </c>
      <c r="L27" s="2137" t="s">
        <v>3192</v>
      </c>
      <c r="M27" s="2142" t="s">
        <v>3193</v>
      </c>
      <c r="N27" s="2143" t="s">
        <v>3194</v>
      </c>
      <c r="O27" s="2144"/>
      <c r="P27" s="2141">
        <v>984</v>
      </c>
      <c r="Q27" s="2137" t="s">
        <v>3195</v>
      </c>
      <c r="R27" s="2142" t="s">
        <v>3196</v>
      </c>
      <c r="S27" s="2143" t="s">
        <v>3197</v>
      </c>
      <c r="T27" s="548"/>
      <c r="U27" s="2151"/>
      <c r="V27" s="2144"/>
      <c r="W27" s="2144"/>
      <c r="X27" s="2144"/>
      <c r="Y27" s="2144"/>
      <c r="Z27" s="2144"/>
      <c r="AA27" s="2144"/>
      <c r="AB27" s="2144"/>
      <c r="AC27" s="2144"/>
      <c r="AD27" s="2144"/>
      <c r="AE27" s="548"/>
      <c r="AF27" s="548"/>
      <c r="AG27" s="548"/>
      <c r="AH27" s="548"/>
      <c r="AI27" s="548"/>
    </row>
    <row r="28" spans="1:35">
      <c r="A28" s="2141">
        <v>13</v>
      </c>
      <c r="B28" s="2137" t="s">
        <v>3198</v>
      </c>
      <c r="C28" s="2142" t="s">
        <v>3199</v>
      </c>
      <c r="E28" s="2144"/>
      <c r="F28" s="2141">
        <v>337</v>
      </c>
      <c r="G28" s="2137" t="s">
        <v>3200</v>
      </c>
      <c r="H28" s="2142" t="s">
        <v>3201</v>
      </c>
      <c r="I28" s="2143" t="s">
        <v>3202</v>
      </c>
      <c r="J28" s="2144"/>
      <c r="K28" s="2141">
        <v>661</v>
      </c>
      <c r="L28" s="2137" t="s">
        <v>3203</v>
      </c>
      <c r="M28" s="2142" t="s">
        <v>3204</v>
      </c>
      <c r="N28" s="2143" t="s">
        <v>3205</v>
      </c>
      <c r="O28" s="2144"/>
      <c r="P28" s="2141">
        <v>985</v>
      </c>
      <c r="Q28" s="2137" t="s">
        <v>3206</v>
      </c>
      <c r="R28" s="2142" t="s">
        <v>3207</v>
      </c>
      <c r="S28" s="2143" t="s">
        <v>3208</v>
      </c>
      <c r="T28" s="548"/>
      <c r="U28" s="548"/>
      <c r="V28" s="548"/>
      <c r="W28" s="548"/>
      <c r="X28" s="548"/>
      <c r="Y28" s="548"/>
      <c r="Z28" s="548"/>
      <c r="AA28" s="548"/>
      <c r="AB28" s="548"/>
      <c r="AC28" s="548"/>
      <c r="AD28" s="548"/>
      <c r="AE28" s="548"/>
      <c r="AF28" s="548"/>
      <c r="AG28" s="548"/>
      <c r="AH28" s="548"/>
      <c r="AI28" s="548"/>
    </row>
    <row r="29" spans="1:35">
      <c r="A29" s="2141">
        <v>14</v>
      </c>
      <c r="B29" s="2137" t="s">
        <v>3209</v>
      </c>
      <c r="C29" s="2142" t="s">
        <v>3210</v>
      </c>
      <c r="E29" s="2144"/>
      <c r="F29" s="2141">
        <v>338</v>
      </c>
      <c r="G29" s="2137" t="s">
        <v>3211</v>
      </c>
      <c r="H29" s="2142" t="s">
        <v>3212</v>
      </c>
      <c r="I29" s="2143" t="s">
        <v>3213</v>
      </c>
      <c r="J29" s="2144"/>
      <c r="K29" s="2141">
        <v>662</v>
      </c>
      <c r="L29" s="2137" t="s">
        <v>3214</v>
      </c>
      <c r="M29" s="2142" t="s">
        <v>3215</v>
      </c>
      <c r="N29" s="2143" t="s">
        <v>3216</v>
      </c>
      <c r="O29" s="2144"/>
      <c r="P29" s="2141">
        <v>986</v>
      </c>
      <c r="Q29" s="2137" t="s">
        <v>3217</v>
      </c>
      <c r="R29" s="2142" t="s">
        <v>3218</v>
      </c>
      <c r="S29" s="2143" t="s">
        <v>3219</v>
      </c>
      <c r="T29" s="548"/>
      <c r="U29" s="548"/>
      <c r="V29" s="548"/>
      <c r="W29" s="548"/>
      <c r="X29" s="548"/>
      <c r="Y29" s="548"/>
      <c r="Z29" s="548"/>
      <c r="AA29" s="548"/>
      <c r="AB29" s="548"/>
      <c r="AC29" s="548"/>
      <c r="AD29" s="548"/>
      <c r="AE29" s="548"/>
      <c r="AF29" s="548"/>
      <c r="AG29" s="548"/>
      <c r="AH29" s="548"/>
      <c r="AI29" s="548"/>
    </row>
    <row r="30" spans="1:35">
      <c r="A30" s="2141">
        <v>15</v>
      </c>
      <c r="B30" s="2137">
        <v>2049</v>
      </c>
      <c r="C30" s="2142" t="s">
        <v>3220</v>
      </c>
      <c r="E30" s="2144"/>
      <c r="F30" s="2141">
        <v>339</v>
      </c>
      <c r="G30" s="2137" t="s">
        <v>3221</v>
      </c>
      <c r="H30" s="2142" t="s">
        <v>3222</v>
      </c>
      <c r="I30" s="2143" t="s">
        <v>3223</v>
      </c>
      <c r="J30" s="2144"/>
      <c r="K30" s="2141">
        <v>663</v>
      </c>
      <c r="L30" s="2137" t="s">
        <v>3224</v>
      </c>
      <c r="M30" s="2142" t="s">
        <v>3225</v>
      </c>
      <c r="N30" s="2143" t="s">
        <v>3226</v>
      </c>
      <c r="O30" s="2144"/>
      <c r="P30" s="2141">
        <v>987</v>
      </c>
      <c r="Q30" s="2137" t="s">
        <v>3227</v>
      </c>
      <c r="R30" s="2142" t="s">
        <v>3228</v>
      </c>
      <c r="S30" s="2143" t="s">
        <v>3229</v>
      </c>
      <c r="T30" s="548"/>
      <c r="U30" s="548"/>
      <c r="V30" s="548"/>
      <c r="W30" s="548"/>
      <c r="X30" s="548"/>
      <c r="Y30" s="548"/>
      <c r="Z30" s="548"/>
      <c r="AA30" s="548"/>
      <c r="AB30" s="548"/>
      <c r="AC30" s="548"/>
      <c r="AD30" s="548"/>
      <c r="AE30" s="548"/>
      <c r="AF30" s="548"/>
      <c r="AG30" s="548"/>
      <c r="AH30" s="548"/>
      <c r="AI30" s="548"/>
    </row>
    <row r="31" spans="1:35">
      <c r="A31" s="2141">
        <v>16</v>
      </c>
      <c r="B31" s="2137" t="s">
        <v>3230</v>
      </c>
      <c r="C31" s="2142" t="s">
        <v>3231</v>
      </c>
      <c r="E31" s="2144"/>
      <c r="F31" s="2141">
        <v>340</v>
      </c>
      <c r="G31" s="2137" t="s">
        <v>3232</v>
      </c>
      <c r="H31" s="2142" t="s">
        <v>3233</v>
      </c>
      <c r="I31" s="2143" t="s">
        <v>3234</v>
      </c>
      <c r="J31" s="2144"/>
      <c r="K31" s="2141">
        <v>664</v>
      </c>
      <c r="L31" s="2137" t="s">
        <v>3235</v>
      </c>
      <c r="M31" s="2142" t="s">
        <v>3236</v>
      </c>
      <c r="N31" s="2143" t="s">
        <v>3237</v>
      </c>
      <c r="O31" s="2144"/>
      <c r="P31" s="2141">
        <v>988</v>
      </c>
      <c r="Q31" s="2137" t="s">
        <v>3238</v>
      </c>
      <c r="R31" s="2142" t="s">
        <v>3239</v>
      </c>
      <c r="S31" s="2143" t="s">
        <v>3240</v>
      </c>
      <c r="T31" s="548"/>
      <c r="U31" s="548"/>
      <c r="V31" s="548"/>
      <c r="W31" s="548"/>
      <c r="X31" s="548"/>
      <c r="Y31" s="548"/>
      <c r="Z31" s="548"/>
      <c r="AA31" s="548"/>
      <c r="AB31" s="548"/>
      <c r="AC31" s="548"/>
      <c r="AD31" s="548"/>
      <c r="AE31" s="548"/>
      <c r="AF31" s="548"/>
      <c r="AG31" s="548"/>
      <c r="AH31" s="548"/>
      <c r="AI31" s="548"/>
    </row>
    <row r="32" spans="1:35">
      <c r="A32" s="2141">
        <v>17</v>
      </c>
      <c r="B32" s="2137" t="s">
        <v>3241</v>
      </c>
      <c r="C32" s="2142" t="s">
        <v>3242</v>
      </c>
      <c r="E32" s="2144"/>
      <c r="F32" s="2141">
        <v>341</v>
      </c>
      <c r="G32" s="2137" t="s">
        <v>3243</v>
      </c>
      <c r="H32" s="2142" t="s">
        <v>3244</v>
      </c>
      <c r="I32" s="2143" t="s">
        <v>3245</v>
      </c>
      <c r="J32" s="2144"/>
      <c r="K32" s="2141">
        <v>665</v>
      </c>
      <c r="L32" s="2137" t="s">
        <v>3246</v>
      </c>
      <c r="M32" s="2142" t="s">
        <v>3247</v>
      </c>
      <c r="N32" s="2143" t="s">
        <v>3248</v>
      </c>
      <c r="O32" s="2144"/>
      <c r="P32" s="2141">
        <v>989</v>
      </c>
      <c r="Q32" s="2137" t="s">
        <v>3249</v>
      </c>
      <c r="R32" s="2142" t="s">
        <v>3250</v>
      </c>
      <c r="S32" s="2143" t="s">
        <v>3251</v>
      </c>
      <c r="T32" s="548"/>
      <c r="U32" s="548"/>
      <c r="V32" s="548"/>
      <c r="W32" s="548"/>
      <c r="X32" s="548"/>
      <c r="Y32" s="548"/>
      <c r="Z32" s="548"/>
      <c r="AA32" s="548"/>
      <c r="AB32" s="548"/>
      <c r="AC32" s="548"/>
      <c r="AD32" s="548"/>
      <c r="AE32" s="548"/>
      <c r="AF32" s="548"/>
      <c r="AG32" s="548"/>
      <c r="AH32" s="548"/>
      <c r="AI32" s="548"/>
    </row>
    <row r="33" spans="1:35">
      <c r="A33" s="2141">
        <v>18</v>
      </c>
      <c r="B33" s="2137" t="s">
        <v>3252</v>
      </c>
      <c r="C33" s="2142" t="s">
        <v>3253</v>
      </c>
      <c r="E33" s="2144"/>
      <c r="F33" s="2141">
        <v>342</v>
      </c>
      <c r="G33" s="2137" t="s">
        <v>3254</v>
      </c>
      <c r="H33" s="2142" t="s">
        <v>3255</v>
      </c>
      <c r="I33" s="2143" t="s">
        <v>3256</v>
      </c>
      <c r="J33" s="2144"/>
      <c r="K33" s="2141">
        <v>666</v>
      </c>
      <c r="L33" s="2137" t="s">
        <v>3257</v>
      </c>
      <c r="M33" s="2142" t="s">
        <v>3258</v>
      </c>
      <c r="N33" s="2143" t="s">
        <v>3259</v>
      </c>
      <c r="O33" s="2144"/>
      <c r="P33" s="2141">
        <v>990</v>
      </c>
      <c r="Q33" s="2137" t="s">
        <v>3260</v>
      </c>
      <c r="R33" s="2142" t="s">
        <v>3261</v>
      </c>
      <c r="S33" s="2143" t="s">
        <v>3262</v>
      </c>
      <c r="T33" s="548"/>
      <c r="U33" s="548"/>
      <c r="V33" s="548"/>
      <c r="W33" s="548"/>
      <c r="X33" s="548"/>
      <c r="Y33" s="548"/>
      <c r="Z33" s="548"/>
      <c r="AA33" s="548"/>
      <c r="AB33" s="548"/>
      <c r="AC33" s="548"/>
      <c r="AD33" s="548"/>
      <c r="AE33" s="548"/>
      <c r="AF33" s="548"/>
      <c r="AG33" s="548"/>
      <c r="AH33" s="548"/>
      <c r="AI33" s="548"/>
    </row>
    <row r="34" spans="1:35">
      <c r="A34" s="2141">
        <v>19</v>
      </c>
      <c r="B34" s="2137" t="s">
        <v>3263</v>
      </c>
      <c r="C34" s="2142" t="s">
        <v>3264</v>
      </c>
      <c r="E34" s="2144"/>
      <c r="F34" s="2141">
        <v>343</v>
      </c>
      <c r="G34" s="2137" t="s">
        <v>3265</v>
      </c>
      <c r="H34" s="2142" t="s">
        <v>3266</v>
      </c>
      <c r="I34" s="2143" t="s">
        <v>3267</v>
      </c>
      <c r="J34" s="2144"/>
      <c r="K34" s="2141">
        <v>667</v>
      </c>
      <c r="L34" s="2137" t="s">
        <v>3268</v>
      </c>
      <c r="M34" s="2142" t="s">
        <v>3269</v>
      </c>
      <c r="N34" s="2143" t="s">
        <v>3270</v>
      </c>
      <c r="O34" s="2144"/>
      <c r="P34" s="2141">
        <v>991</v>
      </c>
      <c r="Q34" s="2137" t="s">
        <v>3271</v>
      </c>
      <c r="R34" s="2142" t="s">
        <v>3272</v>
      </c>
      <c r="S34" s="2143" t="s">
        <v>3273</v>
      </c>
      <c r="T34" s="548"/>
      <c r="U34" s="548"/>
      <c r="V34" s="548"/>
      <c r="W34" s="548"/>
      <c r="X34" s="548"/>
      <c r="Y34" s="548"/>
      <c r="Z34" s="548"/>
      <c r="AA34" s="548"/>
      <c r="AB34" s="548"/>
      <c r="AC34" s="548"/>
      <c r="AD34" s="548"/>
      <c r="AE34" s="548"/>
      <c r="AF34" s="548"/>
      <c r="AG34" s="548"/>
      <c r="AH34" s="548"/>
      <c r="AI34" s="548"/>
    </row>
    <row r="35" spans="1:35">
      <c r="A35" s="2141">
        <v>20</v>
      </c>
      <c r="B35" s="2137" t="s">
        <v>3274</v>
      </c>
      <c r="C35" s="2142" t="s">
        <v>3275</v>
      </c>
      <c r="E35" s="2144"/>
      <c r="F35" s="2141">
        <v>344</v>
      </c>
      <c r="G35" s="2137" t="s">
        <v>3276</v>
      </c>
      <c r="H35" s="2142" t="s">
        <v>3277</v>
      </c>
      <c r="I35" s="2143" t="s">
        <v>3278</v>
      </c>
      <c r="J35" s="2144"/>
      <c r="K35" s="2141">
        <v>668</v>
      </c>
      <c r="L35" s="2137" t="s">
        <v>3279</v>
      </c>
      <c r="M35" s="2142" t="s">
        <v>3280</v>
      </c>
      <c r="N35" s="2143" t="s">
        <v>3281</v>
      </c>
      <c r="O35" s="2144"/>
      <c r="P35" s="2141">
        <v>992</v>
      </c>
      <c r="Q35" s="2137" t="s">
        <v>3282</v>
      </c>
      <c r="R35" s="2142" t="s">
        <v>3283</v>
      </c>
      <c r="S35" s="2143" t="s">
        <v>3284</v>
      </c>
      <c r="T35" s="548"/>
      <c r="U35" s="548"/>
      <c r="V35" s="548"/>
      <c r="W35" s="548"/>
      <c r="X35" s="548"/>
      <c r="Y35" s="548"/>
      <c r="Z35" s="548"/>
      <c r="AA35" s="548"/>
      <c r="AB35" s="548"/>
      <c r="AC35" s="548"/>
      <c r="AD35" s="548"/>
      <c r="AE35" s="548"/>
      <c r="AF35" s="548"/>
      <c r="AG35" s="548"/>
      <c r="AH35" s="548"/>
      <c r="AI35" s="548"/>
    </row>
    <row r="36" spans="1:35">
      <c r="A36" s="2141">
        <v>21</v>
      </c>
      <c r="B36" s="2137" t="s">
        <v>3285</v>
      </c>
      <c r="C36" s="2142" t="s">
        <v>3286</v>
      </c>
      <c r="E36" s="2144"/>
      <c r="F36" s="2141">
        <v>345</v>
      </c>
      <c r="G36" s="2137" t="s">
        <v>3287</v>
      </c>
      <c r="H36" s="2142" t="s">
        <v>3288</v>
      </c>
      <c r="I36" s="2143" t="s">
        <v>3289</v>
      </c>
      <c r="J36" s="2144"/>
      <c r="K36" s="2141">
        <v>669</v>
      </c>
      <c r="L36" s="2137" t="s">
        <v>3290</v>
      </c>
      <c r="M36" s="2142" t="s">
        <v>3291</v>
      </c>
      <c r="N36" s="2143" t="s">
        <v>3292</v>
      </c>
      <c r="O36" s="2144"/>
      <c r="P36" s="2141">
        <v>993</v>
      </c>
      <c r="Q36" s="2137" t="s">
        <v>3293</v>
      </c>
      <c r="R36" s="2142" t="s">
        <v>3294</v>
      </c>
      <c r="S36" s="2143" t="s">
        <v>3295</v>
      </c>
      <c r="T36" s="548"/>
      <c r="U36" s="548"/>
      <c r="V36" s="548"/>
      <c r="W36" s="548"/>
      <c r="X36" s="548"/>
      <c r="Y36" s="548"/>
      <c r="Z36" s="548"/>
      <c r="AA36" s="548"/>
      <c r="AB36" s="548"/>
      <c r="AC36" s="548"/>
      <c r="AD36" s="548"/>
      <c r="AE36" s="548"/>
      <c r="AF36" s="548"/>
      <c r="AG36" s="548"/>
      <c r="AH36" s="548"/>
      <c r="AI36" s="548"/>
    </row>
    <row r="37" spans="1:35">
      <c r="A37" s="2141">
        <v>22</v>
      </c>
      <c r="B37" s="2137" t="s">
        <v>3296</v>
      </c>
      <c r="C37" s="2142" t="s">
        <v>3297</v>
      </c>
      <c r="E37" s="2144"/>
      <c r="F37" s="2141">
        <v>346</v>
      </c>
      <c r="G37" s="2137" t="s">
        <v>3298</v>
      </c>
      <c r="H37" s="2142" t="s">
        <v>3299</v>
      </c>
      <c r="I37" s="2143" t="s">
        <v>3300</v>
      </c>
      <c r="J37" s="2144"/>
      <c r="K37" s="2141">
        <v>670</v>
      </c>
      <c r="L37" s="2137" t="s">
        <v>3301</v>
      </c>
      <c r="M37" s="2142" t="s">
        <v>3302</v>
      </c>
      <c r="N37" s="2143" t="s">
        <v>3303</v>
      </c>
      <c r="O37" s="2144"/>
      <c r="P37" s="2141">
        <v>994</v>
      </c>
      <c r="Q37" s="2137" t="s">
        <v>3304</v>
      </c>
      <c r="R37" s="2142" t="s">
        <v>3305</v>
      </c>
      <c r="S37" s="2143" t="s">
        <v>3306</v>
      </c>
      <c r="T37" s="548"/>
      <c r="U37" s="548"/>
      <c r="V37" s="548"/>
      <c r="W37" s="548"/>
      <c r="X37" s="548"/>
      <c r="Y37" s="548"/>
      <c r="Z37" s="548"/>
      <c r="AA37" s="548"/>
      <c r="AB37" s="548"/>
      <c r="AC37" s="548"/>
      <c r="AD37" s="548"/>
      <c r="AE37" s="548"/>
      <c r="AF37" s="548"/>
      <c r="AG37" s="548"/>
      <c r="AH37" s="548"/>
      <c r="AI37" s="548"/>
    </row>
    <row r="38" spans="1:35">
      <c r="A38" s="2141">
        <v>23</v>
      </c>
      <c r="B38" s="2137" t="s">
        <v>3307</v>
      </c>
      <c r="C38" s="2142" t="s">
        <v>3308</v>
      </c>
      <c r="E38" s="2144"/>
      <c r="F38" s="2141">
        <v>347</v>
      </c>
      <c r="G38" s="2137" t="s">
        <v>3309</v>
      </c>
      <c r="H38" s="2142" t="s">
        <v>3310</v>
      </c>
      <c r="I38" s="2143" t="s">
        <v>3311</v>
      </c>
      <c r="J38" s="2144"/>
      <c r="K38" s="2141">
        <v>671</v>
      </c>
      <c r="L38" s="2137" t="s">
        <v>3312</v>
      </c>
      <c r="M38" s="2142" t="s">
        <v>3313</v>
      </c>
      <c r="N38" s="2143" t="s">
        <v>3314</v>
      </c>
      <c r="O38" s="2144"/>
      <c r="P38" s="2141">
        <v>995</v>
      </c>
      <c r="Q38" s="2137" t="s">
        <v>3315</v>
      </c>
      <c r="R38" s="2142" t="s">
        <v>3316</v>
      </c>
      <c r="S38" s="2143" t="s">
        <v>3317</v>
      </c>
      <c r="T38" s="548"/>
      <c r="U38" s="548"/>
      <c r="V38" s="548"/>
      <c r="W38" s="548"/>
      <c r="X38" s="548"/>
      <c r="Y38" s="548"/>
      <c r="Z38" s="548"/>
      <c r="AA38" s="548"/>
      <c r="AB38" s="548"/>
      <c r="AC38" s="548"/>
      <c r="AD38" s="548"/>
      <c r="AE38" s="548"/>
      <c r="AF38" s="548"/>
      <c r="AG38" s="548"/>
      <c r="AH38" s="548"/>
      <c r="AI38" s="548"/>
    </row>
    <row r="39" spans="1:35">
      <c r="A39" s="2141">
        <v>24</v>
      </c>
      <c r="B39" s="2137" t="s">
        <v>3318</v>
      </c>
      <c r="C39" s="2142" t="s">
        <v>3319</v>
      </c>
      <c r="D39" s="2143" t="s">
        <v>3320</v>
      </c>
      <c r="E39" s="2144"/>
      <c r="F39" s="2141">
        <v>348</v>
      </c>
      <c r="G39" s="2137" t="s">
        <v>3321</v>
      </c>
      <c r="H39" s="2142" t="s">
        <v>3322</v>
      </c>
      <c r="I39" s="2143" t="s">
        <v>3323</v>
      </c>
      <c r="J39" s="2144"/>
      <c r="K39" s="2141">
        <v>672</v>
      </c>
      <c r="L39" s="2137" t="s">
        <v>3324</v>
      </c>
      <c r="M39" s="2142" t="s">
        <v>3325</v>
      </c>
      <c r="N39" s="2143" t="s">
        <v>3326</v>
      </c>
      <c r="O39" s="2144"/>
      <c r="P39" s="2141">
        <v>996</v>
      </c>
      <c r="Q39" s="2137" t="s">
        <v>3327</v>
      </c>
      <c r="R39" s="2142" t="s">
        <v>3328</v>
      </c>
      <c r="T39" s="548"/>
      <c r="U39" s="548"/>
      <c r="V39" s="548"/>
      <c r="W39" s="548"/>
      <c r="X39" s="548"/>
      <c r="Y39" s="548"/>
      <c r="Z39" s="548"/>
      <c r="AA39" s="548"/>
      <c r="AB39" s="548"/>
      <c r="AC39" s="548"/>
      <c r="AD39" s="548"/>
      <c r="AE39" s="548"/>
      <c r="AF39" s="548"/>
      <c r="AG39" s="548"/>
      <c r="AH39" s="548"/>
      <c r="AI39" s="548"/>
    </row>
    <row r="40" spans="1:35">
      <c r="A40" s="2141">
        <v>25</v>
      </c>
      <c r="B40" s="2137" t="s">
        <v>3329</v>
      </c>
      <c r="C40" s="2142" t="s">
        <v>3330</v>
      </c>
      <c r="D40" s="2143" t="s">
        <v>3331</v>
      </c>
      <c r="E40" s="2144"/>
      <c r="F40" s="2141">
        <v>349</v>
      </c>
      <c r="G40" s="2137" t="s">
        <v>3332</v>
      </c>
      <c r="H40" s="2142" t="s">
        <v>3333</v>
      </c>
      <c r="I40" s="2143" t="s">
        <v>3334</v>
      </c>
      <c r="J40" s="2144"/>
      <c r="K40" s="2141">
        <v>673</v>
      </c>
      <c r="L40" s="2137" t="s">
        <v>3335</v>
      </c>
      <c r="M40" s="2142" t="s">
        <v>3336</v>
      </c>
      <c r="N40" s="2143" t="s">
        <v>3337</v>
      </c>
      <c r="O40" s="2144"/>
      <c r="P40" s="2141">
        <v>997</v>
      </c>
      <c r="Q40" s="2137" t="s">
        <v>3338</v>
      </c>
      <c r="R40" s="2142" t="s">
        <v>3339</v>
      </c>
      <c r="T40" s="548"/>
      <c r="U40" s="548"/>
      <c r="V40" s="548"/>
      <c r="W40" s="548"/>
      <c r="X40" s="548"/>
      <c r="Y40" s="548"/>
      <c r="Z40" s="548"/>
      <c r="AA40" s="548"/>
      <c r="AB40" s="548"/>
      <c r="AC40" s="548"/>
      <c r="AD40" s="548"/>
      <c r="AE40" s="548"/>
      <c r="AF40" s="548"/>
      <c r="AG40" s="548"/>
      <c r="AH40" s="548"/>
      <c r="AI40" s="548"/>
    </row>
    <row r="41" spans="1:35">
      <c r="A41" s="2141">
        <v>26</v>
      </c>
      <c r="B41" s="2137" t="s">
        <v>3340</v>
      </c>
      <c r="C41" s="2142" t="s">
        <v>3341</v>
      </c>
      <c r="D41" s="2143" t="s">
        <v>3331</v>
      </c>
      <c r="E41" s="2144"/>
      <c r="F41" s="2141">
        <v>350</v>
      </c>
      <c r="G41" s="2137" t="s">
        <v>3342</v>
      </c>
      <c r="H41" s="2142" t="s">
        <v>3343</v>
      </c>
      <c r="I41" s="2143" t="s">
        <v>3344</v>
      </c>
      <c r="J41" s="2144"/>
      <c r="K41" s="2141">
        <v>674</v>
      </c>
      <c r="L41" s="2137" t="s">
        <v>3345</v>
      </c>
      <c r="M41" s="2142" t="s">
        <v>3346</v>
      </c>
      <c r="N41" s="2143" t="s">
        <v>3347</v>
      </c>
      <c r="O41" s="2144"/>
      <c r="P41" s="2141">
        <v>998</v>
      </c>
      <c r="Q41" s="2137" t="s">
        <v>3348</v>
      </c>
      <c r="R41" s="2142" t="s">
        <v>3349</v>
      </c>
      <c r="T41" s="548"/>
      <c r="U41" s="548"/>
      <c r="V41" s="548"/>
      <c r="W41" s="548"/>
      <c r="X41" s="548"/>
      <c r="Y41" s="548"/>
      <c r="Z41" s="548"/>
      <c r="AA41" s="548"/>
      <c r="AB41" s="548"/>
      <c r="AC41" s="548"/>
      <c r="AD41" s="548"/>
      <c r="AE41" s="548"/>
      <c r="AF41" s="548"/>
      <c r="AG41" s="548"/>
      <c r="AH41" s="548"/>
      <c r="AI41" s="548"/>
    </row>
    <row r="42" spans="1:35">
      <c r="A42" s="2141">
        <v>27</v>
      </c>
      <c r="B42" s="2137" t="s">
        <v>3350</v>
      </c>
      <c r="C42" s="2142" t="s">
        <v>3351</v>
      </c>
      <c r="D42" s="2143" t="s">
        <v>3352</v>
      </c>
      <c r="E42" s="2144"/>
      <c r="F42" s="2141">
        <v>351</v>
      </c>
      <c r="G42" s="2137" t="s">
        <v>3353</v>
      </c>
      <c r="H42" s="2142" t="s">
        <v>3354</v>
      </c>
      <c r="I42" s="2143" t="s">
        <v>3355</v>
      </c>
      <c r="J42" s="2144"/>
      <c r="K42" s="2141">
        <v>675</v>
      </c>
      <c r="L42" s="2137" t="s">
        <v>3356</v>
      </c>
      <c r="M42" s="2142" t="s">
        <v>3357</v>
      </c>
      <c r="N42" s="2143" t="s">
        <v>3358</v>
      </c>
      <c r="O42" s="2144"/>
      <c r="P42" s="2141">
        <v>999</v>
      </c>
      <c r="Q42" s="2137" t="s">
        <v>3359</v>
      </c>
      <c r="R42" s="2142" t="s">
        <v>3360</v>
      </c>
      <c r="S42" s="2143" t="s">
        <v>3361</v>
      </c>
      <c r="T42" s="548"/>
      <c r="U42" s="548"/>
      <c r="V42" s="548"/>
      <c r="W42" s="548"/>
      <c r="X42" s="548"/>
      <c r="Y42" s="548"/>
      <c r="Z42" s="548"/>
      <c r="AA42" s="548"/>
      <c r="AB42" s="548"/>
      <c r="AC42" s="548"/>
      <c r="AD42" s="548"/>
      <c r="AE42" s="548"/>
      <c r="AF42" s="548"/>
      <c r="AG42" s="548"/>
      <c r="AH42" s="548"/>
      <c r="AI42" s="548"/>
    </row>
    <row r="43" spans="1:35">
      <c r="A43" s="2141">
        <v>28</v>
      </c>
      <c r="B43" s="2137" t="s">
        <v>3362</v>
      </c>
      <c r="C43" s="2142" t="s">
        <v>3363</v>
      </c>
      <c r="D43" s="2143" t="s">
        <v>3364</v>
      </c>
      <c r="E43" s="2144"/>
      <c r="F43" s="2141">
        <v>352</v>
      </c>
      <c r="G43" s="2137" t="s">
        <v>3365</v>
      </c>
      <c r="H43" s="2142" t="s">
        <v>3366</v>
      </c>
      <c r="I43" s="2143" t="s">
        <v>3367</v>
      </c>
      <c r="J43" s="2144"/>
      <c r="K43" s="2141">
        <v>676</v>
      </c>
      <c r="L43" s="2137" t="s">
        <v>3368</v>
      </c>
      <c r="M43" s="2142" t="s">
        <v>3369</v>
      </c>
      <c r="N43" s="2143" t="s">
        <v>3370</v>
      </c>
      <c r="O43" s="2144"/>
      <c r="P43" s="2141">
        <v>1000</v>
      </c>
      <c r="Q43" s="2137" t="s">
        <v>3371</v>
      </c>
      <c r="R43" s="2142" t="s">
        <v>3372</v>
      </c>
      <c r="S43" s="2143" t="s">
        <v>3373</v>
      </c>
      <c r="T43" s="548"/>
      <c r="U43" s="548"/>
      <c r="V43" s="548"/>
      <c r="W43" s="548"/>
      <c r="X43" s="548"/>
      <c r="Y43" s="548"/>
      <c r="Z43" s="548"/>
      <c r="AA43" s="548"/>
      <c r="AB43" s="548"/>
      <c r="AC43" s="548"/>
      <c r="AD43" s="548"/>
      <c r="AE43" s="548"/>
      <c r="AF43" s="548"/>
      <c r="AG43" s="548"/>
      <c r="AH43" s="548"/>
      <c r="AI43" s="548"/>
    </row>
    <row r="44" spans="1:35">
      <c r="A44" s="2141">
        <v>29</v>
      </c>
      <c r="B44" s="2137" t="s">
        <v>3374</v>
      </c>
      <c r="C44" s="2142" t="s">
        <v>3375</v>
      </c>
      <c r="D44" s="2143" t="s">
        <v>3376</v>
      </c>
      <c r="E44" s="2144"/>
      <c r="F44" s="2141">
        <v>353</v>
      </c>
      <c r="G44" s="2137" t="s">
        <v>3377</v>
      </c>
      <c r="H44" s="2142" t="s">
        <v>3378</v>
      </c>
      <c r="I44" s="2143" t="s">
        <v>3379</v>
      </c>
      <c r="J44" s="2144"/>
      <c r="K44" s="2141">
        <v>677</v>
      </c>
      <c r="L44" s="2137" t="s">
        <v>3380</v>
      </c>
      <c r="M44" s="2142" t="s">
        <v>3381</v>
      </c>
      <c r="N44" s="2143" t="s">
        <v>3382</v>
      </c>
      <c r="O44" s="2144"/>
      <c r="P44" s="2141">
        <v>1001</v>
      </c>
      <c r="Q44" s="2137" t="s">
        <v>3383</v>
      </c>
      <c r="R44" s="2142" t="s">
        <v>3384</v>
      </c>
      <c r="S44" s="2143" t="s">
        <v>3385</v>
      </c>
      <c r="T44" s="548"/>
      <c r="U44" s="548"/>
      <c r="V44" s="548"/>
      <c r="W44" s="548"/>
      <c r="X44" s="548"/>
      <c r="Y44" s="548"/>
      <c r="Z44" s="548"/>
      <c r="AA44" s="548"/>
      <c r="AB44" s="548"/>
      <c r="AC44" s="548"/>
      <c r="AD44" s="548"/>
      <c r="AE44" s="548"/>
      <c r="AF44" s="548"/>
      <c r="AG44" s="548"/>
      <c r="AH44" s="548"/>
      <c r="AI44" s="548"/>
    </row>
    <row r="45" spans="1:35">
      <c r="A45" s="2141">
        <v>30</v>
      </c>
      <c r="B45" s="2137">
        <v>2328</v>
      </c>
      <c r="C45" s="2142" t="s">
        <v>3386</v>
      </c>
      <c r="D45" s="2143" t="s">
        <v>3387</v>
      </c>
      <c r="E45" s="2144"/>
      <c r="F45" s="2141">
        <v>354</v>
      </c>
      <c r="G45" s="2137" t="s">
        <v>3388</v>
      </c>
      <c r="H45" s="2142" t="s">
        <v>3389</v>
      </c>
      <c r="I45" s="2143" t="s">
        <v>3390</v>
      </c>
      <c r="J45" s="2144"/>
      <c r="K45" s="2141">
        <v>678</v>
      </c>
      <c r="L45" s="2137" t="s">
        <v>3391</v>
      </c>
      <c r="M45" s="2142" t="s">
        <v>3392</v>
      </c>
      <c r="N45" s="2143" t="s">
        <v>3393</v>
      </c>
      <c r="O45" s="2144"/>
      <c r="P45" s="2141">
        <v>1002</v>
      </c>
      <c r="Q45" s="2137" t="s">
        <v>3394</v>
      </c>
      <c r="R45" s="2142" t="s">
        <v>3395</v>
      </c>
      <c r="S45" s="2143" t="s">
        <v>3396</v>
      </c>
      <c r="T45" s="548"/>
      <c r="U45" s="548"/>
      <c r="V45" s="548"/>
      <c r="W45" s="548"/>
      <c r="X45" s="548"/>
      <c r="Y45" s="548"/>
      <c r="Z45" s="548"/>
      <c r="AA45" s="548"/>
      <c r="AB45" s="548"/>
      <c r="AC45" s="548"/>
      <c r="AD45" s="548"/>
      <c r="AE45" s="548"/>
      <c r="AF45" s="548"/>
      <c r="AG45" s="548"/>
      <c r="AH45" s="548"/>
      <c r="AI45" s="548"/>
    </row>
    <row r="46" spans="1:35">
      <c r="A46" s="2141">
        <v>31</v>
      </c>
      <c r="B46" s="2137">
        <v>2935</v>
      </c>
      <c r="C46" s="2142" t="s">
        <v>3397</v>
      </c>
      <c r="D46" s="2143" t="s">
        <v>3398</v>
      </c>
      <c r="E46" s="2144"/>
      <c r="F46" s="2141">
        <v>355</v>
      </c>
      <c r="G46" s="2137" t="s">
        <v>3399</v>
      </c>
      <c r="H46" s="2142" t="s">
        <v>3400</v>
      </c>
      <c r="I46" s="2143" t="s">
        <v>3401</v>
      </c>
      <c r="J46" s="2144"/>
      <c r="K46" s="2141">
        <v>679</v>
      </c>
      <c r="L46" s="2137" t="s">
        <v>3402</v>
      </c>
      <c r="M46" s="2142" t="s">
        <v>3403</v>
      </c>
      <c r="N46" s="2143" t="s">
        <v>3404</v>
      </c>
      <c r="O46" s="2144"/>
      <c r="P46" s="2141">
        <v>1003</v>
      </c>
      <c r="Q46" s="2137" t="s">
        <v>3405</v>
      </c>
      <c r="R46" s="2142" t="s">
        <v>3406</v>
      </c>
      <c r="S46" s="2143" t="s">
        <v>3407</v>
      </c>
      <c r="T46" s="548"/>
      <c r="U46" s="548"/>
      <c r="V46" s="548"/>
      <c r="W46" s="548"/>
      <c r="X46" s="548"/>
      <c r="Y46" s="548"/>
      <c r="Z46" s="548"/>
      <c r="AA46" s="548"/>
      <c r="AB46" s="548"/>
      <c r="AC46" s="548"/>
      <c r="AD46" s="548"/>
      <c r="AE46" s="548"/>
      <c r="AF46" s="548"/>
      <c r="AG46" s="548"/>
      <c r="AH46" s="548"/>
      <c r="AI46" s="548"/>
    </row>
    <row r="47" spans="1:35">
      <c r="A47" s="2141">
        <v>32</v>
      </c>
      <c r="B47" s="2137">
        <v>2934</v>
      </c>
      <c r="C47" s="2142" t="s">
        <v>3408</v>
      </c>
      <c r="D47" s="2143" t="s">
        <v>3409</v>
      </c>
      <c r="E47" s="2144"/>
      <c r="F47" s="2141">
        <v>356</v>
      </c>
      <c r="G47" s="2137" t="s">
        <v>3410</v>
      </c>
      <c r="H47" s="2142" t="s">
        <v>3411</v>
      </c>
      <c r="I47" s="2143" t="s">
        <v>3412</v>
      </c>
      <c r="J47" s="2144"/>
      <c r="K47" s="2141">
        <v>680</v>
      </c>
      <c r="L47" s="2137" t="s">
        <v>3413</v>
      </c>
      <c r="M47" s="2142" t="s">
        <v>3414</v>
      </c>
      <c r="N47" s="2143" t="s">
        <v>3415</v>
      </c>
      <c r="O47" s="2144"/>
      <c r="P47" s="2141">
        <v>1004</v>
      </c>
      <c r="Q47" s="2137" t="s">
        <v>3416</v>
      </c>
      <c r="R47" s="2142" t="s">
        <v>3417</v>
      </c>
      <c r="S47" s="2143" t="s">
        <v>3418</v>
      </c>
      <c r="T47" s="548"/>
      <c r="U47" s="548"/>
      <c r="V47" s="548"/>
      <c r="W47" s="548"/>
      <c r="X47" s="548"/>
      <c r="Y47" s="548"/>
      <c r="Z47" s="548"/>
      <c r="AA47" s="548"/>
      <c r="AB47" s="548"/>
      <c r="AC47" s="548"/>
      <c r="AD47" s="548"/>
      <c r="AE47" s="548"/>
      <c r="AF47" s="548"/>
      <c r="AG47" s="548"/>
      <c r="AH47" s="548"/>
      <c r="AI47" s="548"/>
    </row>
    <row r="48" spans="1:35">
      <c r="A48" s="2141">
        <v>33</v>
      </c>
      <c r="B48" s="2137" t="s">
        <v>3419</v>
      </c>
      <c r="C48" s="2142" t="s">
        <v>3420</v>
      </c>
      <c r="D48" s="2143" t="s">
        <v>3421</v>
      </c>
      <c r="E48" s="2144"/>
      <c r="F48" s="2141">
        <v>357</v>
      </c>
      <c r="G48" s="2137" t="s">
        <v>3422</v>
      </c>
      <c r="H48" s="2142" t="s">
        <v>3423</v>
      </c>
      <c r="I48" s="2143" t="s">
        <v>3424</v>
      </c>
      <c r="J48" s="2144"/>
      <c r="K48" s="2141">
        <v>681</v>
      </c>
      <c r="L48" s="2137" t="s">
        <v>3425</v>
      </c>
      <c r="M48" s="2142" t="s">
        <v>3426</v>
      </c>
      <c r="N48" s="2143" t="s">
        <v>3427</v>
      </c>
      <c r="O48" s="2144"/>
      <c r="P48" s="2141">
        <v>1005</v>
      </c>
      <c r="Q48" s="2137" t="s">
        <v>3428</v>
      </c>
      <c r="R48" s="2142" t="s">
        <v>3429</v>
      </c>
      <c r="S48" s="2143" t="s">
        <v>3430</v>
      </c>
      <c r="T48" s="548"/>
      <c r="U48" s="548"/>
      <c r="V48" s="548"/>
      <c r="W48" s="548"/>
      <c r="X48" s="548"/>
      <c r="Y48" s="548"/>
      <c r="Z48" s="548"/>
      <c r="AA48" s="548"/>
      <c r="AB48" s="548"/>
      <c r="AC48" s="548"/>
      <c r="AD48" s="548"/>
      <c r="AE48" s="548"/>
      <c r="AF48" s="548"/>
      <c r="AG48" s="548"/>
      <c r="AH48" s="548"/>
      <c r="AI48" s="548"/>
    </row>
    <row r="49" spans="1:35">
      <c r="A49" s="2141">
        <v>34</v>
      </c>
      <c r="B49" s="2137" t="s">
        <v>3431</v>
      </c>
      <c r="C49" s="2142" t="s">
        <v>3432</v>
      </c>
      <c r="D49" s="2143" t="s">
        <v>3433</v>
      </c>
      <c r="E49" s="2144"/>
      <c r="F49" s="2141">
        <v>358</v>
      </c>
      <c r="G49" s="2137" t="s">
        <v>3434</v>
      </c>
      <c r="H49" s="2142" t="s">
        <v>3435</v>
      </c>
      <c r="I49" s="2143" t="s">
        <v>3436</v>
      </c>
      <c r="J49" s="2144"/>
      <c r="K49" s="2141">
        <v>682</v>
      </c>
      <c r="L49" s="2137" t="s">
        <v>3437</v>
      </c>
      <c r="M49" s="2142" t="s">
        <v>3438</v>
      </c>
      <c r="N49" s="2143" t="s">
        <v>3439</v>
      </c>
      <c r="O49" s="2144"/>
      <c r="P49" s="2141">
        <v>1006</v>
      </c>
      <c r="Q49" s="2137" t="s">
        <v>3440</v>
      </c>
      <c r="R49" s="2142" t="s">
        <v>3441</v>
      </c>
      <c r="S49" s="2143" t="s">
        <v>3442</v>
      </c>
      <c r="T49" s="548"/>
      <c r="U49" s="548"/>
      <c r="V49" s="548"/>
      <c r="W49" s="548"/>
      <c r="X49" s="548"/>
      <c r="Y49" s="548"/>
      <c r="Z49" s="548"/>
      <c r="AA49" s="548"/>
      <c r="AB49" s="548"/>
      <c r="AC49" s="548"/>
      <c r="AD49" s="548"/>
      <c r="AE49" s="548"/>
      <c r="AF49" s="548"/>
      <c r="AG49" s="548"/>
      <c r="AH49" s="548"/>
      <c r="AI49" s="548"/>
    </row>
    <row r="50" spans="1:35">
      <c r="A50" s="2141">
        <v>35</v>
      </c>
      <c r="B50" s="2137" t="s">
        <v>3443</v>
      </c>
      <c r="C50" s="2142" t="s">
        <v>3444</v>
      </c>
      <c r="D50" s="2143" t="s">
        <v>3445</v>
      </c>
      <c r="E50" s="2144"/>
      <c r="F50" s="2141">
        <v>359</v>
      </c>
      <c r="G50" s="2137" t="s">
        <v>3446</v>
      </c>
      <c r="H50" s="2142" t="s">
        <v>3447</v>
      </c>
      <c r="I50" s="2143" t="s">
        <v>3448</v>
      </c>
      <c r="J50" s="2144"/>
      <c r="K50" s="2141">
        <v>683</v>
      </c>
      <c r="L50" s="2137" t="s">
        <v>3449</v>
      </c>
      <c r="M50" s="2142" t="s">
        <v>3450</v>
      </c>
      <c r="N50" s="2143" t="s">
        <v>3451</v>
      </c>
      <c r="O50" s="2144"/>
      <c r="P50" s="2141">
        <v>1007</v>
      </c>
      <c r="Q50" s="2137" t="s">
        <v>3452</v>
      </c>
      <c r="R50" s="2142" t="s">
        <v>3453</v>
      </c>
      <c r="S50" s="2143" t="s">
        <v>3454</v>
      </c>
      <c r="T50" s="548"/>
      <c r="U50" s="548"/>
      <c r="V50" s="548"/>
      <c r="W50" s="548"/>
      <c r="X50" s="548"/>
      <c r="Y50" s="548"/>
      <c r="Z50" s="548"/>
      <c r="AA50" s="548"/>
      <c r="AB50" s="548"/>
      <c r="AC50" s="548"/>
      <c r="AD50" s="548"/>
      <c r="AE50" s="548"/>
      <c r="AF50" s="548"/>
      <c r="AG50" s="548"/>
      <c r="AH50" s="548"/>
      <c r="AI50" s="548"/>
    </row>
    <row r="51" spans="1:35">
      <c r="A51" s="2141">
        <v>36</v>
      </c>
      <c r="B51" s="2137" t="s">
        <v>3455</v>
      </c>
      <c r="C51" s="2142" t="s">
        <v>3456</v>
      </c>
      <c r="D51" s="2143" t="s">
        <v>3457</v>
      </c>
      <c r="E51" s="2144"/>
      <c r="F51" s="2141">
        <v>360</v>
      </c>
      <c r="G51" s="2137" t="s">
        <v>3458</v>
      </c>
      <c r="H51" s="2142" t="s">
        <v>3459</v>
      </c>
      <c r="I51" s="2143" t="s">
        <v>3460</v>
      </c>
      <c r="J51" s="2144"/>
      <c r="K51" s="2141">
        <v>684</v>
      </c>
      <c r="L51" s="2137" t="s">
        <v>3461</v>
      </c>
      <c r="M51" s="2142" t="s">
        <v>3462</v>
      </c>
      <c r="N51" s="2143" t="s">
        <v>3463</v>
      </c>
      <c r="O51" s="2144"/>
      <c r="P51" s="2141">
        <v>1008</v>
      </c>
      <c r="Q51" s="2137" t="s">
        <v>3464</v>
      </c>
      <c r="R51" s="2142" t="s">
        <v>3465</v>
      </c>
      <c r="S51" s="2143" t="s">
        <v>3466</v>
      </c>
      <c r="T51" s="548"/>
      <c r="U51" s="548"/>
      <c r="V51" s="548"/>
      <c r="W51" s="548"/>
      <c r="X51" s="548"/>
      <c r="Y51" s="548"/>
      <c r="Z51" s="548"/>
      <c r="AA51" s="548"/>
      <c r="AB51" s="548"/>
      <c r="AC51" s="548"/>
      <c r="AD51" s="548"/>
      <c r="AE51" s="548"/>
      <c r="AF51" s="548"/>
      <c r="AG51" s="548"/>
      <c r="AH51" s="548"/>
      <c r="AI51" s="548"/>
    </row>
    <row r="52" spans="1:35">
      <c r="A52" s="2141">
        <v>37</v>
      </c>
      <c r="B52" s="2137" t="s">
        <v>3467</v>
      </c>
      <c r="C52" s="2142" t="s">
        <v>3468</v>
      </c>
      <c r="D52" s="2143" t="s">
        <v>3469</v>
      </c>
      <c r="E52" s="2144"/>
      <c r="F52" s="2141">
        <v>361</v>
      </c>
      <c r="G52" s="2137" t="s">
        <v>3470</v>
      </c>
      <c r="H52" s="2142" t="s">
        <v>3471</v>
      </c>
      <c r="I52" s="2143" t="s">
        <v>3472</v>
      </c>
      <c r="J52" s="2144"/>
      <c r="K52" s="2141">
        <v>685</v>
      </c>
      <c r="L52" s="2137" t="s">
        <v>3473</v>
      </c>
      <c r="M52" s="2142" t="s">
        <v>3474</v>
      </c>
      <c r="N52" s="2143" t="s">
        <v>3475</v>
      </c>
      <c r="O52" s="2144"/>
      <c r="P52" s="2141">
        <v>1009</v>
      </c>
      <c r="Q52" s="2137" t="s">
        <v>3476</v>
      </c>
      <c r="R52" s="2142" t="s">
        <v>3477</v>
      </c>
      <c r="S52" s="2143" t="s">
        <v>3478</v>
      </c>
      <c r="T52" s="548"/>
      <c r="U52" s="548"/>
      <c r="V52" s="548"/>
      <c r="W52" s="548"/>
      <c r="X52" s="548"/>
      <c r="Y52" s="548"/>
      <c r="Z52" s="548"/>
      <c r="AA52" s="548"/>
      <c r="AB52" s="548"/>
      <c r="AC52" s="548"/>
      <c r="AD52" s="548"/>
      <c r="AE52" s="548"/>
      <c r="AF52" s="548"/>
      <c r="AG52" s="548"/>
      <c r="AH52" s="548"/>
      <c r="AI52" s="548"/>
    </row>
    <row r="53" spans="1:35">
      <c r="A53" s="2141">
        <v>38</v>
      </c>
      <c r="B53" s="2137" t="s">
        <v>3479</v>
      </c>
      <c r="C53" s="2142" t="s">
        <v>3480</v>
      </c>
      <c r="D53" s="2143" t="s">
        <v>3481</v>
      </c>
      <c r="E53" s="2144"/>
      <c r="F53" s="2141">
        <v>362</v>
      </c>
      <c r="G53" s="2137" t="s">
        <v>3482</v>
      </c>
      <c r="H53" s="2142" t="s">
        <v>3483</v>
      </c>
      <c r="I53" s="2143" t="s">
        <v>3484</v>
      </c>
      <c r="J53" s="2144"/>
      <c r="K53" s="2141">
        <v>686</v>
      </c>
      <c r="L53" s="2137" t="s">
        <v>3485</v>
      </c>
      <c r="M53" s="2142" t="s">
        <v>3486</v>
      </c>
      <c r="N53" s="2143" t="s">
        <v>3487</v>
      </c>
      <c r="O53" s="2144"/>
      <c r="P53" s="2141">
        <v>1010</v>
      </c>
      <c r="Q53" s="2137" t="s">
        <v>3488</v>
      </c>
      <c r="R53" s="2142" t="s">
        <v>3489</v>
      </c>
      <c r="S53" s="2143" t="s">
        <v>3490</v>
      </c>
      <c r="T53" s="548"/>
      <c r="U53" s="548"/>
      <c r="V53" s="548"/>
      <c r="W53" s="548"/>
      <c r="X53" s="548"/>
      <c r="Y53" s="548"/>
      <c r="Z53" s="548"/>
      <c r="AA53" s="548"/>
      <c r="AB53" s="548"/>
      <c r="AC53" s="548"/>
      <c r="AD53" s="548"/>
      <c r="AE53" s="548"/>
      <c r="AF53" s="548"/>
      <c r="AG53" s="548"/>
      <c r="AH53" s="548"/>
      <c r="AI53" s="548"/>
    </row>
    <row r="54" spans="1:35">
      <c r="A54" s="2141">
        <v>39</v>
      </c>
      <c r="B54" s="2137" t="s">
        <v>3491</v>
      </c>
      <c r="C54" s="2142" t="s">
        <v>3492</v>
      </c>
      <c r="D54" s="2143" t="s">
        <v>3493</v>
      </c>
      <c r="E54" s="2144"/>
      <c r="F54" s="2141">
        <v>363</v>
      </c>
      <c r="G54" s="2137" t="s">
        <v>3494</v>
      </c>
      <c r="H54" s="2142" t="s">
        <v>3495</v>
      </c>
      <c r="I54" s="2143" t="s">
        <v>3496</v>
      </c>
      <c r="J54" s="2144"/>
      <c r="K54" s="2141">
        <v>687</v>
      </c>
      <c r="L54" s="2137" t="s">
        <v>3497</v>
      </c>
      <c r="M54" s="2142" t="s">
        <v>3498</v>
      </c>
      <c r="N54" s="2143" t="s">
        <v>3499</v>
      </c>
      <c r="O54" s="2144"/>
      <c r="P54" s="2141">
        <v>1011</v>
      </c>
      <c r="Q54" s="2137" t="s">
        <v>3500</v>
      </c>
      <c r="R54" s="2142" t="s">
        <v>3501</v>
      </c>
      <c r="S54" s="2143" t="s">
        <v>3502</v>
      </c>
      <c r="T54" s="548"/>
      <c r="U54" s="548"/>
      <c r="V54" s="548"/>
      <c r="W54" s="548"/>
      <c r="X54" s="548"/>
      <c r="Y54" s="548"/>
      <c r="Z54" s="548"/>
      <c r="AA54" s="548"/>
      <c r="AB54" s="548"/>
      <c r="AC54" s="548"/>
      <c r="AD54" s="548"/>
      <c r="AE54" s="548"/>
      <c r="AF54" s="548"/>
      <c r="AG54" s="548"/>
      <c r="AH54" s="548"/>
      <c r="AI54" s="548"/>
    </row>
    <row r="55" spans="1:35">
      <c r="A55" s="2141">
        <v>40</v>
      </c>
      <c r="B55" s="2137" t="s">
        <v>3503</v>
      </c>
      <c r="C55" s="2142" t="s">
        <v>3504</v>
      </c>
      <c r="D55" s="2143" t="s">
        <v>3505</v>
      </c>
      <c r="E55" s="2144"/>
      <c r="F55" s="2141">
        <v>364</v>
      </c>
      <c r="G55" s="2137" t="s">
        <v>3506</v>
      </c>
      <c r="H55" s="2142" t="s">
        <v>3507</v>
      </c>
      <c r="I55" s="2143" t="s">
        <v>3508</v>
      </c>
      <c r="J55" s="2144"/>
      <c r="K55" s="2141">
        <v>688</v>
      </c>
      <c r="L55" s="2137" t="s">
        <v>3509</v>
      </c>
      <c r="M55" s="2142" t="s">
        <v>3510</v>
      </c>
      <c r="N55" s="2143" t="s">
        <v>3511</v>
      </c>
      <c r="O55" s="2144"/>
      <c r="P55" s="2141">
        <v>1012</v>
      </c>
      <c r="Q55" s="2137" t="s">
        <v>3512</v>
      </c>
      <c r="R55" s="2142" t="s">
        <v>3513</v>
      </c>
      <c r="S55" s="2143" t="s">
        <v>3514</v>
      </c>
      <c r="T55" s="548"/>
      <c r="U55" s="548"/>
      <c r="V55" s="548"/>
      <c r="W55" s="548"/>
      <c r="X55" s="548"/>
      <c r="Y55" s="548"/>
      <c r="Z55" s="548"/>
      <c r="AA55" s="548"/>
      <c r="AB55" s="548"/>
      <c r="AC55" s="548"/>
      <c r="AD55" s="548"/>
      <c r="AE55" s="548"/>
      <c r="AF55" s="548"/>
      <c r="AG55" s="548"/>
      <c r="AH55" s="548"/>
      <c r="AI55" s="548"/>
    </row>
    <row r="56" spans="1:35">
      <c r="A56" s="2141">
        <v>41</v>
      </c>
      <c r="B56" s="2137">
        <v>2197</v>
      </c>
      <c r="C56" s="2142" t="s">
        <v>3515</v>
      </c>
      <c r="D56" s="2143" t="s">
        <v>3516</v>
      </c>
      <c r="E56" s="2144"/>
      <c r="F56" s="2141">
        <v>365</v>
      </c>
      <c r="G56" s="2137" t="s">
        <v>3517</v>
      </c>
      <c r="H56" s="2142" t="s">
        <v>3518</v>
      </c>
      <c r="I56" s="2143" t="s">
        <v>3519</v>
      </c>
      <c r="J56" s="2144"/>
      <c r="K56" s="2141">
        <v>689</v>
      </c>
      <c r="L56" s="2137" t="s">
        <v>3520</v>
      </c>
      <c r="M56" s="2142" t="s">
        <v>3521</v>
      </c>
      <c r="N56" s="2143" t="s">
        <v>3448</v>
      </c>
      <c r="O56" s="2144"/>
      <c r="P56" s="2141">
        <v>1013</v>
      </c>
      <c r="Q56" s="2137" t="s">
        <v>3522</v>
      </c>
      <c r="R56" s="2142" t="s">
        <v>3523</v>
      </c>
      <c r="S56" s="2143" t="s">
        <v>3524</v>
      </c>
      <c r="T56" s="548"/>
      <c r="U56" s="548"/>
      <c r="V56" s="548"/>
      <c r="W56" s="548"/>
      <c r="X56" s="548"/>
      <c r="Y56" s="548"/>
      <c r="Z56" s="548"/>
      <c r="AA56" s="548"/>
      <c r="AB56" s="548"/>
      <c r="AC56" s="548"/>
      <c r="AD56" s="548"/>
      <c r="AE56" s="548"/>
      <c r="AF56" s="548"/>
      <c r="AG56" s="548"/>
      <c r="AH56" s="548"/>
      <c r="AI56" s="548"/>
    </row>
    <row r="57" spans="1:35">
      <c r="A57" s="2141">
        <v>42</v>
      </c>
      <c r="B57" s="2137" t="s">
        <v>3525</v>
      </c>
      <c r="C57" s="2142" t="s">
        <v>3526</v>
      </c>
      <c r="D57" s="2143" t="s">
        <v>3527</v>
      </c>
      <c r="E57" s="2144"/>
      <c r="F57" s="2141">
        <v>366</v>
      </c>
      <c r="G57" s="2137" t="s">
        <v>3528</v>
      </c>
      <c r="H57" s="2142" t="s">
        <v>3529</v>
      </c>
      <c r="I57" s="2143" t="s">
        <v>3530</v>
      </c>
      <c r="J57" s="2144"/>
      <c r="K57" s="2141">
        <v>690</v>
      </c>
      <c r="L57" s="2137" t="s">
        <v>3531</v>
      </c>
      <c r="M57" s="2142" t="s">
        <v>3532</v>
      </c>
      <c r="N57" s="2143" t="s">
        <v>3533</v>
      </c>
      <c r="O57" s="2144"/>
      <c r="P57" s="2141">
        <v>1014</v>
      </c>
      <c r="Q57" s="2137" t="s">
        <v>3534</v>
      </c>
      <c r="R57" s="2142" t="s">
        <v>3535</v>
      </c>
      <c r="S57" s="2143" t="s">
        <v>3536</v>
      </c>
      <c r="T57" s="548"/>
      <c r="U57" s="548"/>
      <c r="V57" s="548"/>
      <c r="W57" s="548"/>
      <c r="X57" s="548"/>
      <c r="Y57" s="548"/>
      <c r="Z57" s="548"/>
      <c r="AA57" s="548"/>
      <c r="AB57" s="548"/>
      <c r="AC57" s="548"/>
      <c r="AD57" s="548"/>
      <c r="AE57" s="548"/>
      <c r="AF57" s="548"/>
      <c r="AG57" s="548"/>
      <c r="AH57" s="548"/>
      <c r="AI57" s="548"/>
    </row>
    <row r="58" spans="1:35">
      <c r="A58" s="2141">
        <v>43</v>
      </c>
      <c r="B58" s="2137" t="s">
        <v>3537</v>
      </c>
      <c r="C58" s="2142" t="s">
        <v>3538</v>
      </c>
      <c r="D58" s="2143" t="s">
        <v>3539</v>
      </c>
      <c r="E58" s="2144"/>
      <c r="F58" s="2141">
        <v>367</v>
      </c>
      <c r="G58" s="2137" t="s">
        <v>3540</v>
      </c>
      <c r="H58" s="2142" t="s">
        <v>3541</v>
      </c>
      <c r="I58" s="2143" t="s">
        <v>3542</v>
      </c>
      <c r="J58" s="2144"/>
      <c r="K58" s="2141">
        <v>691</v>
      </c>
      <c r="L58" s="2137" t="s">
        <v>3543</v>
      </c>
      <c r="M58" s="2142" t="s">
        <v>3544</v>
      </c>
      <c r="N58" s="2143" t="s">
        <v>3545</v>
      </c>
      <c r="O58" s="2144"/>
      <c r="P58" s="2141">
        <v>1015</v>
      </c>
      <c r="Q58" s="2137" t="s">
        <v>3546</v>
      </c>
      <c r="R58" s="2142" t="s">
        <v>3547</v>
      </c>
      <c r="S58" s="2143" t="s">
        <v>3548</v>
      </c>
      <c r="T58" s="548"/>
      <c r="U58" s="548"/>
      <c r="V58" s="548"/>
      <c r="W58" s="548"/>
      <c r="X58" s="548"/>
      <c r="Y58" s="548"/>
      <c r="Z58" s="548"/>
      <c r="AA58" s="548"/>
      <c r="AB58" s="548"/>
      <c r="AC58" s="548"/>
      <c r="AD58" s="548"/>
      <c r="AE58" s="548"/>
      <c r="AF58" s="548"/>
      <c r="AG58" s="548"/>
      <c r="AH58" s="548"/>
      <c r="AI58" s="548"/>
    </row>
    <row r="59" spans="1:35">
      <c r="A59" s="2141">
        <v>44</v>
      </c>
      <c r="B59" s="2137">
        <v>2198</v>
      </c>
      <c r="C59" s="2142" t="s">
        <v>3549</v>
      </c>
      <c r="D59" s="2143" t="s">
        <v>3550</v>
      </c>
      <c r="E59" s="2144"/>
      <c r="F59" s="2141">
        <v>368</v>
      </c>
      <c r="G59" s="2137" t="s">
        <v>3551</v>
      </c>
      <c r="H59" s="2142" t="s">
        <v>3552</v>
      </c>
      <c r="I59" s="2143" t="s">
        <v>3553</v>
      </c>
      <c r="J59" s="2144"/>
      <c r="K59" s="2141">
        <v>692</v>
      </c>
      <c r="L59" s="2137" t="s">
        <v>3554</v>
      </c>
      <c r="M59" s="2142" t="s">
        <v>3555</v>
      </c>
      <c r="N59" s="2143" t="s">
        <v>3556</v>
      </c>
      <c r="O59" s="2144"/>
      <c r="P59" s="2141">
        <v>1016</v>
      </c>
      <c r="Q59" s="2137" t="s">
        <v>3557</v>
      </c>
      <c r="R59" s="2142" t="s">
        <v>3558</v>
      </c>
      <c r="S59" s="2143" t="s">
        <v>3559</v>
      </c>
      <c r="T59" s="548"/>
      <c r="U59" s="548"/>
      <c r="V59" s="548"/>
      <c r="W59" s="548"/>
      <c r="X59" s="548"/>
      <c r="Y59" s="548"/>
      <c r="Z59" s="548"/>
      <c r="AA59" s="548"/>
      <c r="AB59" s="548"/>
      <c r="AC59" s="548"/>
      <c r="AD59" s="548"/>
      <c r="AE59" s="548"/>
      <c r="AF59" s="548"/>
      <c r="AG59" s="548"/>
      <c r="AH59" s="548"/>
      <c r="AI59" s="548"/>
    </row>
    <row r="60" spans="1:35">
      <c r="A60" s="2141">
        <v>45</v>
      </c>
      <c r="B60" s="2137">
        <v>2199</v>
      </c>
      <c r="C60" s="2142" t="s">
        <v>3560</v>
      </c>
      <c r="D60" s="2143" t="s">
        <v>3561</v>
      </c>
      <c r="E60" s="2144"/>
      <c r="F60" s="2141">
        <v>369</v>
      </c>
      <c r="G60" s="2137" t="s">
        <v>3562</v>
      </c>
      <c r="H60" s="2142" t="s">
        <v>3563</v>
      </c>
      <c r="I60" s="2143" t="s">
        <v>3564</v>
      </c>
      <c r="J60" s="2144"/>
      <c r="K60" s="2141">
        <v>693</v>
      </c>
      <c r="L60" s="2137" t="s">
        <v>3565</v>
      </c>
      <c r="M60" s="2142" t="s">
        <v>3566</v>
      </c>
      <c r="N60" s="2143" t="s">
        <v>3567</v>
      </c>
      <c r="O60" s="2144"/>
      <c r="P60" s="2141">
        <v>1017</v>
      </c>
      <c r="Q60" s="2137" t="s">
        <v>3568</v>
      </c>
      <c r="R60" s="2142" t="s">
        <v>3569</v>
      </c>
      <c r="S60" s="2143" t="s">
        <v>3570</v>
      </c>
      <c r="T60" s="548"/>
      <c r="U60" s="548"/>
      <c r="V60" s="548"/>
      <c r="W60" s="548"/>
      <c r="X60" s="548"/>
      <c r="Y60" s="548"/>
      <c r="Z60" s="548"/>
      <c r="AA60" s="548"/>
      <c r="AB60" s="548"/>
      <c r="AC60" s="548"/>
      <c r="AD60" s="548"/>
      <c r="AE60" s="548"/>
      <c r="AF60" s="548"/>
      <c r="AG60" s="548"/>
      <c r="AH60" s="548"/>
      <c r="AI60" s="548"/>
    </row>
    <row r="61" spans="1:35">
      <c r="A61" s="2141">
        <v>46</v>
      </c>
      <c r="B61" s="2137" t="s">
        <v>3571</v>
      </c>
      <c r="C61" s="2142" t="s">
        <v>3572</v>
      </c>
      <c r="D61" s="2143" t="s">
        <v>3573</v>
      </c>
      <c r="E61" s="2144"/>
      <c r="F61" s="2141">
        <v>370</v>
      </c>
      <c r="G61" s="2137" t="s">
        <v>3574</v>
      </c>
      <c r="H61" s="2142" t="s">
        <v>3575</v>
      </c>
      <c r="I61" s="2143" t="s">
        <v>3576</v>
      </c>
      <c r="J61" s="2144"/>
      <c r="K61" s="2141">
        <v>694</v>
      </c>
      <c r="L61" s="2137" t="s">
        <v>3577</v>
      </c>
      <c r="M61" s="2142" t="s">
        <v>3578</v>
      </c>
      <c r="N61" s="2143" t="s">
        <v>3579</v>
      </c>
      <c r="O61" s="2144"/>
      <c r="P61" s="2141">
        <v>1018</v>
      </c>
      <c r="Q61" s="2137" t="s">
        <v>3580</v>
      </c>
      <c r="R61" s="2142" t="s">
        <v>3581</v>
      </c>
      <c r="S61" s="2143" t="s">
        <v>3582</v>
      </c>
      <c r="T61" s="548"/>
      <c r="U61" s="548"/>
      <c r="V61" s="548"/>
      <c r="W61" s="548"/>
      <c r="X61" s="548"/>
      <c r="Y61" s="548"/>
      <c r="Z61" s="548"/>
      <c r="AA61" s="548"/>
      <c r="AB61" s="548"/>
      <c r="AC61" s="548"/>
      <c r="AD61" s="548"/>
      <c r="AE61" s="548"/>
      <c r="AF61" s="548"/>
      <c r="AG61" s="548"/>
      <c r="AH61" s="548"/>
      <c r="AI61" s="548"/>
    </row>
    <row r="62" spans="1:35">
      <c r="A62" s="2141">
        <v>47</v>
      </c>
      <c r="B62" s="2137">
        <v>2196</v>
      </c>
      <c r="C62" s="2142" t="s">
        <v>3583</v>
      </c>
      <c r="D62" s="2143" t="s">
        <v>3584</v>
      </c>
      <c r="E62" s="2144"/>
      <c r="F62" s="2141">
        <v>371</v>
      </c>
      <c r="G62" s="2137" t="s">
        <v>3585</v>
      </c>
      <c r="H62" s="2142" t="s">
        <v>3586</v>
      </c>
      <c r="I62" s="2143" t="s">
        <v>3587</v>
      </c>
      <c r="J62" s="2144"/>
      <c r="K62" s="2141">
        <v>695</v>
      </c>
      <c r="L62" s="2137" t="s">
        <v>3588</v>
      </c>
      <c r="M62" s="2142" t="s">
        <v>3589</v>
      </c>
      <c r="N62" s="2143" t="s">
        <v>3590</v>
      </c>
      <c r="O62" s="2144"/>
      <c r="P62" s="2141">
        <v>1019</v>
      </c>
      <c r="Q62" s="2137" t="s">
        <v>3591</v>
      </c>
      <c r="R62" s="2142" t="s">
        <v>3592</v>
      </c>
      <c r="S62" s="2143" t="s">
        <v>3593</v>
      </c>
      <c r="T62" s="548"/>
      <c r="U62" s="548"/>
      <c r="V62" s="548"/>
      <c r="W62" s="548"/>
      <c r="X62" s="548"/>
      <c r="Y62" s="548"/>
      <c r="Z62" s="548"/>
      <c r="AA62" s="548"/>
      <c r="AB62" s="548"/>
      <c r="AC62" s="548"/>
      <c r="AD62" s="548"/>
      <c r="AE62" s="548"/>
      <c r="AF62" s="548"/>
      <c r="AG62" s="548"/>
      <c r="AH62" s="548"/>
      <c r="AI62" s="548"/>
    </row>
    <row r="63" spans="1:35">
      <c r="A63" s="2141">
        <v>48</v>
      </c>
      <c r="B63" s="2137">
        <v>2194</v>
      </c>
      <c r="C63" s="2142" t="s">
        <v>3594</v>
      </c>
      <c r="D63" s="2143" t="s">
        <v>3595</v>
      </c>
      <c r="E63" s="2144"/>
      <c r="F63" s="2141">
        <v>372</v>
      </c>
      <c r="G63" s="2137" t="s">
        <v>3596</v>
      </c>
      <c r="H63" s="2142" t="s">
        <v>3597</v>
      </c>
      <c r="I63" s="2143" t="s">
        <v>3598</v>
      </c>
      <c r="J63" s="2144"/>
      <c r="K63" s="2141">
        <v>696</v>
      </c>
      <c r="L63" s="2137" t="s">
        <v>3599</v>
      </c>
      <c r="M63" s="2142" t="s">
        <v>3600</v>
      </c>
      <c r="N63" s="2143" t="s">
        <v>3601</v>
      </c>
      <c r="O63" s="2144"/>
      <c r="P63" s="2141">
        <v>1020</v>
      </c>
      <c r="Q63" s="2137" t="s">
        <v>3602</v>
      </c>
      <c r="R63" s="2142" t="s">
        <v>3603</v>
      </c>
      <c r="S63" s="2143" t="s">
        <v>3604</v>
      </c>
      <c r="T63" s="548"/>
      <c r="U63" s="548"/>
      <c r="V63" s="548"/>
      <c r="W63" s="548"/>
      <c r="X63" s="548"/>
      <c r="Y63" s="548"/>
      <c r="Z63" s="548"/>
      <c r="AA63" s="548"/>
      <c r="AB63" s="548"/>
      <c r="AC63" s="548"/>
      <c r="AD63" s="548"/>
      <c r="AE63" s="548"/>
      <c r="AF63" s="548"/>
      <c r="AG63" s="548"/>
      <c r="AH63" s="548"/>
      <c r="AI63" s="548"/>
    </row>
    <row r="64" spans="1:35">
      <c r="A64" s="2141">
        <v>49</v>
      </c>
      <c r="B64" s="2137">
        <v>2195</v>
      </c>
      <c r="C64" s="2142" t="s">
        <v>3605</v>
      </c>
      <c r="D64" s="2143" t="s">
        <v>3606</v>
      </c>
      <c r="E64" s="2144"/>
      <c r="F64" s="2141">
        <v>373</v>
      </c>
      <c r="G64" s="2137" t="s">
        <v>3607</v>
      </c>
      <c r="H64" s="2142" t="s">
        <v>3608</v>
      </c>
      <c r="I64" s="2143" t="s">
        <v>3609</v>
      </c>
      <c r="J64" s="2144"/>
      <c r="K64" s="2141">
        <v>697</v>
      </c>
      <c r="L64" s="2137" t="s">
        <v>3610</v>
      </c>
      <c r="M64" s="2142" t="s">
        <v>3611</v>
      </c>
      <c r="N64" s="2143" t="s">
        <v>3612</v>
      </c>
      <c r="O64" s="2144"/>
      <c r="P64" s="2141">
        <v>1021</v>
      </c>
      <c r="Q64" s="2137" t="s">
        <v>3613</v>
      </c>
      <c r="R64" s="2142" t="s">
        <v>3614</v>
      </c>
      <c r="S64" s="2143" t="s">
        <v>3615</v>
      </c>
      <c r="T64" s="548"/>
      <c r="U64" s="548"/>
      <c r="V64" s="548"/>
      <c r="W64" s="548"/>
      <c r="X64" s="548"/>
      <c r="Y64" s="548"/>
      <c r="Z64" s="548"/>
      <c r="AA64" s="548"/>
      <c r="AB64" s="548"/>
      <c r="AC64" s="548"/>
      <c r="AD64" s="548"/>
      <c r="AE64" s="548"/>
      <c r="AF64" s="548"/>
      <c r="AG64" s="548"/>
      <c r="AH64" s="548"/>
      <c r="AI64" s="548"/>
    </row>
    <row r="65" spans="1:35">
      <c r="A65" s="2141">
        <v>50</v>
      </c>
      <c r="B65" s="2137" t="s">
        <v>3616</v>
      </c>
      <c r="C65" s="2142" t="s">
        <v>2901</v>
      </c>
      <c r="D65" s="2143" t="s">
        <v>3617</v>
      </c>
      <c r="E65" s="2144"/>
      <c r="F65" s="2141">
        <v>374</v>
      </c>
      <c r="G65" s="2137" t="s">
        <v>3618</v>
      </c>
      <c r="H65" s="2142" t="s">
        <v>3619</v>
      </c>
      <c r="I65" s="2143" t="s">
        <v>3620</v>
      </c>
      <c r="J65" s="2144"/>
      <c r="K65" s="2141">
        <v>698</v>
      </c>
      <c r="L65" s="2137" t="s">
        <v>3621</v>
      </c>
      <c r="M65" s="2142" t="s">
        <v>3622</v>
      </c>
      <c r="N65" s="2143" t="s">
        <v>3623</v>
      </c>
      <c r="O65" s="2144"/>
      <c r="P65" s="2141">
        <v>1022</v>
      </c>
      <c r="Q65" s="2137" t="s">
        <v>3624</v>
      </c>
      <c r="R65" s="2142" t="s">
        <v>3625</v>
      </c>
      <c r="S65" s="2143" t="s">
        <v>3626</v>
      </c>
      <c r="T65" s="548"/>
      <c r="U65" s="548"/>
      <c r="V65" s="548"/>
      <c r="W65" s="548"/>
      <c r="X65" s="548"/>
      <c r="Y65" s="548"/>
      <c r="Z65" s="548"/>
      <c r="AA65" s="548"/>
      <c r="AB65" s="548"/>
      <c r="AC65" s="548"/>
      <c r="AD65" s="548"/>
      <c r="AE65" s="548"/>
      <c r="AF65" s="548"/>
      <c r="AG65" s="548"/>
      <c r="AH65" s="548"/>
      <c r="AI65" s="548"/>
    </row>
    <row r="66" spans="1:35">
      <c r="A66" s="2141">
        <v>51</v>
      </c>
      <c r="B66" s="2137" t="s">
        <v>3627</v>
      </c>
      <c r="C66" s="2142" t="s">
        <v>2904</v>
      </c>
      <c r="D66" s="2143" t="s">
        <v>3628</v>
      </c>
      <c r="E66" s="2144"/>
      <c r="F66" s="2141">
        <v>375</v>
      </c>
      <c r="G66" s="2137" t="s">
        <v>3629</v>
      </c>
      <c r="H66" s="2142" t="s">
        <v>3630</v>
      </c>
      <c r="I66" s="2143" t="s">
        <v>3631</v>
      </c>
      <c r="J66" s="2144"/>
      <c r="K66" s="2141">
        <v>699</v>
      </c>
      <c r="L66" s="2137" t="s">
        <v>3632</v>
      </c>
      <c r="M66" s="2142" t="s">
        <v>3633</v>
      </c>
      <c r="N66" s="2143" t="s">
        <v>3634</v>
      </c>
      <c r="O66" s="2144"/>
      <c r="P66" s="2141">
        <v>1023</v>
      </c>
      <c r="Q66" s="2137" t="s">
        <v>3635</v>
      </c>
      <c r="R66" s="2142" t="s">
        <v>3636</v>
      </c>
      <c r="S66" s="2143" t="s">
        <v>3637</v>
      </c>
      <c r="T66" s="548"/>
      <c r="U66" s="548"/>
      <c r="V66" s="548"/>
      <c r="W66" s="548"/>
      <c r="X66" s="548"/>
      <c r="Y66" s="548"/>
      <c r="Z66" s="548"/>
      <c r="AA66" s="548"/>
      <c r="AB66" s="548"/>
      <c r="AC66" s="548"/>
      <c r="AD66" s="548"/>
      <c r="AE66" s="548"/>
      <c r="AF66" s="548"/>
      <c r="AG66" s="548"/>
      <c r="AH66" s="548"/>
      <c r="AI66" s="548"/>
    </row>
    <row r="67" spans="1:35" ht="51">
      <c r="A67" s="2141">
        <v>52</v>
      </c>
      <c r="B67" s="2137">
        <v>2600</v>
      </c>
      <c r="C67" s="2142" t="s">
        <v>3638</v>
      </c>
      <c r="D67" s="2143" t="s">
        <v>3639</v>
      </c>
      <c r="E67" s="2144"/>
      <c r="F67" s="2141">
        <v>376</v>
      </c>
      <c r="G67" s="2137" t="s">
        <v>3640</v>
      </c>
      <c r="H67" s="2142" t="s">
        <v>3641</v>
      </c>
      <c r="I67" s="2143" t="s">
        <v>3642</v>
      </c>
      <c r="J67" s="2144"/>
      <c r="K67" s="2141">
        <v>700</v>
      </c>
      <c r="L67" s="2137" t="s">
        <v>3643</v>
      </c>
      <c r="M67" s="2142" t="s">
        <v>3644</v>
      </c>
      <c r="N67" s="2143" t="s">
        <v>3645</v>
      </c>
      <c r="O67" s="2144"/>
      <c r="P67" s="2141">
        <v>1024</v>
      </c>
      <c r="Q67" s="2137" t="s">
        <v>3646</v>
      </c>
      <c r="R67" s="2142" t="s">
        <v>3647</v>
      </c>
      <c r="S67" s="2143" t="s">
        <v>3648</v>
      </c>
      <c r="T67" s="548"/>
      <c r="U67" s="548"/>
      <c r="V67" s="548"/>
      <c r="W67" s="548"/>
      <c r="X67" s="548"/>
      <c r="Y67" s="548"/>
      <c r="Z67" s="548"/>
      <c r="AA67" s="548"/>
      <c r="AB67" s="548"/>
      <c r="AC67" s="548"/>
      <c r="AD67" s="548"/>
      <c r="AE67" s="548"/>
      <c r="AF67" s="548"/>
      <c r="AG67" s="548"/>
      <c r="AH67" s="548"/>
      <c r="AI67" s="548"/>
    </row>
    <row r="68" spans="1:35" ht="51">
      <c r="A68" s="2141">
        <v>53</v>
      </c>
      <c r="B68" s="2137">
        <v>2601</v>
      </c>
      <c r="C68" s="2142" t="s">
        <v>3649</v>
      </c>
      <c r="D68" s="2143" t="s">
        <v>3650</v>
      </c>
      <c r="E68" s="2144"/>
      <c r="F68" s="2141">
        <v>377</v>
      </c>
      <c r="G68" s="2137" t="s">
        <v>3651</v>
      </c>
      <c r="H68" s="2142" t="s">
        <v>3652</v>
      </c>
      <c r="I68" s="2143" t="s">
        <v>3653</v>
      </c>
      <c r="J68" s="2144"/>
      <c r="K68" s="2141">
        <v>701</v>
      </c>
      <c r="L68" s="2137" t="s">
        <v>3654</v>
      </c>
      <c r="M68" s="2142" t="s">
        <v>3655</v>
      </c>
      <c r="N68" s="2143" t="s">
        <v>3656</v>
      </c>
      <c r="O68" s="2144"/>
      <c r="P68" s="2141">
        <v>1025</v>
      </c>
      <c r="Q68" s="2137" t="s">
        <v>3657</v>
      </c>
      <c r="R68" s="2142" t="s">
        <v>3658</v>
      </c>
      <c r="S68" s="2143" t="s">
        <v>3659</v>
      </c>
      <c r="T68" s="548"/>
      <c r="U68" s="548"/>
      <c r="V68" s="548"/>
      <c r="W68" s="548"/>
      <c r="X68" s="548"/>
      <c r="Y68" s="548"/>
      <c r="Z68" s="548"/>
      <c r="AA68" s="548"/>
      <c r="AB68" s="548"/>
      <c r="AC68" s="548"/>
      <c r="AD68" s="548"/>
      <c r="AE68" s="548"/>
      <c r="AF68" s="548"/>
      <c r="AG68" s="548"/>
      <c r="AH68" s="548"/>
      <c r="AI68" s="548"/>
    </row>
    <row r="69" spans="1:35">
      <c r="A69" s="2141">
        <v>54</v>
      </c>
      <c r="B69" s="2137">
        <v>2602</v>
      </c>
      <c r="C69" s="2142" t="s">
        <v>3660</v>
      </c>
      <c r="D69" s="2143" t="s">
        <v>3661</v>
      </c>
      <c r="E69" s="2144"/>
      <c r="F69" s="2141">
        <v>378</v>
      </c>
      <c r="G69" s="2137" t="s">
        <v>3662</v>
      </c>
      <c r="H69" s="2142" t="s">
        <v>3663</v>
      </c>
      <c r="I69" s="2143" t="s">
        <v>3664</v>
      </c>
      <c r="J69" s="2144"/>
      <c r="K69" s="2141">
        <v>702</v>
      </c>
      <c r="L69" s="2137" t="s">
        <v>3665</v>
      </c>
      <c r="M69" s="2142" t="s">
        <v>3666</v>
      </c>
      <c r="N69" s="2143" t="s">
        <v>3667</v>
      </c>
      <c r="O69" s="2144"/>
      <c r="P69" s="2141">
        <v>1026</v>
      </c>
      <c r="Q69" s="2137" t="s">
        <v>3668</v>
      </c>
      <c r="R69" s="2142" t="s">
        <v>3669</v>
      </c>
      <c r="S69" s="2143" t="s">
        <v>3670</v>
      </c>
      <c r="T69" s="548"/>
      <c r="U69" s="548"/>
      <c r="V69" s="548"/>
      <c r="W69" s="548"/>
      <c r="X69" s="548"/>
      <c r="Y69" s="548"/>
      <c r="Z69" s="548"/>
      <c r="AA69" s="548"/>
      <c r="AB69" s="548"/>
      <c r="AC69" s="548"/>
      <c r="AD69" s="548"/>
      <c r="AE69" s="548"/>
      <c r="AF69" s="548"/>
      <c r="AG69" s="548"/>
      <c r="AH69" s="548"/>
      <c r="AI69" s="548"/>
    </row>
    <row r="70" spans="1:35">
      <c r="A70" s="2141">
        <v>55</v>
      </c>
      <c r="B70" s="2137">
        <v>2603</v>
      </c>
      <c r="C70" s="2142" t="s">
        <v>3671</v>
      </c>
      <c r="D70" s="2143" t="s">
        <v>3672</v>
      </c>
      <c r="E70" s="2144"/>
      <c r="F70" s="2141">
        <v>379</v>
      </c>
      <c r="G70" s="2137" t="s">
        <v>3673</v>
      </c>
      <c r="H70" s="2142" t="s">
        <v>3674</v>
      </c>
      <c r="I70" s="2143" t="s">
        <v>3675</v>
      </c>
      <c r="J70" s="2144"/>
      <c r="K70" s="2141">
        <v>703</v>
      </c>
      <c r="L70" s="2137" t="s">
        <v>3676</v>
      </c>
      <c r="M70" s="2142" t="s">
        <v>3677</v>
      </c>
      <c r="N70" s="2143" t="s">
        <v>3678</v>
      </c>
      <c r="O70" s="2144"/>
      <c r="P70" s="2141">
        <v>1027</v>
      </c>
      <c r="Q70" s="2137" t="s">
        <v>3679</v>
      </c>
      <c r="R70" s="2142" t="s">
        <v>3680</v>
      </c>
      <c r="S70" s="2143" t="s">
        <v>3681</v>
      </c>
      <c r="T70" s="548"/>
      <c r="U70" s="548"/>
      <c r="V70" s="548"/>
      <c r="W70" s="548"/>
      <c r="X70" s="548"/>
      <c r="Y70" s="548"/>
      <c r="Z70" s="548"/>
      <c r="AA70" s="548"/>
      <c r="AB70" s="548"/>
      <c r="AC70" s="548"/>
      <c r="AD70" s="548"/>
      <c r="AE70" s="548"/>
      <c r="AF70" s="548"/>
      <c r="AG70" s="548"/>
      <c r="AH70" s="548"/>
      <c r="AI70" s="548"/>
    </row>
    <row r="71" spans="1:35">
      <c r="A71" s="2141">
        <v>56</v>
      </c>
      <c r="B71" s="2137">
        <v>2604</v>
      </c>
      <c r="C71" s="2142" t="s">
        <v>3682</v>
      </c>
      <c r="D71" s="2143" t="s">
        <v>3683</v>
      </c>
      <c r="E71" s="2144"/>
      <c r="F71" s="2141">
        <v>380</v>
      </c>
      <c r="G71" s="2137" t="s">
        <v>3684</v>
      </c>
      <c r="H71" s="2142" t="s">
        <v>3685</v>
      </c>
      <c r="I71" s="2143" t="s">
        <v>3686</v>
      </c>
      <c r="J71" s="2144"/>
      <c r="K71" s="2141">
        <v>704</v>
      </c>
      <c r="L71" s="2137" t="s">
        <v>3687</v>
      </c>
      <c r="M71" s="2142" t="s">
        <v>3688</v>
      </c>
      <c r="N71" s="2143" t="s">
        <v>3689</v>
      </c>
      <c r="O71" s="2144"/>
      <c r="P71" s="2141">
        <v>1028</v>
      </c>
      <c r="Q71" s="2137" t="s">
        <v>3690</v>
      </c>
      <c r="R71" s="2142" t="s">
        <v>3691</v>
      </c>
      <c r="S71" s="2143" t="s">
        <v>3692</v>
      </c>
      <c r="T71" s="548"/>
      <c r="U71" s="548"/>
      <c r="V71" s="548"/>
      <c r="W71" s="548"/>
      <c r="X71" s="548"/>
      <c r="Y71" s="548"/>
      <c r="Z71" s="548"/>
      <c r="AA71" s="548"/>
      <c r="AB71" s="548"/>
      <c r="AC71" s="548"/>
      <c r="AD71" s="548"/>
      <c r="AE71" s="548"/>
      <c r="AF71" s="548"/>
      <c r="AG71" s="548"/>
      <c r="AH71" s="548"/>
      <c r="AI71" s="548"/>
    </row>
    <row r="72" spans="1:35">
      <c r="A72" s="2141">
        <v>57</v>
      </c>
      <c r="B72" s="2137" t="s">
        <v>3693</v>
      </c>
      <c r="C72" s="2142" t="s">
        <v>3694</v>
      </c>
      <c r="D72" s="2143" t="s">
        <v>3695</v>
      </c>
      <c r="E72" s="2144"/>
      <c r="F72" s="2141">
        <v>381</v>
      </c>
      <c r="G72" s="2137" t="s">
        <v>3696</v>
      </c>
      <c r="H72" s="2142" t="s">
        <v>3697</v>
      </c>
      <c r="I72" s="2143" t="s">
        <v>3698</v>
      </c>
      <c r="J72" s="2144"/>
      <c r="K72" s="2141">
        <v>705</v>
      </c>
      <c r="L72" s="2137" t="s">
        <v>3699</v>
      </c>
      <c r="M72" s="2142" t="s">
        <v>3700</v>
      </c>
      <c r="N72" s="2143" t="s">
        <v>3701</v>
      </c>
      <c r="O72" s="2144"/>
      <c r="P72" s="2141">
        <v>1029</v>
      </c>
      <c r="Q72" s="2137" t="s">
        <v>3702</v>
      </c>
      <c r="R72" s="2142" t="s">
        <v>3703</v>
      </c>
      <c r="S72" s="2143" t="s">
        <v>3704</v>
      </c>
      <c r="T72" s="548"/>
      <c r="U72" s="548"/>
      <c r="V72" s="548"/>
      <c r="W72" s="548"/>
      <c r="X72" s="548"/>
      <c r="Y72" s="548"/>
      <c r="Z72" s="548"/>
      <c r="AA72" s="548"/>
      <c r="AB72" s="548"/>
      <c r="AC72" s="548"/>
      <c r="AD72" s="548"/>
      <c r="AE72" s="548"/>
      <c r="AF72" s="548"/>
      <c r="AG72" s="548"/>
      <c r="AH72" s="548"/>
      <c r="AI72" s="548"/>
    </row>
    <row r="73" spans="1:35">
      <c r="A73" s="2141">
        <v>58</v>
      </c>
      <c r="B73" s="2137">
        <v>2611</v>
      </c>
      <c r="C73" s="2142" t="s">
        <v>3705</v>
      </c>
      <c r="D73" s="2143" t="s">
        <v>3706</v>
      </c>
      <c r="E73" s="2144"/>
      <c r="F73" s="2141">
        <v>382</v>
      </c>
      <c r="G73" s="2137" t="s">
        <v>3707</v>
      </c>
      <c r="H73" s="2142" t="s">
        <v>3708</v>
      </c>
      <c r="I73" s="2143" t="s">
        <v>3709</v>
      </c>
      <c r="J73" s="2144"/>
      <c r="K73" s="2141">
        <v>706</v>
      </c>
      <c r="L73" s="2137" t="s">
        <v>3710</v>
      </c>
      <c r="M73" s="2142" t="s">
        <v>3711</v>
      </c>
      <c r="N73" s="2143" t="s">
        <v>3712</v>
      </c>
      <c r="O73" s="2144"/>
      <c r="P73" s="2141">
        <v>1030</v>
      </c>
      <c r="Q73" s="2137" t="s">
        <v>3713</v>
      </c>
      <c r="R73" s="2142" t="s">
        <v>3714</v>
      </c>
      <c r="S73" s="2143" t="s">
        <v>3715</v>
      </c>
      <c r="T73" s="548"/>
      <c r="U73" s="548"/>
      <c r="V73" s="548"/>
      <c r="W73" s="548"/>
      <c r="X73" s="548"/>
      <c r="Y73" s="548"/>
      <c r="Z73" s="548"/>
      <c r="AA73" s="548"/>
      <c r="AB73" s="548"/>
      <c r="AC73" s="548"/>
      <c r="AD73" s="548"/>
      <c r="AE73" s="548"/>
      <c r="AF73" s="548"/>
      <c r="AG73" s="548"/>
      <c r="AH73" s="548"/>
      <c r="AI73" s="548"/>
    </row>
    <row r="74" spans="1:35">
      <c r="A74" s="2141">
        <v>59</v>
      </c>
      <c r="B74" s="2137">
        <v>2620</v>
      </c>
      <c r="C74" s="2142" t="s">
        <v>3716</v>
      </c>
      <c r="D74" s="2143" t="s">
        <v>3717</v>
      </c>
      <c r="E74" s="2144"/>
      <c r="F74" s="2141">
        <v>383</v>
      </c>
      <c r="G74" s="2137" t="s">
        <v>3718</v>
      </c>
      <c r="H74" s="2142" t="s">
        <v>3719</v>
      </c>
      <c r="I74" s="2143" t="s">
        <v>3720</v>
      </c>
      <c r="J74" s="2144"/>
      <c r="K74" s="2141">
        <v>707</v>
      </c>
      <c r="L74" s="2137" t="s">
        <v>3721</v>
      </c>
      <c r="M74" s="2142" t="s">
        <v>3722</v>
      </c>
      <c r="N74" s="2143" t="s">
        <v>3723</v>
      </c>
      <c r="O74" s="2144"/>
      <c r="P74" s="2141">
        <v>1031</v>
      </c>
      <c r="Q74" s="2137" t="s">
        <v>3724</v>
      </c>
      <c r="R74" s="2142" t="s">
        <v>3725</v>
      </c>
      <c r="T74" s="548"/>
      <c r="U74" s="548"/>
      <c r="V74" s="548"/>
      <c r="W74" s="548"/>
      <c r="X74" s="548"/>
      <c r="Y74" s="548"/>
      <c r="Z74" s="548"/>
      <c r="AA74" s="548"/>
      <c r="AB74" s="548"/>
      <c r="AC74" s="548"/>
      <c r="AD74" s="548"/>
      <c r="AE74" s="548"/>
      <c r="AF74" s="548"/>
      <c r="AG74" s="548"/>
      <c r="AH74" s="548"/>
      <c r="AI74" s="548"/>
    </row>
    <row r="75" spans="1:35">
      <c r="A75" s="2141">
        <v>60</v>
      </c>
      <c r="B75" s="2137">
        <v>2622</v>
      </c>
      <c r="C75" s="2142" t="s">
        <v>3726</v>
      </c>
      <c r="D75" s="2143" t="s">
        <v>3727</v>
      </c>
      <c r="E75" s="2144"/>
      <c r="F75" s="2141">
        <v>384</v>
      </c>
      <c r="G75" s="2137" t="s">
        <v>3728</v>
      </c>
      <c r="H75" s="2142" t="s">
        <v>3729</v>
      </c>
      <c r="I75" s="2143" t="s">
        <v>3730</v>
      </c>
      <c r="J75" s="2144"/>
      <c r="K75" s="2141">
        <v>708</v>
      </c>
      <c r="L75" s="2137" t="s">
        <v>3731</v>
      </c>
      <c r="M75" s="2142" t="s">
        <v>3732</v>
      </c>
      <c r="N75" s="2143" t="s">
        <v>3733</v>
      </c>
      <c r="O75" s="2144"/>
      <c r="P75" s="2141">
        <v>1032</v>
      </c>
      <c r="Q75" s="2137" t="s">
        <v>3734</v>
      </c>
      <c r="R75" s="2142" t="s">
        <v>3735</v>
      </c>
      <c r="S75" s="2143" t="s">
        <v>3736</v>
      </c>
      <c r="T75" s="548"/>
      <c r="U75" s="548"/>
      <c r="V75" s="548"/>
      <c r="W75" s="548"/>
      <c r="X75" s="548"/>
      <c r="Y75" s="548"/>
      <c r="Z75" s="548"/>
      <c r="AA75" s="548"/>
      <c r="AB75" s="548"/>
      <c r="AC75" s="548"/>
      <c r="AD75" s="548"/>
      <c r="AE75" s="548"/>
      <c r="AF75" s="548"/>
      <c r="AG75" s="548"/>
      <c r="AH75" s="548"/>
      <c r="AI75" s="548"/>
    </row>
    <row r="76" spans="1:35">
      <c r="A76" s="2141">
        <v>61</v>
      </c>
      <c r="B76" s="2137">
        <v>2623</v>
      </c>
      <c r="C76" s="2142" t="s">
        <v>3737</v>
      </c>
      <c r="D76" s="2143" t="s">
        <v>3738</v>
      </c>
      <c r="E76" s="2144"/>
      <c r="F76" s="2141">
        <v>385</v>
      </c>
      <c r="G76" s="2137" t="s">
        <v>3739</v>
      </c>
      <c r="H76" s="2142" t="s">
        <v>3740</v>
      </c>
      <c r="I76" s="2143" t="s">
        <v>3741</v>
      </c>
      <c r="J76" s="2144"/>
      <c r="K76" s="2141">
        <v>709</v>
      </c>
      <c r="L76" s="2137" t="s">
        <v>3742</v>
      </c>
      <c r="M76" s="2142" t="s">
        <v>3743</v>
      </c>
      <c r="N76" s="2143" t="s">
        <v>3744</v>
      </c>
      <c r="O76" s="2144"/>
      <c r="P76" s="2141">
        <v>1033</v>
      </c>
      <c r="Q76" s="2137" t="s">
        <v>3745</v>
      </c>
      <c r="R76" s="2142" t="s">
        <v>3746</v>
      </c>
      <c r="S76" s="2143" t="s">
        <v>3747</v>
      </c>
      <c r="T76" s="548"/>
      <c r="U76" s="548"/>
      <c r="V76" s="548"/>
      <c r="W76" s="548"/>
      <c r="X76" s="548"/>
      <c r="Y76" s="548"/>
      <c r="Z76" s="548"/>
      <c r="AA76" s="548"/>
      <c r="AB76" s="548"/>
      <c r="AC76" s="548"/>
      <c r="AD76" s="548"/>
      <c r="AE76" s="548"/>
      <c r="AF76" s="548"/>
      <c r="AG76" s="548"/>
      <c r="AH76" s="548"/>
      <c r="AI76" s="548"/>
    </row>
    <row r="77" spans="1:35">
      <c r="A77" s="2141">
        <v>62</v>
      </c>
      <c r="B77" s="2137">
        <v>2626</v>
      </c>
      <c r="C77" s="2142" t="s">
        <v>3748</v>
      </c>
      <c r="D77" s="2143" t="s">
        <v>3749</v>
      </c>
      <c r="E77" s="2144"/>
      <c r="F77" s="2141">
        <v>386</v>
      </c>
      <c r="G77" s="2137" t="s">
        <v>3750</v>
      </c>
      <c r="H77" s="2142" t="s">
        <v>3751</v>
      </c>
      <c r="I77" s="2143" t="s">
        <v>3752</v>
      </c>
      <c r="J77" s="2144"/>
      <c r="K77" s="2141">
        <v>710</v>
      </c>
      <c r="L77" s="2137" t="s">
        <v>3753</v>
      </c>
      <c r="M77" s="2142" t="s">
        <v>3754</v>
      </c>
      <c r="N77" s="2143" t="s">
        <v>3755</v>
      </c>
      <c r="O77" s="2144"/>
      <c r="P77" s="2141">
        <v>1034</v>
      </c>
      <c r="Q77" s="2137" t="s">
        <v>3756</v>
      </c>
      <c r="R77" s="2142" t="s">
        <v>3757</v>
      </c>
      <c r="S77" s="2143" t="s">
        <v>3758</v>
      </c>
      <c r="T77" s="548"/>
      <c r="U77" s="548"/>
      <c r="V77" s="548"/>
      <c r="W77" s="548"/>
      <c r="X77" s="548"/>
      <c r="Y77" s="548"/>
      <c r="Z77" s="548"/>
      <c r="AA77" s="548"/>
      <c r="AB77" s="548"/>
      <c r="AC77" s="548"/>
      <c r="AD77" s="548"/>
      <c r="AE77" s="548"/>
      <c r="AF77" s="548"/>
      <c r="AG77" s="548"/>
      <c r="AH77" s="548"/>
      <c r="AI77" s="548"/>
    </row>
    <row r="78" spans="1:35">
      <c r="A78" s="2141">
        <v>63</v>
      </c>
      <c r="B78" s="2137" t="s">
        <v>3759</v>
      </c>
      <c r="C78" s="2142" t="s">
        <v>3760</v>
      </c>
      <c r="D78" s="2143" t="s">
        <v>3761</v>
      </c>
      <c r="E78" s="2144"/>
      <c r="F78" s="2141">
        <v>387</v>
      </c>
      <c r="G78" s="2137" t="s">
        <v>3762</v>
      </c>
      <c r="H78" s="2142" t="s">
        <v>3763</v>
      </c>
      <c r="I78" s="2143" t="s">
        <v>3764</v>
      </c>
      <c r="J78" s="2144"/>
      <c r="K78" s="2141">
        <v>711</v>
      </c>
      <c r="L78" s="2137" t="s">
        <v>3765</v>
      </c>
      <c r="M78" s="2142" t="s">
        <v>3766</v>
      </c>
      <c r="N78" s="2143" t="s">
        <v>3767</v>
      </c>
      <c r="O78" s="2144"/>
      <c r="P78" s="2141">
        <v>1035</v>
      </c>
      <c r="Q78" s="2137" t="s">
        <v>3768</v>
      </c>
      <c r="R78" s="2142" t="s">
        <v>3769</v>
      </c>
      <c r="S78" s="2143" t="s">
        <v>3770</v>
      </c>
      <c r="T78" s="548"/>
      <c r="U78" s="548"/>
      <c r="V78" s="548"/>
      <c r="W78" s="548"/>
      <c r="X78" s="548"/>
      <c r="Y78" s="548"/>
      <c r="Z78" s="548"/>
      <c r="AA78" s="548"/>
      <c r="AB78" s="548"/>
      <c r="AC78" s="548"/>
      <c r="AD78" s="548"/>
      <c r="AE78" s="548"/>
      <c r="AF78" s="548"/>
      <c r="AG78" s="548"/>
      <c r="AH78" s="548"/>
      <c r="AI78" s="548"/>
    </row>
    <row r="79" spans="1:35">
      <c r="A79" s="2141">
        <v>64</v>
      </c>
      <c r="B79" s="2137" t="s">
        <v>3771</v>
      </c>
      <c r="C79" s="2142" t="s">
        <v>3772</v>
      </c>
      <c r="D79" s="2143" t="s">
        <v>3773</v>
      </c>
      <c r="E79" s="2144"/>
      <c r="F79" s="2141">
        <v>388</v>
      </c>
      <c r="G79" s="2137" t="s">
        <v>3774</v>
      </c>
      <c r="H79" s="2142" t="s">
        <v>3775</v>
      </c>
      <c r="I79" s="2143" t="s">
        <v>3776</v>
      </c>
      <c r="J79" s="2144"/>
      <c r="K79" s="2141">
        <v>712</v>
      </c>
      <c r="L79" s="2137" t="s">
        <v>3777</v>
      </c>
      <c r="M79" s="2142" t="s">
        <v>3778</v>
      </c>
      <c r="N79" s="2143" t="s">
        <v>3779</v>
      </c>
      <c r="O79" s="2144"/>
      <c r="P79" s="2141">
        <v>1036</v>
      </c>
      <c r="Q79" s="2137" t="s">
        <v>3780</v>
      </c>
      <c r="R79" s="2142" t="s">
        <v>3781</v>
      </c>
      <c r="S79" s="2143" t="s">
        <v>3782</v>
      </c>
      <c r="T79" s="548"/>
      <c r="U79" s="548"/>
      <c r="V79" s="548"/>
      <c r="W79" s="548"/>
      <c r="X79" s="548"/>
      <c r="Y79" s="548"/>
      <c r="Z79" s="548"/>
      <c r="AA79" s="548"/>
      <c r="AB79" s="548"/>
      <c r="AC79" s="548"/>
      <c r="AD79" s="548"/>
      <c r="AE79" s="548"/>
      <c r="AF79" s="548"/>
      <c r="AG79" s="548"/>
      <c r="AH79" s="548"/>
      <c r="AI79" s="548"/>
    </row>
    <row r="80" spans="1:35">
      <c r="A80" s="2141">
        <v>65</v>
      </c>
      <c r="B80" s="2137" t="s">
        <v>3783</v>
      </c>
      <c r="C80" s="2142" t="s">
        <v>3784</v>
      </c>
      <c r="D80" s="2143" t="s">
        <v>3785</v>
      </c>
      <c r="E80" s="2144"/>
      <c r="F80" s="2141">
        <v>389</v>
      </c>
      <c r="G80" s="2137" t="s">
        <v>3786</v>
      </c>
      <c r="H80" s="2142" t="s">
        <v>3787</v>
      </c>
      <c r="I80" s="2143" t="s">
        <v>3788</v>
      </c>
      <c r="J80" s="2144"/>
      <c r="K80" s="2141">
        <v>713</v>
      </c>
      <c r="L80" s="2137" t="s">
        <v>3789</v>
      </c>
      <c r="M80" s="2142" t="s">
        <v>3790</v>
      </c>
      <c r="N80" s="2143" t="s">
        <v>3791</v>
      </c>
      <c r="O80" s="2144"/>
      <c r="P80" s="2141">
        <v>1037</v>
      </c>
      <c r="Q80" s="2137" t="s">
        <v>3792</v>
      </c>
      <c r="R80" s="2142" t="s">
        <v>3793</v>
      </c>
      <c r="S80" s="2143" t="s">
        <v>3794</v>
      </c>
      <c r="T80" s="548"/>
      <c r="U80" s="548"/>
      <c r="V80" s="548"/>
      <c r="W80" s="548"/>
      <c r="X80" s="548"/>
      <c r="Y80" s="548"/>
      <c r="Z80" s="548"/>
      <c r="AA80" s="548"/>
      <c r="AB80" s="548"/>
      <c r="AC80" s="548"/>
      <c r="AD80" s="548"/>
      <c r="AE80" s="548"/>
      <c r="AF80" s="548"/>
      <c r="AG80" s="548"/>
      <c r="AH80" s="548"/>
      <c r="AI80" s="548"/>
    </row>
    <row r="81" spans="1:35">
      <c r="A81" s="2141">
        <v>66</v>
      </c>
      <c r="B81" s="2137">
        <v>2638</v>
      </c>
      <c r="C81" s="2142" t="s">
        <v>3795</v>
      </c>
      <c r="D81" s="2143" t="s">
        <v>3796</v>
      </c>
      <c r="E81" s="2144"/>
      <c r="F81" s="2141">
        <v>390</v>
      </c>
      <c r="G81" s="2137" t="s">
        <v>3797</v>
      </c>
      <c r="H81" s="2142" t="s">
        <v>3798</v>
      </c>
      <c r="I81" s="2143" t="s">
        <v>3799</v>
      </c>
      <c r="J81" s="2144"/>
      <c r="K81" s="2141">
        <v>714</v>
      </c>
      <c r="L81" s="2137" t="s">
        <v>3800</v>
      </c>
      <c r="M81" s="2142" t="s">
        <v>3801</v>
      </c>
      <c r="N81" s="2143" t="s">
        <v>3802</v>
      </c>
      <c r="O81" s="2144"/>
      <c r="P81" s="2141">
        <v>1038</v>
      </c>
      <c r="Q81" s="2137" t="s">
        <v>3803</v>
      </c>
      <c r="R81" s="2142" t="s">
        <v>3804</v>
      </c>
      <c r="S81" s="2143" t="s">
        <v>3805</v>
      </c>
      <c r="T81" s="548"/>
      <c r="U81" s="548"/>
      <c r="V81" s="548"/>
      <c r="W81" s="548"/>
      <c r="X81" s="548"/>
      <c r="Y81" s="548"/>
      <c r="Z81" s="548"/>
      <c r="AA81" s="548"/>
      <c r="AB81" s="548"/>
      <c r="AC81" s="548"/>
      <c r="AD81" s="548"/>
      <c r="AE81" s="548"/>
      <c r="AF81" s="548"/>
      <c r="AG81" s="548"/>
      <c r="AH81" s="548"/>
      <c r="AI81" s="548"/>
    </row>
    <row r="82" spans="1:35">
      <c r="A82" s="2141">
        <v>67</v>
      </c>
      <c r="B82" s="2137">
        <v>2639</v>
      </c>
      <c r="C82" s="2142" t="s">
        <v>3806</v>
      </c>
      <c r="D82" s="2143" t="s">
        <v>3807</v>
      </c>
      <c r="E82" s="2144"/>
      <c r="F82" s="2141">
        <v>391</v>
      </c>
      <c r="G82" s="2137" t="s">
        <v>3808</v>
      </c>
      <c r="H82" s="2142" t="s">
        <v>3809</v>
      </c>
      <c r="I82" s="2143" t="s">
        <v>3810</v>
      </c>
      <c r="J82" s="2144"/>
      <c r="K82" s="2141">
        <v>715</v>
      </c>
      <c r="L82" s="2137" t="s">
        <v>3811</v>
      </c>
      <c r="M82" s="2142" t="s">
        <v>3812</v>
      </c>
      <c r="N82" s="2143" t="s">
        <v>3813</v>
      </c>
      <c r="O82" s="2144"/>
      <c r="P82" s="2141">
        <v>1039</v>
      </c>
      <c r="Q82" s="2137" t="s">
        <v>3814</v>
      </c>
      <c r="R82" s="2142" t="s">
        <v>3050</v>
      </c>
      <c r="S82" s="2143" t="s">
        <v>3815</v>
      </c>
      <c r="T82" s="548"/>
      <c r="U82" s="548"/>
      <c r="V82" s="548"/>
      <c r="W82" s="548"/>
      <c r="X82" s="548"/>
      <c r="Y82" s="548"/>
      <c r="Z82" s="548"/>
      <c r="AA82" s="548"/>
      <c r="AB82" s="548"/>
      <c r="AC82" s="548"/>
      <c r="AD82" s="548"/>
      <c r="AE82" s="548"/>
      <c r="AF82" s="548"/>
      <c r="AG82" s="548"/>
      <c r="AH82" s="548"/>
      <c r="AI82" s="548"/>
    </row>
    <row r="83" spans="1:35">
      <c r="A83" s="2141">
        <v>68</v>
      </c>
      <c r="B83" s="2137" t="s">
        <v>3816</v>
      </c>
      <c r="C83" s="2142" t="s">
        <v>3817</v>
      </c>
      <c r="D83" s="2143" t="s">
        <v>3818</v>
      </c>
      <c r="E83" s="2144"/>
      <c r="F83" s="2141">
        <v>392</v>
      </c>
      <c r="G83" s="2137" t="s">
        <v>3819</v>
      </c>
      <c r="H83" s="2142" t="s">
        <v>3820</v>
      </c>
      <c r="I83" s="2143" t="s">
        <v>3821</v>
      </c>
      <c r="J83" s="2144"/>
      <c r="K83" s="2141">
        <v>716</v>
      </c>
      <c r="L83" s="2137" t="s">
        <v>3822</v>
      </c>
      <c r="M83" s="2142" t="s">
        <v>3823</v>
      </c>
      <c r="N83" s="2143" t="s">
        <v>3824</v>
      </c>
      <c r="O83" s="2144"/>
      <c r="P83" s="2141">
        <v>1040</v>
      </c>
      <c r="Q83" s="2137" t="s">
        <v>3825</v>
      </c>
      <c r="R83" s="2142" t="s">
        <v>3826</v>
      </c>
      <c r="S83" s="2143" t="s">
        <v>3827</v>
      </c>
      <c r="T83" s="548"/>
      <c r="U83" s="548"/>
      <c r="V83" s="548"/>
      <c r="W83" s="548"/>
      <c r="X83" s="548"/>
      <c r="Y83" s="548"/>
      <c r="Z83" s="548"/>
      <c r="AA83" s="548"/>
      <c r="AB83" s="548"/>
      <c r="AC83" s="548"/>
      <c r="AD83" s="548"/>
      <c r="AE83" s="548"/>
      <c r="AF83" s="548"/>
      <c r="AG83" s="548"/>
      <c r="AH83" s="548"/>
      <c r="AI83" s="548"/>
    </row>
    <row r="84" spans="1:35">
      <c r="A84" s="2141">
        <v>69</v>
      </c>
      <c r="B84" s="2137">
        <v>2640</v>
      </c>
      <c r="C84" s="2142" t="s">
        <v>3016</v>
      </c>
      <c r="D84" s="2143" t="s">
        <v>3828</v>
      </c>
      <c r="E84" s="2144"/>
      <c r="F84" s="2141">
        <v>393</v>
      </c>
      <c r="G84" s="2137" t="s">
        <v>3829</v>
      </c>
      <c r="H84" s="2142" t="s">
        <v>3830</v>
      </c>
      <c r="I84" s="2143" t="s">
        <v>3831</v>
      </c>
      <c r="J84" s="2144"/>
      <c r="K84" s="2141">
        <v>717</v>
      </c>
      <c r="L84" s="2137" t="s">
        <v>3832</v>
      </c>
      <c r="M84" s="2142" t="s">
        <v>3833</v>
      </c>
      <c r="N84" s="2143" t="s">
        <v>3240</v>
      </c>
      <c r="O84" s="2144"/>
      <c r="P84" s="2141">
        <v>1041</v>
      </c>
      <c r="Q84" s="2137" t="s">
        <v>3834</v>
      </c>
      <c r="R84" s="2142" t="s">
        <v>3835</v>
      </c>
      <c r="S84" s="2143" t="s">
        <v>3836</v>
      </c>
      <c r="T84" s="548"/>
      <c r="U84" s="548"/>
      <c r="V84" s="548"/>
      <c r="W84" s="548"/>
      <c r="X84" s="548"/>
      <c r="Y84" s="548"/>
      <c r="Z84" s="548"/>
      <c r="AA84" s="548"/>
      <c r="AB84" s="548"/>
      <c r="AC84" s="548"/>
      <c r="AD84" s="548"/>
      <c r="AE84" s="548"/>
      <c r="AF84" s="548"/>
      <c r="AG84" s="548"/>
      <c r="AH84" s="548"/>
      <c r="AI84" s="548"/>
    </row>
    <row r="85" spans="1:35">
      <c r="A85" s="2141">
        <v>70</v>
      </c>
      <c r="B85" s="2137">
        <v>2642</v>
      </c>
      <c r="C85" s="2142" t="s">
        <v>3015</v>
      </c>
      <c r="D85" s="2143" t="s">
        <v>3837</v>
      </c>
      <c r="E85" s="2144"/>
      <c r="F85" s="2141">
        <v>394</v>
      </c>
      <c r="G85" s="2137" t="s">
        <v>3838</v>
      </c>
      <c r="H85" s="2142" t="s">
        <v>3839</v>
      </c>
      <c r="I85" s="2143" t="s">
        <v>3840</v>
      </c>
      <c r="J85" s="2144"/>
      <c r="K85" s="2141">
        <v>718</v>
      </c>
      <c r="L85" s="2137" t="s">
        <v>3841</v>
      </c>
      <c r="M85" s="2142" t="s">
        <v>3842</v>
      </c>
      <c r="N85" s="2143" t="s">
        <v>3843</v>
      </c>
      <c r="O85" s="2144"/>
      <c r="P85" s="2141">
        <v>1042</v>
      </c>
      <c r="Q85" s="2137" t="s">
        <v>3844</v>
      </c>
      <c r="R85" s="2142" t="s">
        <v>3845</v>
      </c>
      <c r="S85" s="2143" t="s">
        <v>3846</v>
      </c>
      <c r="T85" s="548"/>
      <c r="U85" s="548"/>
      <c r="V85" s="548"/>
      <c r="W85" s="548"/>
      <c r="X85" s="548"/>
      <c r="Y85" s="548"/>
      <c r="Z85" s="548"/>
      <c r="AA85" s="548"/>
      <c r="AB85" s="548"/>
      <c r="AC85" s="548"/>
      <c r="AD85" s="548"/>
      <c r="AE85" s="548"/>
      <c r="AF85" s="548"/>
      <c r="AG85" s="548"/>
      <c r="AH85" s="548"/>
      <c r="AI85" s="548"/>
    </row>
    <row r="86" spans="1:35">
      <c r="A86" s="2141">
        <v>71</v>
      </c>
      <c r="B86" s="2137">
        <v>2648</v>
      </c>
      <c r="C86" s="2142" t="s">
        <v>3847</v>
      </c>
      <c r="D86" s="2143" t="s">
        <v>3848</v>
      </c>
      <c r="E86" s="2144"/>
      <c r="F86" s="2141">
        <v>395</v>
      </c>
      <c r="G86" s="2137" t="s">
        <v>3849</v>
      </c>
      <c r="H86" s="2142" t="s">
        <v>3850</v>
      </c>
      <c r="I86" s="2143" t="s">
        <v>3851</v>
      </c>
      <c r="J86" s="2144"/>
      <c r="K86" s="2141">
        <v>719</v>
      </c>
      <c r="L86" s="2137" t="s">
        <v>3852</v>
      </c>
      <c r="M86" s="2142" t="s">
        <v>3853</v>
      </c>
      <c r="N86" s="2143" t="s">
        <v>3854</v>
      </c>
      <c r="O86" s="2144"/>
      <c r="P86" s="2141">
        <v>1043</v>
      </c>
      <c r="Q86" s="2137" t="s">
        <v>3855</v>
      </c>
      <c r="R86" s="2142" t="s">
        <v>3856</v>
      </c>
      <c r="S86" s="2143" t="s">
        <v>3857</v>
      </c>
      <c r="T86" s="548"/>
      <c r="U86" s="548"/>
      <c r="V86" s="548"/>
      <c r="W86" s="548"/>
      <c r="X86" s="548"/>
      <c r="Y86" s="548"/>
      <c r="Z86" s="548"/>
      <c r="AA86" s="548"/>
      <c r="AB86" s="548"/>
      <c r="AC86" s="548"/>
      <c r="AD86" s="548"/>
      <c r="AE86" s="548"/>
      <c r="AF86" s="548"/>
      <c r="AG86" s="548"/>
      <c r="AH86" s="548"/>
      <c r="AI86" s="548"/>
    </row>
    <row r="87" spans="1:35">
      <c r="A87" s="2141">
        <v>72</v>
      </c>
      <c r="B87" s="2137">
        <v>2649</v>
      </c>
      <c r="C87" s="2142" t="s">
        <v>3858</v>
      </c>
      <c r="D87" s="2143" t="s">
        <v>3859</v>
      </c>
      <c r="E87" s="2144"/>
      <c r="F87" s="2141">
        <v>396</v>
      </c>
      <c r="G87" s="2137" t="s">
        <v>3860</v>
      </c>
      <c r="H87" s="2142" t="s">
        <v>3861</v>
      </c>
      <c r="I87" s="2143" t="s">
        <v>3862</v>
      </c>
      <c r="J87" s="2144"/>
      <c r="K87" s="2141">
        <v>720</v>
      </c>
      <c r="L87" s="2137" t="s">
        <v>3863</v>
      </c>
      <c r="M87" s="2142" t="s">
        <v>3864</v>
      </c>
      <c r="N87" s="2143" t="s">
        <v>3865</v>
      </c>
      <c r="O87" s="2144"/>
      <c r="P87" s="2141">
        <v>1044</v>
      </c>
      <c r="Q87" s="2137" t="s">
        <v>3866</v>
      </c>
      <c r="R87" s="2142" t="s">
        <v>3867</v>
      </c>
      <c r="S87" s="2143" t="s">
        <v>3868</v>
      </c>
      <c r="T87" s="548"/>
      <c r="U87" s="548"/>
      <c r="V87" s="548"/>
      <c r="W87" s="548"/>
      <c r="X87" s="548"/>
      <c r="Y87" s="548"/>
      <c r="Z87" s="548"/>
      <c r="AA87" s="548"/>
      <c r="AB87" s="548"/>
      <c r="AC87" s="548"/>
      <c r="AD87" s="548"/>
      <c r="AE87" s="548"/>
      <c r="AF87" s="548"/>
      <c r="AG87" s="548"/>
      <c r="AH87" s="548"/>
      <c r="AI87" s="548"/>
    </row>
    <row r="88" spans="1:35">
      <c r="A88" s="2141">
        <v>73</v>
      </c>
      <c r="B88" s="2137" t="s">
        <v>3869</v>
      </c>
      <c r="C88" s="2142" t="s">
        <v>3870</v>
      </c>
      <c r="D88" s="2143" t="s">
        <v>3871</v>
      </c>
      <c r="E88" s="2144"/>
      <c r="F88" s="2141">
        <v>397</v>
      </c>
      <c r="G88" s="2137" t="s">
        <v>3872</v>
      </c>
      <c r="H88" s="2142" t="s">
        <v>3873</v>
      </c>
      <c r="I88" s="2143" t="s">
        <v>3874</v>
      </c>
      <c r="J88" s="2144"/>
      <c r="K88" s="2141">
        <v>721</v>
      </c>
      <c r="L88" s="2137" t="s">
        <v>3875</v>
      </c>
      <c r="M88" s="2142" t="s">
        <v>3876</v>
      </c>
      <c r="N88" s="2143" t="s">
        <v>3877</v>
      </c>
      <c r="O88" s="2144"/>
      <c r="P88" s="2141">
        <v>1045</v>
      </c>
      <c r="Q88" s="2137" t="s">
        <v>3878</v>
      </c>
      <c r="R88" s="2142" t="s">
        <v>3879</v>
      </c>
      <c r="S88" s="2143" t="s">
        <v>3880</v>
      </c>
      <c r="T88" s="548"/>
      <c r="U88" s="548"/>
      <c r="V88" s="548"/>
      <c r="W88" s="548"/>
      <c r="X88" s="548"/>
      <c r="Y88" s="548"/>
      <c r="Z88" s="548"/>
      <c r="AA88" s="548"/>
      <c r="AB88" s="548"/>
      <c r="AC88" s="548"/>
      <c r="AD88" s="548"/>
      <c r="AE88" s="548"/>
      <c r="AF88" s="548"/>
      <c r="AG88" s="548"/>
      <c r="AH88" s="548"/>
      <c r="AI88" s="548"/>
    </row>
    <row r="89" spans="1:35">
      <c r="A89" s="2141">
        <v>74</v>
      </c>
      <c r="B89" s="2137" t="s">
        <v>3881</v>
      </c>
      <c r="C89" s="2142" t="s">
        <v>3882</v>
      </c>
      <c r="D89" s="2143" t="s">
        <v>3883</v>
      </c>
      <c r="E89" s="2144"/>
      <c r="F89" s="2141">
        <v>398</v>
      </c>
      <c r="G89" s="2137" t="s">
        <v>3884</v>
      </c>
      <c r="H89" s="2142" t="s">
        <v>3885</v>
      </c>
      <c r="I89" s="2143" t="s">
        <v>3886</v>
      </c>
      <c r="J89" s="2144"/>
      <c r="K89" s="2141">
        <v>722</v>
      </c>
      <c r="L89" s="2137" t="s">
        <v>3887</v>
      </c>
      <c r="M89" s="2142" t="s">
        <v>3888</v>
      </c>
      <c r="N89" s="2143" t="s">
        <v>3889</v>
      </c>
      <c r="O89" s="2144"/>
      <c r="P89" s="2141">
        <v>1046</v>
      </c>
      <c r="Q89" s="2137" t="s">
        <v>3890</v>
      </c>
      <c r="R89" s="2142" t="s">
        <v>3891</v>
      </c>
      <c r="S89" s="2143" t="s">
        <v>3892</v>
      </c>
      <c r="T89" s="548"/>
      <c r="U89" s="548"/>
      <c r="V89" s="548"/>
      <c r="W89" s="548"/>
      <c r="X89" s="548"/>
      <c r="Y89" s="548"/>
      <c r="Z89" s="548"/>
      <c r="AA89" s="548"/>
      <c r="AB89" s="548"/>
      <c r="AC89" s="548"/>
      <c r="AD89" s="548"/>
      <c r="AE89" s="548"/>
      <c r="AF89" s="548"/>
      <c r="AG89" s="548"/>
      <c r="AH89" s="548"/>
      <c r="AI89" s="548"/>
    </row>
    <row r="90" spans="1:35">
      <c r="A90" s="2141">
        <v>75</v>
      </c>
      <c r="B90" s="2137" t="s">
        <v>3893</v>
      </c>
      <c r="C90" s="2142" t="s">
        <v>3894</v>
      </c>
      <c r="D90" s="2143" t="s">
        <v>3895</v>
      </c>
      <c r="E90" s="2144"/>
      <c r="F90" s="2141">
        <v>399</v>
      </c>
      <c r="G90" s="2137" t="s">
        <v>3896</v>
      </c>
      <c r="H90" s="2142" t="s">
        <v>3897</v>
      </c>
      <c r="I90" s="2143" t="s">
        <v>3898</v>
      </c>
      <c r="J90" s="2144"/>
      <c r="K90" s="2141">
        <v>723</v>
      </c>
      <c r="L90" s="2137" t="s">
        <v>3899</v>
      </c>
      <c r="M90" s="2142" t="s">
        <v>3900</v>
      </c>
      <c r="N90" s="2143" t="s">
        <v>3901</v>
      </c>
      <c r="O90" s="2144"/>
      <c r="P90" s="2141">
        <v>1047</v>
      </c>
      <c r="Q90" s="2137" t="s">
        <v>3902</v>
      </c>
      <c r="R90" s="2142" t="s">
        <v>3903</v>
      </c>
      <c r="S90" s="2143" t="s">
        <v>3904</v>
      </c>
      <c r="T90" s="548"/>
      <c r="U90" s="548"/>
      <c r="V90" s="548"/>
      <c r="W90" s="548"/>
      <c r="X90" s="548"/>
      <c r="Y90" s="548"/>
      <c r="Z90" s="548"/>
      <c r="AA90" s="548"/>
      <c r="AB90" s="548"/>
      <c r="AC90" s="548"/>
      <c r="AD90" s="548"/>
      <c r="AE90" s="548"/>
      <c r="AF90" s="548"/>
      <c r="AG90" s="548"/>
      <c r="AH90" s="548"/>
      <c r="AI90" s="548"/>
    </row>
    <row r="91" spans="1:35">
      <c r="A91" s="2141">
        <v>76</v>
      </c>
      <c r="B91" s="2137" t="s">
        <v>3905</v>
      </c>
      <c r="C91" s="2142" t="s">
        <v>3906</v>
      </c>
      <c r="D91" s="2143" t="s">
        <v>3907</v>
      </c>
      <c r="E91" s="2144"/>
      <c r="F91" s="2141">
        <v>400</v>
      </c>
      <c r="G91" s="2137" t="s">
        <v>3908</v>
      </c>
      <c r="H91" s="2142" t="s">
        <v>3909</v>
      </c>
      <c r="I91" s="2143" t="s">
        <v>3910</v>
      </c>
      <c r="J91" s="2144"/>
      <c r="K91" s="2141">
        <v>724</v>
      </c>
      <c r="L91" s="2137" t="s">
        <v>3911</v>
      </c>
      <c r="M91" s="2142" t="s">
        <v>3912</v>
      </c>
      <c r="N91" s="2143" t="s">
        <v>3913</v>
      </c>
      <c r="O91" s="2144"/>
      <c r="P91" s="2141">
        <v>1048</v>
      </c>
      <c r="Q91" s="2137" t="s">
        <v>3914</v>
      </c>
      <c r="R91" s="2142" t="s">
        <v>3915</v>
      </c>
      <c r="S91" s="2143" t="s">
        <v>3916</v>
      </c>
      <c r="T91" s="548"/>
      <c r="U91" s="548"/>
      <c r="V91" s="548"/>
      <c r="W91" s="548"/>
      <c r="X91" s="548"/>
      <c r="Y91" s="548"/>
      <c r="Z91" s="548"/>
      <c r="AA91" s="548"/>
      <c r="AB91" s="548"/>
      <c r="AC91" s="548"/>
      <c r="AD91" s="548"/>
      <c r="AE91" s="548"/>
      <c r="AF91" s="548"/>
      <c r="AG91" s="548"/>
      <c r="AH91" s="548"/>
      <c r="AI91" s="548"/>
    </row>
    <row r="92" spans="1:35">
      <c r="A92" s="2141">
        <v>77</v>
      </c>
      <c r="B92" s="2137" t="s">
        <v>3917</v>
      </c>
      <c r="C92" s="2142" t="s">
        <v>3918</v>
      </c>
      <c r="D92" s="2143" t="s">
        <v>266</v>
      </c>
      <c r="E92" s="2144"/>
      <c r="F92" s="2141">
        <v>401</v>
      </c>
      <c r="G92" s="2137" t="s">
        <v>3919</v>
      </c>
      <c r="H92" s="2142" t="s">
        <v>3920</v>
      </c>
      <c r="I92" s="2143" t="s">
        <v>3921</v>
      </c>
      <c r="J92" s="2144"/>
      <c r="K92" s="2141">
        <v>725</v>
      </c>
      <c r="L92" s="2137" t="s">
        <v>3922</v>
      </c>
      <c r="M92" s="2142" t="s">
        <v>3923</v>
      </c>
      <c r="N92" s="2143" t="s">
        <v>3924</v>
      </c>
      <c r="O92" s="2144"/>
      <c r="P92" s="2141">
        <v>1049</v>
      </c>
      <c r="Q92" s="2137" t="s">
        <v>3925</v>
      </c>
      <c r="R92" s="2142" t="s">
        <v>3926</v>
      </c>
      <c r="S92" s="2143" t="s">
        <v>3927</v>
      </c>
      <c r="T92" s="548"/>
      <c r="U92" s="548"/>
      <c r="V92" s="548"/>
      <c r="W92" s="548"/>
      <c r="X92" s="548"/>
      <c r="Y92" s="548"/>
      <c r="Z92" s="548"/>
      <c r="AA92" s="548"/>
      <c r="AB92" s="548"/>
      <c r="AC92" s="548"/>
      <c r="AD92" s="548"/>
      <c r="AE92" s="548"/>
      <c r="AF92" s="548"/>
      <c r="AG92" s="548"/>
      <c r="AH92" s="548"/>
      <c r="AI92" s="548"/>
    </row>
    <row r="93" spans="1:35">
      <c r="A93" s="2141">
        <v>78</v>
      </c>
      <c r="B93" s="2137" t="s">
        <v>3928</v>
      </c>
      <c r="C93" s="2142" t="s">
        <v>3929</v>
      </c>
      <c r="D93" s="2143" t="s">
        <v>3930</v>
      </c>
      <c r="E93" s="2144"/>
      <c r="F93" s="2141">
        <v>402</v>
      </c>
      <c r="G93" s="2137" t="s">
        <v>3931</v>
      </c>
      <c r="H93" s="2142" t="s">
        <v>3932</v>
      </c>
      <c r="I93" s="2143" t="s">
        <v>3933</v>
      </c>
      <c r="J93" s="2144"/>
      <c r="K93" s="2141">
        <v>726</v>
      </c>
      <c r="L93" s="2137" t="s">
        <v>3934</v>
      </c>
      <c r="M93" s="2142" t="s">
        <v>3935</v>
      </c>
      <c r="N93" s="2143" t="s">
        <v>3936</v>
      </c>
      <c r="O93" s="2144"/>
      <c r="P93" s="2141">
        <v>1050</v>
      </c>
      <c r="Q93" s="2137" t="s">
        <v>3937</v>
      </c>
      <c r="R93" s="2142" t="s">
        <v>3938</v>
      </c>
      <c r="S93" s="2143" t="s">
        <v>3939</v>
      </c>
      <c r="T93" s="548"/>
      <c r="U93" s="548"/>
      <c r="V93" s="548"/>
      <c r="W93" s="548"/>
      <c r="X93" s="548"/>
      <c r="Y93" s="548"/>
      <c r="Z93" s="548"/>
      <c r="AA93" s="548"/>
      <c r="AB93" s="548"/>
      <c r="AC93" s="548"/>
      <c r="AD93" s="548"/>
      <c r="AE93" s="548"/>
      <c r="AF93" s="548"/>
      <c r="AG93" s="548"/>
      <c r="AH93" s="548"/>
      <c r="AI93" s="548"/>
    </row>
    <row r="94" spans="1:35">
      <c r="A94" s="2141">
        <v>79</v>
      </c>
      <c r="B94" s="2137">
        <v>2650</v>
      </c>
      <c r="C94" s="2142" t="s">
        <v>3940</v>
      </c>
      <c r="D94" s="2143" t="s">
        <v>3941</v>
      </c>
      <c r="E94" s="2144"/>
      <c r="F94" s="2141">
        <v>403</v>
      </c>
      <c r="G94" s="2137" t="s">
        <v>3942</v>
      </c>
      <c r="H94" s="2142" t="s">
        <v>3943</v>
      </c>
      <c r="I94" s="2143" t="s">
        <v>3944</v>
      </c>
      <c r="J94" s="2144"/>
      <c r="K94" s="2141">
        <v>727</v>
      </c>
      <c r="L94" s="2137" t="s">
        <v>3945</v>
      </c>
      <c r="M94" s="2142" t="s">
        <v>3946</v>
      </c>
      <c r="N94" s="2143" t="s">
        <v>3947</v>
      </c>
      <c r="O94" s="2144"/>
      <c r="P94" s="2141">
        <v>1051</v>
      </c>
      <c r="Q94" s="2137" t="s">
        <v>3948</v>
      </c>
      <c r="R94" s="2142" t="s">
        <v>3949</v>
      </c>
      <c r="S94" s="2143" t="s">
        <v>3950</v>
      </c>
      <c r="T94" s="548"/>
      <c r="U94" s="548"/>
      <c r="V94" s="548"/>
      <c r="W94" s="548"/>
      <c r="X94" s="548"/>
      <c r="Y94" s="548"/>
      <c r="Z94" s="548"/>
      <c r="AA94" s="548"/>
      <c r="AB94" s="548"/>
      <c r="AC94" s="548"/>
      <c r="AD94" s="548"/>
      <c r="AE94" s="548"/>
      <c r="AF94" s="548"/>
      <c r="AG94" s="548"/>
      <c r="AH94" s="548"/>
      <c r="AI94" s="548"/>
    </row>
    <row r="95" spans="1:35">
      <c r="A95" s="2141">
        <v>80</v>
      </c>
      <c r="B95" s="2137">
        <v>2651</v>
      </c>
      <c r="C95" s="2142" t="s">
        <v>3951</v>
      </c>
      <c r="D95" s="2143" t="s">
        <v>3952</v>
      </c>
      <c r="E95" s="2144"/>
      <c r="F95" s="2141">
        <v>404</v>
      </c>
      <c r="G95" s="2137" t="s">
        <v>3953</v>
      </c>
      <c r="H95" s="2142" t="s">
        <v>3954</v>
      </c>
      <c r="I95" s="2143" t="s">
        <v>3955</v>
      </c>
      <c r="J95" s="2144"/>
      <c r="K95" s="2141">
        <v>728</v>
      </c>
      <c r="L95" s="2137" t="s">
        <v>3956</v>
      </c>
      <c r="M95" s="2142" t="s">
        <v>3957</v>
      </c>
      <c r="N95" s="2143" t="s">
        <v>3958</v>
      </c>
      <c r="O95" s="2144"/>
      <c r="P95" s="2141">
        <v>1052</v>
      </c>
      <c r="Q95" s="2137" t="s">
        <v>3959</v>
      </c>
      <c r="R95" s="2142" t="s">
        <v>3960</v>
      </c>
      <c r="S95" s="2143" t="s">
        <v>3961</v>
      </c>
      <c r="T95" s="548"/>
      <c r="U95" s="548"/>
      <c r="V95" s="548"/>
      <c r="W95" s="548"/>
      <c r="X95" s="548"/>
      <c r="Y95" s="548"/>
      <c r="Z95" s="548"/>
      <c r="AA95" s="548"/>
      <c r="AB95" s="548"/>
      <c r="AC95" s="548"/>
      <c r="AD95" s="548"/>
      <c r="AE95" s="548"/>
      <c r="AF95" s="548"/>
      <c r="AG95" s="548"/>
      <c r="AH95" s="548"/>
      <c r="AI95" s="548"/>
    </row>
    <row r="96" spans="1:35">
      <c r="A96" s="2141">
        <v>81</v>
      </c>
      <c r="B96" s="2137">
        <v>2652</v>
      </c>
      <c r="C96" s="2142" t="s">
        <v>3962</v>
      </c>
      <c r="D96" s="2143" t="s">
        <v>3963</v>
      </c>
      <c r="E96" s="2144"/>
      <c r="F96" s="2141">
        <v>405</v>
      </c>
      <c r="G96" s="2137" t="s">
        <v>3964</v>
      </c>
      <c r="H96" s="2142" t="s">
        <v>3965</v>
      </c>
      <c r="I96" s="2143" t="s">
        <v>3966</v>
      </c>
      <c r="J96" s="2144"/>
      <c r="K96" s="2141">
        <v>729</v>
      </c>
      <c r="L96" s="2137" t="s">
        <v>3967</v>
      </c>
      <c r="M96" s="2142" t="s">
        <v>3968</v>
      </c>
      <c r="N96" s="2143" t="s">
        <v>3969</v>
      </c>
      <c r="O96" s="2144"/>
      <c r="P96" s="2141">
        <v>1053</v>
      </c>
      <c r="Q96" s="2137" t="s">
        <v>3970</v>
      </c>
      <c r="R96" s="2142" t="s">
        <v>3971</v>
      </c>
      <c r="S96" s="2143" t="s">
        <v>3972</v>
      </c>
      <c r="T96" s="548"/>
      <c r="U96" s="548"/>
      <c r="V96" s="548"/>
      <c r="W96" s="548"/>
      <c r="X96" s="548"/>
      <c r="Y96" s="548"/>
      <c r="Z96" s="548"/>
      <c r="AA96" s="548"/>
      <c r="AB96" s="548"/>
      <c r="AC96" s="548"/>
      <c r="AD96" s="548"/>
      <c r="AE96" s="548"/>
      <c r="AF96" s="548"/>
      <c r="AG96" s="548"/>
      <c r="AH96" s="548"/>
      <c r="AI96" s="548"/>
    </row>
    <row r="97" spans="1:35">
      <c r="A97" s="2141">
        <v>82</v>
      </c>
      <c r="B97" s="2137">
        <v>2653</v>
      </c>
      <c r="C97" s="2142" t="s">
        <v>3973</v>
      </c>
      <c r="D97" s="2143" t="s">
        <v>3974</v>
      </c>
      <c r="E97" s="2144"/>
      <c r="F97" s="2141">
        <v>406</v>
      </c>
      <c r="G97" s="2137" t="s">
        <v>3975</v>
      </c>
      <c r="H97" s="2142" t="s">
        <v>3976</v>
      </c>
      <c r="I97" s="2143" t="s">
        <v>3977</v>
      </c>
      <c r="J97" s="2144"/>
      <c r="K97" s="2141">
        <v>730</v>
      </c>
      <c r="L97" s="2137" t="s">
        <v>3978</v>
      </c>
      <c r="M97" s="2142" t="s">
        <v>3979</v>
      </c>
      <c r="N97" s="2143" t="s">
        <v>3980</v>
      </c>
      <c r="O97" s="2144"/>
      <c r="P97" s="2141">
        <v>1054</v>
      </c>
      <c r="Q97" s="2137" t="s">
        <v>3981</v>
      </c>
      <c r="R97" s="2142" t="s">
        <v>3044</v>
      </c>
      <c r="S97" s="2143" t="s">
        <v>3982</v>
      </c>
      <c r="T97" s="548"/>
      <c r="U97" s="548"/>
      <c r="V97" s="548"/>
      <c r="W97" s="548"/>
      <c r="X97" s="548"/>
      <c r="Y97" s="548"/>
      <c r="Z97" s="548"/>
      <c r="AA97" s="548"/>
      <c r="AB97" s="548"/>
      <c r="AC97" s="548"/>
      <c r="AD97" s="548"/>
      <c r="AE97" s="548"/>
      <c r="AF97" s="548"/>
      <c r="AG97" s="548"/>
      <c r="AH97" s="548"/>
      <c r="AI97" s="548"/>
    </row>
    <row r="98" spans="1:35">
      <c r="A98" s="2141">
        <v>83</v>
      </c>
      <c r="B98" s="2137" t="s">
        <v>3983</v>
      </c>
      <c r="C98" s="2142" t="s">
        <v>3984</v>
      </c>
      <c r="D98" s="2143" t="s">
        <v>3985</v>
      </c>
      <c r="E98" s="2144"/>
      <c r="F98" s="2141">
        <v>407</v>
      </c>
      <c r="G98" s="2137" t="s">
        <v>3986</v>
      </c>
      <c r="H98" s="2142" t="s">
        <v>3987</v>
      </c>
      <c r="I98" s="2143" t="s">
        <v>3988</v>
      </c>
      <c r="J98" s="2144"/>
      <c r="K98" s="2141">
        <v>731</v>
      </c>
      <c r="L98" s="2137" t="s">
        <v>3989</v>
      </c>
      <c r="M98" s="2142" t="s">
        <v>3990</v>
      </c>
      <c r="N98" s="2143" t="s">
        <v>3991</v>
      </c>
      <c r="O98" s="2144"/>
      <c r="P98" s="2141">
        <v>1055</v>
      </c>
      <c r="Q98" s="2137" t="s">
        <v>3992</v>
      </c>
      <c r="R98" s="2142" t="s">
        <v>3993</v>
      </c>
      <c r="S98" s="2143" t="s">
        <v>3994</v>
      </c>
      <c r="T98" s="548"/>
      <c r="U98" s="548"/>
      <c r="V98" s="548"/>
      <c r="W98" s="548"/>
      <c r="X98" s="548"/>
      <c r="Y98" s="548"/>
      <c r="Z98" s="548"/>
      <c r="AA98" s="548"/>
      <c r="AB98" s="548"/>
      <c r="AC98" s="548"/>
      <c r="AD98" s="548"/>
      <c r="AE98" s="548"/>
      <c r="AF98" s="548"/>
      <c r="AG98" s="548"/>
      <c r="AH98" s="548"/>
      <c r="AI98" s="548"/>
    </row>
    <row r="99" spans="1:35">
      <c r="A99" s="2141">
        <v>84</v>
      </c>
      <c r="B99" s="2137">
        <v>2660</v>
      </c>
      <c r="C99" s="2142" t="s">
        <v>3019</v>
      </c>
      <c r="D99" s="2143" t="s">
        <v>3995</v>
      </c>
      <c r="E99" s="2144"/>
      <c r="F99" s="2141">
        <v>408</v>
      </c>
      <c r="G99" s="2137" t="s">
        <v>3996</v>
      </c>
      <c r="H99" s="2142" t="s">
        <v>3997</v>
      </c>
      <c r="I99" s="2143" t="s">
        <v>3998</v>
      </c>
      <c r="J99" s="2144"/>
      <c r="K99" s="2141">
        <v>732</v>
      </c>
      <c r="L99" s="2137" t="s">
        <v>3999</v>
      </c>
      <c r="M99" s="2142" t="s">
        <v>4000</v>
      </c>
      <c r="N99" s="2143" t="s">
        <v>4001</v>
      </c>
      <c r="O99" s="2144"/>
      <c r="P99" s="2141">
        <v>1056</v>
      </c>
      <c r="Q99" s="2137" t="s">
        <v>4002</v>
      </c>
      <c r="R99" s="2142" t="s">
        <v>4003</v>
      </c>
      <c r="S99" s="2143" t="s">
        <v>4004</v>
      </c>
      <c r="T99" s="548"/>
      <c r="U99" s="548"/>
      <c r="V99" s="548"/>
      <c r="W99" s="548"/>
      <c r="X99" s="548"/>
      <c r="Y99" s="548"/>
      <c r="Z99" s="548"/>
      <c r="AA99" s="548"/>
      <c r="AB99" s="548"/>
      <c r="AC99" s="548"/>
      <c r="AD99" s="548"/>
      <c r="AE99" s="548"/>
      <c r="AF99" s="548"/>
      <c r="AG99" s="548"/>
      <c r="AH99" s="548"/>
      <c r="AI99" s="548"/>
    </row>
    <row r="100" spans="1:35">
      <c r="A100" s="2141">
        <v>85</v>
      </c>
      <c r="B100" s="2137">
        <v>2663</v>
      </c>
      <c r="C100" s="2142" t="s">
        <v>4005</v>
      </c>
      <c r="D100" s="2143" t="s">
        <v>4006</v>
      </c>
      <c r="E100" s="2144"/>
      <c r="F100" s="2141">
        <v>409</v>
      </c>
      <c r="G100" s="2137" t="s">
        <v>4007</v>
      </c>
      <c r="H100" s="2142" t="s">
        <v>4008</v>
      </c>
      <c r="I100" s="2143" t="s">
        <v>4009</v>
      </c>
      <c r="J100" s="2144"/>
      <c r="K100" s="2141">
        <v>733</v>
      </c>
      <c r="L100" s="2137" t="s">
        <v>4010</v>
      </c>
      <c r="M100" s="2142" t="s">
        <v>4011</v>
      </c>
      <c r="N100" s="2143" t="s">
        <v>4012</v>
      </c>
      <c r="O100" s="2144"/>
      <c r="P100" s="2141">
        <v>1057</v>
      </c>
      <c r="Q100" s="2137" t="s">
        <v>4013</v>
      </c>
      <c r="R100" s="2142" t="s">
        <v>4014</v>
      </c>
      <c r="S100" s="2143" t="s">
        <v>4015</v>
      </c>
      <c r="T100" s="548"/>
      <c r="U100" s="548"/>
      <c r="V100" s="548"/>
      <c r="W100" s="548"/>
      <c r="X100" s="548"/>
      <c r="Y100" s="548"/>
      <c r="Z100" s="548"/>
      <c r="AA100" s="548"/>
      <c r="AB100" s="548"/>
      <c r="AC100" s="548"/>
      <c r="AD100" s="548"/>
      <c r="AE100" s="548"/>
      <c r="AF100" s="548"/>
      <c r="AG100" s="548"/>
      <c r="AH100" s="548"/>
      <c r="AI100" s="548"/>
    </row>
    <row r="101" spans="1:35">
      <c r="A101" s="2141">
        <v>86</v>
      </c>
      <c r="B101" s="2137">
        <v>2665</v>
      </c>
      <c r="C101" s="2142" t="s">
        <v>4016</v>
      </c>
      <c r="D101" s="2143" t="s">
        <v>4017</v>
      </c>
      <c r="E101" s="2144"/>
      <c r="F101" s="2141">
        <v>410</v>
      </c>
      <c r="G101" s="2137" t="s">
        <v>4018</v>
      </c>
      <c r="H101" s="2142" t="s">
        <v>4019</v>
      </c>
      <c r="I101" s="2143" t="s">
        <v>4020</v>
      </c>
      <c r="J101" s="2144"/>
      <c r="K101" s="2141">
        <v>734</v>
      </c>
      <c r="L101" s="2137" t="s">
        <v>4021</v>
      </c>
      <c r="M101" s="2142" t="s">
        <v>4022</v>
      </c>
      <c r="N101" s="2143" t="s">
        <v>4023</v>
      </c>
      <c r="O101" s="2144"/>
      <c r="P101" s="2141">
        <v>1058</v>
      </c>
      <c r="Q101" s="2137" t="s">
        <v>4024</v>
      </c>
      <c r="R101" s="2142" t="s">
        <v>4025</v>
      </c>
      <c r="S101" s="2143" t="s">
        <v>4026</v>
      </c>
      <c r="T101" s="548"/>
      <c r="U101" s="548"/>
      <c r="V101" s="548"/>
      <c r="W101" s="548"/>
      <c r="X101" s="548"/>
      <c r="Y101" s="548"/>
      <c r="Z101" s="548"/>
      <c r="AA101" s="548"/>
      <c r="AB101" s="548"/>
      <c r="AC101" s="548"/>
      <c r="AD101" s="548"/>
      <c r="AE101" s="548"/>
      <c r="AF101" s="548"/>
      <c r="AG101" s="548"/>
      <c r="AH101" s="548"/>
      <c r="AI101" s="548"/>
    </row>
    <row r="102" spans="1:35">
      <c r="A102" s="2141">
        <v>87</v>
      </c>
      <c r="B102" s="2137">
        <v>2666</v>
      </c>
      <c r="C102" s="2142" t="s">
        <v>4027</v>
      </c>
      <c r="D102" s="2143" t="s">
        <v>4028</v>
      </c>
      <c r="E102" s="2144"/>
      <c r="F102" s="2141">
        <v>411</v>
      </c>
      <c r="G102" s="2137" t="s">
        <v>4029</v>
      </c>
      <c r="H102" s="2142" t="s">
        <v>4030</v>
      </c>
      <c r="I102" s="2143" t="s">
        <v>4031</v>
      </c>
      <c r="J102" s="2144"/>
      <c r="K102" s="2141">
        <v>735</v>
      </c>
      <c r="L102" s="2137" t="s">
        <v>4032</v>
      </c>
      <c r="M102" s="2142" t="s">
        <v>4033</v>
      </c>
      <c r="N102" s="2143" t="s">
        <v>4034</v>
      </c>
      <c r="O102" s="2144"/>
      <c r="P102" s="2141">
        <v>1059</v>
      </c>
      <c r="Q102" s="2137" t="s">
        <v>4035</v>
      </c>
      <c r="R102" s="2142" t="s">
        <v>4036</v>
      </c>
      <c r="S102" s="2143" t="s">
        <v>4037</v>
      </c>
      <c r="T102" s="548"/>
      <c r="U102" s="548"/>
      <c r="V102" s="548"/>
      <c r="W102" s="548"/>
      <c r="X102" s="548"/>
      <c r="Y102" s="548"/>
      <c r="Z102" s="548"/>
      <c r="AA102" s="548"/>
      <c r="AB102" s="548"/>
      <c r="AC102" s="548"/>
      <c r="AD102" s="548"/>
      <c r="AE102" s="548"/>
      <c r="AF102" s="548"/>
      <c r="AG102" s="548"/>
      <c r="AH102" s="548"/>
      <c r="AI102" s="548"/>
    </row>
    <row r="103" spans="1:35">
      <c r="A103" s="2141">
        <v>88</v>
      </c>
      <c r="B103" s="2137">
        <v>2668</v>
      </c>
      <c r="C103" s="2142" t="s">
        <v>4038</v>
      </c>
      <c r="D103" s="2143" t="s">
        <v>4039</v>
      </c>
      <c r="E103" s="2144"/>
      <c r="F103" s="2141">
        <v>412</v>
      </c>
      <c r="G103" s="2137" t="s">
        <v>4040</v>
      </c>
      <c r="H103" s="2142" t="s">
        <v>4041</v>
      </c>
      <c r="I103" s="2143" t="s">
        <v>4042</v>
      </c>
      <c r="J103" s="2144"/>
      <c r="K103" s="2141">
        <v>736</v>
      </c>
      <c r="L103" s="2137" t="s">
        <v>4043</v>
      </c>
      <c r="M103" s="2142" t="s">
        <v>4044</v>
      </c>
      <c r="N103" s="2143" t="s">
        <v>3802</v>
      </c>
      <c r="O103" s="2144"/>
      <c r="P103" s="2141">
        <v>1060</v>
      </c>
      <c r="Q103" s="2137" t="s">
        <v>4045</v>
      </c>
      <c r="R103" s="2142" t="s">
        <v>4046</v>
      </c>
      <c r="S103" s="2143" t="s">
        <v>4047</v>
      </c>
      <c r="T103" s="548"/>
      <c r="U103" s="548"/>
      <c r="V103" s="548"/>
      <c r="W103" s="548"/>
      <c r="X103" s="548"/>
      <c r="Y103" s="548"/>
      <c r="Z103" s="548"/>
      <c r="AA103" s="548"/>
      <c r="AB103" s="548"/>
      <c r="AC103" s="548"/>
      <c r="AD103" s="548"/>
      <c r="AE103" s="548"/>
      <c r="AF103" s="548"/>
      <c r="AG103" s="548"/>
      <c r="AH103" s="548"/>
      <c r="AI103" s="548"/>
    </row>
    <row r="104" spans="1:35">
      <c r="A104" s="2141">
        <v>89</v>
      </c>
      <c r="B104" s="2137">
        <v>2702</v>
      </c>
      <c r="C104" s="2142" t="s">
        <v>4048</v>
      </c>
      <c r="D104" s="2143" t="s">
        <v>4049</v>
      </c>
      <c r="E104" s="2144"/>
      <c r="F104" s="2141">
        <v>413</v>
      </c>
      <c r="G104" s="2137" t="s">
        <v>4050</v>
      </c>
      <c r="H104" s="2142" t="s">
        <v>4051</v>
      </c>
      <c r="I104" s="2143" t="s">
        <v>4052</v>
      </c>
      <c r="J104" s="2144"/>
      <c r="K104" s="2141">
        <v>737</v>
      </c>
      <c r="L104" s="2137" t="s">
        <v>4053</v>
      </c>
      <c r="M104" s="2142" t="s">
        <v>4054</v>
      </c>
      <c r="N104" s="2143" t="s">
        <v>4055</v>
      </c>
      <c r="O104" s="2144"/>
      <c r="P104" s="2141">
        <v>1061</v>
      </c>
      <c r="Q104" s="2137" t="s">
        <v>4056</v>
      </c>
      <c r="R104" s="2142" t="s">
        <v>4057</v>
      </c>
      <c r="S104" s="2143" t="s">
        <v>4058</v>
      </c>
      <c r="T104" s="548"/>
      <c r="U104" s="548"/>
      <c r="V104" s="548"/>
      <c r="W104" s="548"/>
      <c r="X104" s="548"/>
      <c r="Y104" s="548"/>
      <c r="Z104" s="548"/>
      <c r="AA104" s="548"/>
      <c r="AB104" s="548"/>
      <c r="AC104" s="548"/>
      <c r="AD104" s="548"/>
      <c r="AE104" s="548"/>
      <c r="AF104" s="548"/>
      <c r="AG104" s="548"/>
      <c r="AH104" s="548"/>
      <c r="AI104" s="548"/>
    </row>
    <row r="105" spans="1:35">
      <c r="A105" s="2141">
        <v>90</v>
      </c>
      <c r="B105" s="2137">
        <v>2708</v>
      </c>
      <c r="C105" s="2142" t="s">
        <v>4059</v>
      </c>
      <c r="D105" s="2143" t="s">
        <v>4060</v>
      </c>
      <c r="E105" s="2144"/>
      <c r="F105" s="2141">
        <v>414</v>
      </c>
      <c r="G105" s="2137" t="s">
        <v>4061</v>
      </c>
      <c r="H105" s="2142" t="s">
        <v>4062</v>
      </c>
      <c r="I105" s="2143" t="s">
        <v>4063</v>
      </c>
      <c r="J105" s="2144"/>
      <c r="K105" s="2141">
        <v>738</v>
      </c>
      <c r="L105" s="2137" t="s">
        <v>4064</v>
      </c>
      <c r="M105" s="2142" t="s">
        <v>4065</v>
      </c>
      <c r="N105" s="2143" t="s">
        <v>4066</v>
      </c>
      <c r="O105" s="2144"/>
      <c r="P105" s="2141">
        <v>1062</v>
      </c>
      <c r="Q105" s="2137" t="s">
        <v>4067</v>
      </c>
      <c r="R105" s="2142" t="s">
        <v>4068</v>
      </c>
      <c r="S105" s="2143" t="s">
        <v>4069</v>
      </c>
      <c r="T105" s="548"/>
      <c r="U105" s="548"/>
      <c r="V105" s="548"/>
      <c r="W105" s="548"/>
      <c r="X105" s="548"/>
      <c r="Y105" s="548"/>
      <c r="Z105" s="548"/>
      <c r="AA105" s="548"/>
      <c r="AB105" s="548"/>
      <c r="AC105" s="548"/>
      <c r="AD105" s="548"/>
      <c r="AE105" s="548"/>
      <c r="AF105" s="548"/>
      <c r="AG105" s="548"/>
      <c r="AH105" s="548"/>
      <c r="AI105" s="548"/>
    </row>
    <row r="106" spans="1:35">
      <c r="A106" s="2141">
        <v>91</v>
      </c>
      <c r="B106" s="2137">
        <v>2709</v>
      </c>
      <c r="C106" s="2142" t="s">
        <v>4070</v>
      </c>
      <c r="D106" s="2143" t="s">
        <v>4071</v>
      </c>
      <c r="E106" s="2144"/>
      <c r="F106" s="2141">
        <v>415</v>
      </c>
      <c r="G106" s="2137" t="s">
        <v>4072</v>
      </c>
      <c r="H106" s="2142" t="s">
        <v>4073</v>
      </c>
      <c r="I106" s="2143" t="s">
        <v>4074</v>
      </c>
      <c r="J106" s="2144"/>
      <c r="K106" s="2141">
        <v>739</v>
      </c>
      <c r="L106" s="2137" t="s">
        <v>4075</v>
      </c>
      <c r="M106" s="2142" t="s">
        <v>4076</v>
      </c>
      <c r="N106" s="2143" t="s">
        <v>4077</v>
      </c>
      <c r="O106" s="2144"/>
      <c r="P106" s="2141">
        <v>1063</v>
      </c>
      <c r="Q106" s="2137" t="s">
        <v>4078</v>
      </c>
      <c r="R106" s="2142" t="s">
        <v>4079</v>
      </c>
      <c r="S106" s="2143" t="s">
        <v>4080</v>
      </c>
      <c r="T106" s="548"/>
      <c r="U106" s="548"/>
      <c r="V106" s="548"/>
      <c r="W106" s="548"/>
      <c r="X106" s="548"/>
      <c r="Y106" s="548"/>
      <c r="Z106" s="548"/>
      <c r="AA106" s="548"/>
      <c r="AB106" s="548"/>
      <c r="AC106" s="548"/>
      <c r="AD106" s="548"/>
      <c r="AE106" s="548"/>
      <c r="AF106" s="548"/>
      <c r="AG106" s="548"/>
      <c r="AH106" s="548"/>
      <c r="AI106" s="548"/>
    </row>
    <row r="107" spans="1:35">
      <c r="A107" s="2141">
        <v>92</v>
      </c>
      <c r="B107" s="2137" t="s">
        <v>4081</v>
      </c>
      <c r="C107" s="2142" t="s">
        <v>4082</v>
      </c>
      <c r="D107" s="2143" t="s">
        <v>4083</v>
      </c>
      <c r="E107" s="2144"/>
      <c r="F107" s="2141">
        <v>416</v>
      </c>
      <c r="G107" s="2137" t="s">
        <v>4084</v>
      </c>
      <c r="H107" s="2142" t="s">
        <v>4085</v>
      </c>
      <c r="I107" s="2143" t="s">
        <v>4086</v>
      </c>
      <c r="J107" s="2144"/>
      <c r="K107" s="2141">
        <v>740</v>
      </c>
      <c r="L107" s="2137" t="s">
        <v>4087</v>
      </c>
      <c r="M107" s="2142" t="s">
        <v>4088</v>
      </c>
      <c r="N107" s="2143" t="s">
        <v>4089</v>
      </c>
      <c r="O107" s="2144"/>
      <c r="P107" s="2141">
        <v>1064</v>
      </c>
      <c r="Q107" s="2137" t="s">
        <v>4090</v>
      </c>
      <c r="R107" s="2142" t="s">
        <v>4091</v>
      </c>
      <c r="S107" s="2143" t="s">
        <v>4092</v>
      </c>
      <c r="T107" s="548"/>
      <c r="U107" s="548"/>
      <c r="V107" s="548"/>
      <c r="W107" s="548"/>
      <c r="X107" s="548"/>
      <c r="Y107" s="548"/>
      <c r="Z107" s="548"/>
      <c r="AA107" s="548"/>
      <c r="AB107" s="548"/>
      <c r="AC107" s="548"/>
      <c r="AD107" s="548"/>
      <c r="AE107" s="548"/>
      <c r="AF107" s="548"/>
      <c r="AG107" s="548"/>
      <c r="AH107" s="548"/>
      <c r="AI107" s="548"/>
    </row>
    <row r="108" spans="1:35">
      <c r="A108" s="2141">
        <v>93</v>
      </c>
      <c r="B108" s="2137" t="s">
        <v>4093</v>
      </c>
      <c r="C108" s="2142" t="s">
        <v>4094</v>
      </c>
      <c r="D108" s="2143" t="s">
        <v>4095</v>
      </c>
      <c r="E108" s="2144"/>
      <c r="F108" s="2141">
        <v>417</v>
      </c>
      <c r="G108" s="2137" t="s">
        <v>4096</v>
      </c>
      <c r="H108" s="2142" t="s">
        <v>4097</v>
      </c>
      <c r="I108" s="2143" t="s">
        <v>4098</v>
      </c>
      <c r="J108" s="2144"/>
      <c r="K108" s="2141">
        <v>741</v>
      </c>
      <c r="L108" s="2137" t="s">
        <v>4099</v>
      </c>
      <c r="M108" s="2142" t="s">
        <v>4100</v>
      </c>
      <c r="N108" s="2143" t="s">
        <v>4101</v>
      </c>
      <c r="O108" s="2144"/>
      <c r="P108" s="2141">
        <v>1065</v>
      </c>
      <c r="Q108" s="2137" t="s">
        <v>4102</v>
      </c>
      <c r="R108" s="2142" t="s">
        <v>4103</v>
      </c>
      <c r="S108" s="2143" t="s">
        <v>4104</v>
      </c>
      <c r="T108" s="548"/>
      <c r="U108" s="548"/>
      <c r="V108" s="548"/>
      <c r="W108" s="548"/>
      <c r="X108" s="548"/>
      <c r="Y108" s="548"/>
      <c r="Z108" s="548"/>
      <c r="AA108" s="548"/>
      <c r="AB108" s="548"/>
      <c r="AC108" s="548"/>
      <c r="AD108" s="548"/>
      <c r="AE108" s="548"/>
      <c r="AF108" s="548"/>
      <c r="AG108" s="548"/>
      <c r="AH108" s="548"/>
      <c r="AI108" s="548"/>
    </row>
    <row r="109" spans="1:35">
      <c r="A109" s="2141">
        <v>94</v>
      </c>
      <c r="B109" s="2137" t="s">
        <v>4105</v>
      </c>
      <c r="C109" s="2142" t="s">
        <v>4106</v>
      </c>
      <c r="D109" s="2143" t="s">
        <v>4107</v>
      </c>
      <c r="E109" s="2144"/>
      <c r="F109" s="2141">
        <v>418</v>
      </c>
      <c r="G109" s="2137" t="s">
        <v>4108</v>
      </c>
      <c r="H109" s="2142" t="s">
        <v>4109</v>
      </c>
      <c r="I109" s="2143" t="s">
        <v>4110</v>
      </c>
      <c r="J109" s="2144"/>
      <c r="K109" s="2141">
        <v>742</v>
      </c>
      <c r="L109" s="2137" t="s">
        <v>4111</v>
      </c>
      <c r="M109" s="2142" t="s">
        <v>4112</v>
      </c>
      <c r="N109" s="2143" t="s">
        <v>4113</v>
      </c>
      <c r="O109" s="2144"/>
      <c r="P109" s="2141">
        <v>1066</v>
      </c>
      <c r="Q109" s="2137" t="s">
        <v>4114</v>
      </c>
      <c r="R109" s="2142" t="s">
        <v>4115</v>
      </c>
      <c r="S109" s="2143" t="s">
        <v>4116</v>
      </c>
      <c r="T109" s="548"/>
      <c r="U109" s="548"/>
      <c r="V109" s="548"/>
      <c r="W109" s="548"/>
      <c r="X109" s="548"/>
      <c r="Y109" s="548"/>
      <c r="Z109" s="548"/>
      <c r="AA109" s="548"/>
      <c r="AB109" s="548"/>
      <c r="AC109" s="548"/>
      <c r="AD109" s="548"/>
      <c r="AE109" s="548"/>
      <c r="AF109" s="548"/>
      <c r="AG109" s="548"/>
      <c r="AH109" s="548"/>
      <c r="AI109" s="548"/>
    </row>
    <row r="110" spans="1:35">
      <c r="A110" s="2141">
        <v>95</v>
      </c>
      <c r="B110" s="2137">
        <v>2712</v>
      </c>
      <c r="C110" s="2142" t="s">
        <v>4117</v>
      </c>
      <c r="D110" s="2143" t="s">
        <v>4118</v>
      </c>
      <c r="E110" s="2144"/>
      <c r="F110" s="2141">
        <v>419</v>
      </c>
      <c r="G110" s="2137" t="s">
        <v>4119</v>
      </c>
      <c r="H110" s="2142" t="s">
        <v>4120</v>
      </c>
      <c r="I110" s="2143" t="s">
        <v>4121</v>
      </c>
      <c r="J110" s="2144"/>
      <c r="K110" s="2141">
        <v>743</v>
      </c>
      <c r="L110" s="2137" t="s">
        <v>4122</v>
      </c>
      <c r="M110" s="2142" t="s">
        <v>4123</v>
      </c>
      <c r="N110" s="2143" t="s">
        <v>4124</v>
      </c>
      <c r="O110" s="2144"/>
      <c r="P110" s="2141">
        <v>1067</v>
      </c>
      <c r="Q110" s="2137" t="s">
        <v>4125</v>
      </c>
      <c r="R110" s="2142" t="s">
        <v>4126</v>
      </c>
      <c r="S110" s="2143" t="s">
        <v>4127</v>
      </c>
      <c r="T110" s="548"/>
      <c r="U110" s="548"/>
      <c r="V110" s="548"/>
      <c r="W110" s="548"/>
      <c r="X110" s="548"/>
      <c r="Y110" s="548"/>
      <c r="Z110" s="548"/>
      <c r="AA110" s="548"/>
      <c r="AB110" s="548"/>
      <c r="AC110" s="548"/>
      <c r="AD110" s="548"/>
      <c r="AE110" s="548"/>
      <c r="AF110" s="548"/>
      <c r="AG110" s="548"/>
      <c r="AH110" s="548"/>
      <c r="AI110" s="548"/>
    </row>
    <row r="111" spans="1:35">
      <c r="A111" s="2141">
        <v>96</v>
      </c>
      <c r="B111" s="2137">
        <v>2714</v>
      </c>
      <c r="C111" s="2142" t="s">
        <v>4128</v>
      </c>
      <c r="D111" s="2143" t="s">
        <v>4129</v>
      </c>
      <c r="E111" s="2144"/>
      <c r="F111" s="2141">
        <v>420</v>
      </c>
      <c r="G111" s="2137" t="s">
        <v>4130</v>
      </c>
      <c r="H111" s="2142" t="s">
        <v>4131</v>
      </c>
      <c r="I111" s="2143" t="s">
        <v>4132</v>
      </c>
      <c r="J111" s="2144"/>
      <c r="K111" s="2141">
        <v>744</v>
      </c>
      <c r="L111" s="2137" t="s">
        <v>4133</v>
      </c>
      <c r="M111" s="2142" t="s">
        <v>4134</v>
      </c>
      <c r="N111" s="2143" t="s">
        <v>4135</v>
      </c>
      <c r="O111" s="2144"/>
      <c r="P111" s="2141">
        <v>1068</v>
      </c>
      <c r="Q111" s="2137" t="s">
        <v>4136</v>
      </c>
      <c r="R111" s="2142" t="s">
        <v>4137</v>
      </c>
      <c r="S111" s="2143" t="s">
        <v>4138</v>
      </c>
      <c r="T111" s="548"/>
      <c r="U111" s="548"/>
      <c r="V111" s="548"/>
      <c r="W111" s="548"/>
      <c r="X111" s="548"/>
      <c r="Y111" s="548"/>
      <c r="Z111" s="548"/>
      <c r="AA111" s="548"/>
      <c r="AB111" s="548"/>
      <c r="AC111" s="548"/>
      <c r="AD111" s="548"/>
      <c r="AE111" s="548"/>
      <c r="AF111" s="548"/>
      <c r="AG111" s="548"/>
      <c r="AH111" s="548"/>
      <c r="AI111" s="548"/>
    </row>
    <row r="112" spans="1:35">
      <c r="A112" s="2141">
        <v>97</v>
      </c>
      <c r="B112" s="2137">
        <v>2716</v>
      </c>
      <c r="C112" s="2142" t="s">
        <v>4139</v>
      </c>
      <c r="D112" s="2143" t="s">
        <v>4140</v>
      </c>
      <c r="E112" s="2144"/>
      <c r="F112" s="2141">
        <v>421</v>
      </c>
      <c r="G112" s="2137" t="s">
        <v>4141</v>
      </c>
      <c r="H112" s="2142" t="s">
        <v>4142</v>
      </c>
      <c r="I112" s="2143" t="s">
        <v>4143</v>
      </c>
      <c r="J112" s="2144"/>
      <c r="K112" s="2141">
        <v>745</v>
      </c>
      <c r="L112" s="2137" t="s">
        <v>4144</v>
      </c>
      <c r="M112" s="2142" t="s">
        <v>4145</v>
      </c>
      <c r="N112" s="2143" t="s">
        <v>4146</v>
      </c>
      <c r="O112" s="2144"/>
      <c r="P112" s="2141">
        <v>1069</v>
      </c>
      <c r="Q112" s="2137" t="s">
        <v>4147</v>
      </c>
      <c r="R112" s="2142" t="s">
        <v>4148</v>
      </c>
      <c r="S112" s="2143" t="s">
        <v>4149</v>
      </c>
      <c r="T112" s="548"/>
      <c r="U112" s="548"/>
      <c r="V112" s="548"/>
      <c r="W112" s="548"/>
      <c r="X112" s="548"/>
      <c r="Y112" s="548"/>
      <c r="Z112" s="548"/>
      <c r="AA112" s="548"/>
      <c r="AB112" s="548"/>
      <c r="AC112" s="548"/>
      <c r="AD112" s="548"/>
      <c r="AE112" s="548"/>
      <c r="AF112" s="548"/>
      <c r="AG112" s="548"/>
      <c r="AH112" s="548"/>
      <c r="AI112" s="548"/>
    </row>
    <row r="113" spans="1:35">
      <c r="A113" s="2141">
        <v>98</v>
      </c>
      <c r="B113" s="2137" t="s">
        <v>4150</v>
      </c>
      <c r="C113" s="2142" t="s">
        <v>4151</v>
      </c>
      <c r="D113" s="2143" t="s">
        <v>4152</v>
      </c>
      <c r="E113" s="2144"/>
      <c r="F113" s="2141">
        <v>422</v>
      </c>
      <c r="G113" s="2137" t="s">
        <v>4153</v>
      </c>
      <c r="H113" s="2142" t="s">
        <v>4154</v>
      </c>
      <c r="I113" s="2143" t="s">
        <v>4155</v>
      </c>
      <c r="J113" s="2144"/>
      <c r="K113" s="2141">
        <v>746</v>
      </c>
      <c r="L113" s="2137" t="s">
        <v>4156</v>
      </c>
      <c r="M113" s="2142" t="s">
        <v>4157</v>
      </c>
      <c r="N113" s="2143" t="s">
        <v>4158</v>
      </c>
      <c r="O113" s="2144"/>
      <c r="P113" s="2141">
        <v>1070</v>
      </c>
      <c r="Q113" s="2137" t="s">
        <v>4159</v>
      </c>
      <c r="R113" s="2142" t="s">
        <v>4160</v>
      </c>
      <c r="S113" s="2143" t="s">
        <v>4161</v>
      </c>
      <c r="T113" s="548"/>
      <c r="U113" s="548"/>
      <c r="V113" s="548"/>
      <c r="W113" s="548"/>
      <c r="X113" s="548"/>
      <c r="Y113" s="548"/>
      <c r="Z113" s="548"/>
      <c r="AA113" s="548"/>
      <c r="AB113" s="548"/>
      <c r="AC113" s="548"/>
      <c r="AD113" s="548"/>
      <c r="AE113" s="548"/>
      <c r="AF113" s="548"/>
      <c r="AG113" s="548"/>
      <c r="AH113" s="548"/>
      <c r="AI113" s="548"/>
    </row>
    <row r="114" spans="1:35">
      <c r="A114" s="2141">
        <v>99</v>
      </c>
      <c r="B114" s="2137">
        <v>2721</v>
      </c>
      <c r="C114" s="2142" t="s">
        <v>4162</v>
      </c>
      <c r="D114" s="2143" t="s">
        <v>4163</v>
      </c>
      <c r="E114" s="2144"/>
      <c r="F114" s="2141">
        <v>423</v>
      </c>
      <c r="G114" s="2137" t="s">
        <v>4164</v>
      </c>
      <c r="H114" s="2142" t="s">
        <v>4165</v>
      </c>
      <c r="I114" s="2143" t="s">
        <v>4166</v>
      </c>
      <c r="J114" s="2144"/>
      <c r="K114" s="2141">
        <v>747</v>
      </c>
      <c r="L114" s="2137" t="s">
        <v>4167</v>
      </c>
      <c r="M114" s="2142" t="s">
        <v>4168</v>
      </c>
      <c r="N114" s="2143" t="s">
        <v>4169</v>
      </c>
      <c r="O114" s="2144"/>
      <c r="P114" s="2141">
        <v>1071</v>
      </c>
      <c r="Q114" s="2137" t="s">
        <v>4170</v>
      </c>
      <c r="R114" s="2142" t="s">
        <v>4171</v>
      </c>
      <c r="S114" s="2143" t="s">
        <v>4172</v>
      </c>
      <c r="T114" s="548"/>
      <c r="U114" s="548"/>
      <c r="V114" s="548"/>
      <c r="W114" s="548"/>
      <c r="X114" s="548"/>
      <c r="Y114" s="548"/>
      <c r="Z114" s="548"/>
      <c r="AA114" s="548"/>
      <c r="AB114" s="548"/>
      <c r="AC114" s="548"/>
      <c r="AD114" s="548"/>
      <c r="AE114" s="548"/>
      <c r="AF114" s="548"/>
      <c r="AG114" s="548"/>
      <c r="AH114" s="548"/>
      <c r="AI114" s="548"/>
    </row>
    <row r="115" spans="1:35">
      <c r="A115" s="2141">
        <v>100</v>
      </c>
      <c r="B115" s="2137">
        <v>2733</v>
      </c>
      <c r="C115" s="2142" t="s">
        <v>4173</v>
      </c>
      <c r="D115" s="2143" t="s">
        <v>4174</v>
      </c>
      <c r="E115" s="2144"/>
      <c r="F115" s="2141">
        <v>424</v>
      </c>
      <c r="G115" s="2137" t="s">
        <v>4175</v>
      </c>
      <c r="H115" s="2142" t="s">
        <v>4176</v>
      </c>
      <c r="I115" s="2143" t="s">
        <v>4177</v>
      </c>
      <c r="J115" s="2144"/>
      <c r="K115" s="2141">
        <v>748</v>
      </c>
      <c r="L115" s="2137" t="s">
        <v>4178</v>
      </c>
      <c r="M115" s="2142" t="s">
        <v>4179</v>
      </c>
      <c r="N115" s="2143" t="s">
        <v>4180</v>
      </c>
      <c r="O115" s="2144"/>
      <c r="P115" s="2141">
        <v>1072</v>
      </c>
      <c r="Q115" s="2137" t="s">
        <v>4181</v>
      </c>
      <c r="R115" s="2142" t="s">
        <v>4182</v>
      </c>
      <c r="S115" s="2143" t="s">
        <v>4183</v>
      </c>
      <c r="T115" s="548"/>
      <c r="U115" s="548"/>
      <c r="V115" s="548"/>
      <c r="W115" s="548"/>
      <c r="X115" s="548"/>
      <c r="Y115" s="548"/>
      <c r="Z115" s="548"/>
      <c r="AA115" s="548"/>
      <c r="AB115" s="548"/>
      <c r="AC115" s="548"/>
      <c r="AD115" s="548"/>
      <c r="AE115" s="548"/>
      <c r="AF115" s="548"/>
      <c r="AG115" s="548"/>
      <c r="AH115" s="548"/>
      <c r="AI115" s="548"/>
    </row>
    <row r="116" spans="1:35">
      <c r="A116" s="2141">
        <v>101</v>
      </c>
      <c r="B116" s="2137">
        <v>2734</v>
      </c>
      <c r="C116" s="2142" t="s">
        <v>4184</v>
      </c>
      <c r="D116" s="2143" t="s">
        <v>4185</v>
      </c>
      <c r="E116" s="2144"/>
      <c r="F116" s="2141">
        <v>425</v>
      </c>
      <c r="G116" s="2137" t="s">
        <v>4186</v>
      </c>
      <c r="H116" s="2142" t="s">
        <v>4187</v>
      </c>
      <c r="I116" s="2143" t="s">
        <v>4188</v>
      </c>
      <c r="J116" s="2144"/>
      <c r="K116" s="2141">
        <v>749</v>
      </c>
      <c r="L116" s="2137" t="s">
        <v>4189</v>
      </c>
      <c r="M116" s="2142" t="s">
        <v>4190</v>
      </c>
      <c r="N116" s="2143" t="s">
        <v>4191</v>
      </c>
      <c r="O116" s="2144"/>
      <c r="P116" s="2141">
        <v>1073</v>
      </c>
      <c r="Q116" s="2137" t="s">
        <v>4192</v>
      </c>
      <c r="R116" s="2142" t="s">
        <v>4193</v>
      </c>
      <c r="S116" s="2143" t="s">
        <v>4194</v>
      </c>
      <c r="T116" s="548"/>
      <c r="U116" s="548"/>
      <c r="V116" s="548"/>
      <c r="W116" s="548"/>
      <c r="X116" s="548"/>
      <c r="Y116" s="548"/>
      <c r="Z116" s="548"/>
      <c r="AA116" s="548"/>
      <c r="AB116" s="548"/>
      <c r="AC116" s="548"/>
      <c r="AD116" s="548"/>
      <c r="AE116" s="548"/>
      <c r="AF116" s="548"/>
      <c r="AG116" s="548"/>
      <c r="AH116" s="548"/>
      <c r="AI116" s="548"/>
    </row>
    <row r="117" spans="1:35">
      <c r="A117" s="2141">
        <v>102</v>
      </c>
      <c r="B117" s="2137">
        <v>2744</v>
      </c>
      <c r="C117" s="2142" t="s">
        <v>4195</v>
      </c>
      <c r="D117" s="2143" t="s">
        <v>4196</v>
      </c>
      <c r="E117" s="2144"/>
      <c r="F117" s="2141">
        <v>426</v>
      </c>
      <c r="G117" s="2137" t="s">
        <v>4197</v>
      </c>
      <c r="H117" s="2142" t="s">
        <v>4198</v>
      </c>
      <c r="I117" s="2143" t="s">
        <v>4199</v>
      </c>
      <c r="J117" s="2144"/>
      <c r="K117" s="2141">
        <v>750</v>
      </c>
      <c r="L117" s="2137" t="s">
        <v>4200</v>
      </c>
      <c r="M117" s="2142" t="s">
        <v>4201</v>
      </c>
      <c r="N117" s="2143" t="s">
        <v>4202</v>
      </c>
      <c r="O117" s="2144"/>
      <c r="P117" s="2141">
        <v>1074</v>
      </c>
      <c r="Q117" s="2137" t="s">
        <v>4203</v>
      </c>
      <c r="R117" s="2142" t="s">
        <v>4204</v>
      </c>
      <c r="S117" s="2143" t="s">
        <v>4205</v>
      </c>
      <c r="T117" s="548"/>
      <c r="U117" s="548"/>
      <c r="V117" s="548"/>
      <c r="W117" s="548"/>
      <c r="X117" s="548"/>
      <c r="Y117" s="548"/>
      <c r="Z117" s="548"/>
      <c r="AA117" s="548"/>
      <c r="AB117" s="548"/>
      <c r="AC117" s="548"/>
      <c r="AD117" s="548"/>
      <c r="AE117" s="548"/>
      <c r="AF117" s="548"/>
      <c r="AG117" s="548"/>
      <c r="AH117" s="548"/>
      <c r="AI117" s="548"/>
    </row>
    <row r="118" spans="1:35">
      <c r="A118" s="2141">
        <v>103</v>
      </c>
      <c r="B118" s="2137">
        <v>2747</v>
      </c>
      <c r="C118" s="2142" t="s">
        <v>4206</v>
      </c>
      <c r="D118" s="2143" t="s">
        <v>4207</v>
      </c>
      <c r="E118" s="2144"/>
      <c r="F118" s="2141">
        <v>427</v>
      </c>
      <c r="G118" s="2137" t="s">
        <v>4208</v>
      </c>
      <c r="H118" s="2142" t="s">
        <v>4209</v>
      </c>
      <c r="I118" s="2143" t="s">
        <v>4210</v>
      </c>
      <c r="J118" s="2144"/>
      <c r="K118" s="2141">
        <v>751</v>
      </c>
      <c r="L118" s="2137" t="s">
        <v>4211</v>
      </c>
      <c r="M118" s="2142" t="s">
        <v>4212</v>
      </c>
      <c r="N118" s="2143" t="s">
        <v>4213</v>
      </c>
      <c r="O118" s="2144"/>
      <c r="P118" s="2141">
        <v>1075</v>
      </c>
      <c r="Q118" s="2137" t="s">
        <v>4214</v>
      </c>
      <c r="R118" s="2142" t="s">
        <v>4215</v>
      </c>
      <c r="S118" s="2143" t="s">
        <v>4216</v>
      </c>
      <c r="T118" s="548"/>
      <c r="U118" s="548"/>
      <c r="V118" s="548"/>
      <c r="W118" s="548"/>
      <c r="X118" s="548"/>
      <c r="Y118" s="548"/>
      <c r="Z118" s="548"/>
      <c r="AA118" s="548"/>
      <c r="AB118" s="548"/>
      <c r="AC118" s="548"/>
      <c r="AD118" s="548"/>
      <c r="AE118" s="548"/>
      <c r="AF118" s="548"/>
      <c r="AG118" s="548"/>
      <c r="AH118" s="548"/>
      <c r="AI118" s="548"/>
    </row>
    <row r="119" spans="1:35">
      <c r="A119" s="2141">
        <v>104</v>
      </c>
      <c r="B119" s="2137" t="s">
        <v>4217</v>
      </c>
      <c r="C119" s="2142" t="s">
        <v>4218</v>
      </c>
      <c r="D119" s="2143" t="s">
        <v>4219</v>
      </c>
      <c r="E119" s="2144"/>
      <c r="F119" s="2141">
        <v>428</v>
      </c>
      <c r="G119" s="2137" t="s">
        <v>4220</v>
      </c>
      <c r="H119" s="2142" t="s">
        <v>4221</v>
      </c>
      <c r="I119" s="2143" t="s">
        <v>4222</v>
      </c>
      <c r="J119" s="2144"/>
      <c r="K119" s="2141">
        <v>752</v>
      </c>
      <c r="L119" s="2137" t="s">
        <v>4223</v>
      </c>
      <c r="M119" s="2142" t="s">
        <v>4224</v>
      </c>
      <c r="N119" s="2143" t="s">
        <v>4225</v>
      </c>
      <c r="O119" s="2144"/>
      <c r="P119" s="2141">
        <v>1076</v>
      </c>
      <c r="Q119" s="2137" t="s">
        <v>4226</v>
      </c>
      <c r="R119" s="2142" t="s">
        <v>4227</v>
      </c>
      <c r="S119" s="2143" t="s">
        <v>4228</v>
      </c>
      <c r="T119" s="548"/>
      <c r="U119" s="548"/>
      <c r="V119" s="548"/>
      <c r="W119" s="548"/>
      <c r="X119" s="548"/>
      <c r="Y119" s="548"/>
      <c r="Z119" s="548"/>
      <c r="AA119" s="548"/>
      <c r="AB119" s="548"/>
      <c r="AC119" s="548"/>
      <c r="AD119" s="548"/>
      <c r="AE119" s="548"/>
      <c r="AF119" s="548"/>
      <c r="AG119" s="548"/>
      <c r="AH119" s="548"/>
      <c r="AI119" s="548"/>
    </row>
    <row r="120" spans="1:35">
      <c r="A120" s="2141">
        <v>105</v>
      </c>
      <c r="B120" s="2137">
        <v>2753</v>
      </c>
      <c r="C120" s="2142" t="s">
        <v>4229</v>
      </c>
      <c r="D120" s="2143" t="s">
        <v>4230</v>
      </c>
      <c r="E120" s="2144"/>
      <c r="F120" s="2141">
        <v>429</v>
      </c>
      <c r="G120" s="2137" t="s">
        <v>4231</v>
      </c>
      <c r="H120" s="2142" t="s">
        <v>4232</v>
      </c>
      <c r="I120" s="2143" t="s">
        <v>4233</v>
      </c>
      <c r="J120" s="2144"/>
      <c r="K120" s="2141">
        <v>753</v>
      </c>
      <c r="L120" s="2137" t="s">
        <v>4234</v>
      </c>
      <c r="M120" s="2142" t="s">
        <v>4235</v>
      </c>
      <c r="N120" s="2143" t="s">
        <v>4236</v>
      </c>
      <c r="O120" s="2144"/>
      <c r="P120" s="2141">
        <v>1077</v>
      </c>
      <c r="Q120" s="2137" t="s">
        <v>4237</v>
      </c>
      <c r="R120" s="2142" t="s">
        <v>4238</v>
      </c>
      <c r="S120" s="2143" t="s">
        <v>4239</v>
      </c>
      <c r="T120" s="548"/>
      <c r="U120" s="548"/>
      <c r="V120" s="548"/>
      <c r="W120" s="548"/>
      <c r="X120" s="548"/>
      <c r="Y120" s="548"/>
      <c r="Z120" s="548"/>
      <c r="AA120" s="548"/>
      <c r="AB120" s="548"/>
      <c r="AC120" s="548"/>
      <c r="AD120" s="548"/>
      <c r="AE120" s="548"/>
      <c r="AF120" s="548"/>
      <c r="AG120" s="548"/>
      <c r="AH120" s="548"/>
      <c r="AI120" s="548"/>
    </row>
    <row r="121" spans="1:35">
      <c r="A121" s="2141">
        <v>106</v>
      </c>
      <c r="B121" s="2137">
        <v>2754</v>
      </c>
      <c r="C121" s="2142" t="s">
        <v>4240</v>
      </c>
      <c r="D121" s="2143" t="s">
        <v>4241</v>
      </c>
      <c r="E121" s="2144"/>
      <c r="F121" s="2141">
        <v>430</v>
      </c>
      <c r="G121" s="2137" t="s">
        <v>4242</v>
      </c>
      <c r="H121" s="2142" t="s">
        <v>4243</v>
      </c>
      <c r="I121" s="2143" t="s">
        <v>4244</v>
      </c>
      <c r="J121" s="2144"/>
      <c r="K121" s="2141">
        <v>754</v>
      </c>
      <c r="L121" s="2137" t="s">
        <v>4245</v>
      </c>
      <c r="M121" s="2142" t="s">
        <v>4246</v>
      </c>
      <c r="N121" s="2143" t="s">
        <v>4247</v>
      </c>
      <c r="O121" s="2144"/>
      <c r="P121" s="2141">
        <v>1078</v>
      </c>
      <c r="Q121" s="2137" t="s">
        <v>4248</v>
      </c>
      <c r="R121" s="2142" t="s">
        <v>4249</v>
      </c>
      <c r="S121" s="2143" t="s">
        <v>4250</v>
      </c>
      <c r="T121" s="548"/>
      <c r="U121" s="548"/>
      <c r="V121" s="548"/>
      <c r="W121" s="548"/>
      <c r="X121" s="548"/>
      <c r="Y121" s="548"/>
      <c r="Z121" s="548"/>
      <c r="AA121" s="548"/>
      <c r="AB121" s="548"/>
      <c r="AC121" s="548"/>
      <c r="AD121" s="548"/>
      <c r="AE121" s="548"/>
      <c r="AF121" s="548"/>
      <c r="AG121" s="548"/>
      <c r="AH121" s="548"/>
      <c r="AI121" s="548"/>
    </row>
    <row r="122" spans="1:35">
      <c r="A122" s="2141">
        <v>107</v>
      </c>
      <c r="B122" s="2137">
        <v>2755</v>
      </c>
      <c r="C122" s="2142" t="s">
        <v>4251</v>
      </c>
      <c r="D122" s="2143" t="s">
        <v>4252</v>
      </c>
      <c r="E122" s="2144"/>
      <c r="F122" s="2141">
        <v>431</v>
      </c>
      <c r="G122" s="2137" t="s">
        <v>4253</v>
      </c>
      <c r="H122" s="2142" t="s">
        <v>4254</v>
      </c>
      <c r="I122" s="2143" t="s">
        <v>4255</v>
      </c>
      <c r="J122" s="2144"/>
      <c r="K122" s="2141">
        <v>755</v>
      </c>
      <c r="L122" s="2137" t="s">
        <v>4256</v>
      </c>
      <c r="M122" s="2142" t="s">
        <v>4257</v>
      </c>
      <c r="N122" s="2143" t="s">
        <v>4258</v>
      </c>
      <c r="O122" s="2144"/>
      <c r="P122" s="2141">
        <v>1079</v>
      </c>
      <c r="Q122" s="2137" t="s">
        <v>4259</v>
      </c>
      <c r="R122" s="2142" t="s">
        <v>4260</v>
      </c>
      <c r="S122" s="2143" t="s">
        <v>4261</v>
      </c>
      <c r="T122" s="548"/>
      <c r="U122" s="548"/>
      <c r="V122" s="548"/>
      <c r="W122" s="548"/>
      <c r="X122" s="548"/>
      <c r="Y122" s="548"/>
      <c r="Z122" s="548"/>
      <c r="AA122" s="548"/>
      <c r="AB122" s="548"/>
      <c r="AC122" s="548"/>
      <c r="AD122" s="548"/>
      <c r="AE122" s="548"/>
      <c r="AF122" s="548"/>
      <c r="AG122" s="548"/>
      <c r="AH122" s="548"/>
      <c r="AI122" s="548"/>
    </row>
    <row r="123" spans="1:35">
      <c r="A123" s="2141">
        <v>108</v>
      </c>
      <c r="B123" s="2137">
        <v>2757</v>
      </c>
      <c r="C123" s="2142" t="s">
        <v>4262</v>
      </c>
      <c r="D123" s="2143" t="s">
        <v>4263</v>
      </c>
      <c r="E123" s="2144"/>
      <c r="F123" s="2141">
        <v>432</v>
      </c>
      <c r="G123" s="2137" t="s">
        <v>4264</v>
      </c>
      <c r="H123" s="2142" t="s">
        <v>4265</v>
      </c>
      <c r="I123" s="2143" t="s">
        <v>4266</v>
      </c>
      <c r="J123" s="2144"/>
      <c r="K123" s="2141">
        <v>756</v>
      </c>
      <c r="L123" s="2137" t="s">
        <v>4267</v>
      </c>
      <c r="M123" s="2142" t="s">
        <v>4268</v>
      </c>
      <c r="N123" s="2143" t="s">
        <v>4269</v>
      </c>
      <c r="O123" s="2144"/>
      <c r="P123" s="2141">
        <v>1080</v>
      </c>
      <c r="Q123" s="2137" t="s">
        <v>4270</v>
      </c>
      <c r="R123" s="2142" t="s">
        <v>4271</v>
      </c>
      <c r="S123" s="2143" t="s">
        <v>4272</v>
      </c>
      <c r="T123" s="548"/>
      <c r="U123" s="548"/>
      <c r="V123" s="548"/>
      <c r="W123" s="548"/>
      <c r="X123" s="548"/>
      <c r="Y123" s="548"/>
      <c r="Z123" s="548"/>
      <c r="AA123" s="548"/>
      <c r="AB123" s="548"/>
      <c r="AC123" s="548"/>
      <c r="AD123" s="548"/>
      <c r="AE123" s="548"/>
      <c r="AF123" s="548"/>
      <c r="AG123" s="548"/>
      <c r="AH123" s="548"/>
      <c r="AI123" s="548"/>
    </row>
    <row r="124" spans="1:35">
      <c r="A124" s="2141">
        <v>109</v>
      </c>
      <c r="B124" s="2137">
        <v>2763</v>
      </c>
      <c r="C124" s="2142" t="s">
        <v>4273</v>
      </c>
      <c r="D124" s="2143" t="s">
        <v>4274</v>
      </c>
      <c r="E124" s="2144"/>
      <c r="F124" s="2141">
        <v>433</v>
      </c>
      <c r="G124" s="2137" t="s">
        <v>4275</v>
      </c>
      <c r="H124" s="2142" t="s">
        <v>4276</v>
      </c>
      <c r="I124" s="2143" t="s">
        <v>4277</v>
      </c>
      <c r="J124" s="2144"/>
      <c r="K124" s="2141">
        <v>757</v>
      </c>
      <c r="L124" s="2137" t="s">
        <v>4278</v>
      </c>
      <c r="M124" s="2142" t="s">
        <v>4279</v>
      </c>
      <c r="N124" s="2143" t="s">
        <v>4280</v>
      </c>
      <c r="O124" s="2144"/>
      <c r="P124" s="2141">
        <v>1081</v>
      </c>
      <c r="Q124" s="2137" t="s">
        <v>4281</v>
      </c>
      <c r="R124" s="2142" t="s">
        <v>4282</v>
      </c>
      <c r="S124" s="2143" t="s">
        <v>4283</v>
      </c>
      <c r="T124" s="548"/>
      <c r="U124" s="548"/>
      <c r="V124" s="548"/>
      <c r="W124" s="548"/>
      <c r="X124" s="548"/>
      <c r="Y124" s="548"/>
      <c r="Z124" s="548"/>
      <c r="AA124" s="548"/>
      <c r="AB124" s="548"/>
      <c r="AC124" s="548"/>
      <c r="AD124" s="548"/>
      <c r="AE124" s="548"/>
      <c r="AF124" s="548"/>
      <c r="AG124" s="548"/>
      <c r="AH124" s="548"/>
      <c r="AI124" s="548"/>
    </row>
    <row r="125" spans="1:35">
      <c r="A125" s="2141">
        <v>110</v>
      </c>
      <c r="B125" s="2137">
        <v>2764</v>
      </c>
      <c r="C125" s="2142" t="s">
        <v>4284</v>
      </c>
      <c r="D125" s="2143" t="s">
        <v>4285</v>
      </c>
      <c r="E125" s="2144"/>
      <c r="F125" s="2141">
        <v>434</v>
      </c>
      <c r="G125" s="2137" t="s">
        <v>4286</v>
      </c>
      <c r="H125" s="2142" t="s">
        <v>4287</v>
      </c>
      <c r="I125" s="2143" t="s">
        <v>4288</v>
      </c>
      <c r="J125" s="2144"/>
      <c r="K125" s="2141">
        <v>758</v>
      </c>
      <c r="L125" s="2137" t="s">
        <v>4289</v>
      </c>
      <c r="M125" s="2142" t="s">
        <v>4290</v>
      </c>
      <c r="N125" s="2143" t="s">
        <v>4291</v>
      </c>
      <c r="O125" s="2144"/>
      <c r="P125" s="2141">
        <v>1082</v>
      </c>
      <c r="Q125" s="2137" t="s">
        <v>4292</v>
      </c>
      <c r="R125" s="2142" t="s">
        <v>4293</v>
      </c>
      <c r="S125" s="2143" t="s">
        <v>4294</v>
      </c>
      <c r="T125" s="548"/>
      <c r="U125" s="548"/>
      <c r="V125" s="548"/>
      <c r="W125" s="548"/>
      <c r="X125" s="548"/>
      <c r="Y125" s="548"/>
      <c r="Z125" s="548"/>
      <c r="AA125" s="548"/>
      <c r="AB125" s="548"/>
      <c r="AC125" s="548"/>
      <c r="AD125" s="548"/>
      <c r="AE125" s="548"/>
      <c r="AF125" s="548"/>
      <c r="AG125" s="548"/>
      <c r="AH125" s="548"/>
      <c r="AI125" s="548"/>
    </row>
    <row r="126" spans="1:35">
      <c r="A126" s="2141">
        <v>111</v>
      </c>
      <c r="B126" s="2137">
        <v>2705</v>
      </c>
      <c r="C126" s="2142" t="s">
        <v>4295</v>
      </c>
      <c r="D126" s="2143" t="s">
        <v>4296</v>
      </c>
      <c r="E126" s="2144"/>
      <c r="F126" s="2141">
        <v>435</v>
      </c>
      <c r="G126" s="2137" t="s">
        <v>4297</v>
      </c>
      <c r="H126" s="2142" t="s">
        <v>4298</v>
      </c>
      <c r="I126" s="2143" t="s">
        <v>4299</v>
      </c>
      <c r="J126" s="2144"/>
      <c r="K126" s="2141">
        <v>759</v>
      </c>
      <c r="L126" s="2137" t="s">
        <v>4300</v>
      </c>
      <c r="M126" s="2142" t="s">
        <v>4301</v>
      </c>
      <c r="N126" s="2143" t="s">
        <v>2940</v>
      </c>
      <c r="O126" s="2144"/>
      <c r="P126" s="2141">
        <v>1083</v>
      </c>
      <c r="Q126" s="2137" t="s">
        <v>4302</v>
      </c>
      <c r="R126" s="2142" t="s">
        <v>4303</v>
      </c>
      <c r="S126" s="2143" t="s">
        <v>4304</v>
      </c>
      <c r="T126" s="548"/>
      <c r="U126" s="548"/>
      <c r="V126" s="548"/>
      <c r="W126" s="548"/>
      <c r="X126" s="548"/>
      <c r="Y126" s="548"/>
      <c r="Z126" s="548"/>
      <c r="AA126" s="548"/>
      <c r="AB126" s="548"/>
      <c r="AC126" s="548"/>
      <c r="AD126" s="548"/>
      <c r="AE126" s="548"/>
      <c r="AF126" s="548"/>
      <c r="AG126" s="548"/>
      <c r="AH126" s="548"/>
      <c r="AI126" s="548"/>
    </row>
    <row r="127" spans="1:35">
      <c r="A127" s="2141">
        <v>112</v>
      </c>
      <c r="B127" s="2137" t="s">
        <v>4305</v>
      </c>
      <c r="C127" s="2142" t="s">
        <v>4306</v>
      </c>
      <c r="D127" s="2143" t="s">
        <v>4307</v>
      </c>
      <c r="E127" s="2144"/>
      <c r="F127" s="2141">
        <v>436</v>
      </c>
      <c r="G127" s="2137" t="s">
        <v>4308</v>
      </c>
      <c r="H127" s="2142" t="s">
        <v>4309</v>
      </c>
      <c r="I127" s="2143" t="s">
        <v>4310</v>
      </c>
      <c r="J127" s="2144"/>
      <c r="K127" s="2141">
        <v>760</v>
      </c>
      <c r="L127" s="2137" t="s">
        <v>4311</v>
      </c>
      <c r="M127" s="2142" t="s">
        <v>4312</v>
      </c>
      <c r="N127" s="2143" t="s">
        <v>4313</v>
      </c>
      <c r="O127" s="2144"/>
      <c r="P127" s="2141">
        <v>1084</v>
      </c>
      <c r="Q127" s="2137" t="s">
        <v>4314</v>
      </c>
      <c r="R127" s="2142" t="s">
        <v>4315</v>
      </c>
      <c r="S127" s="2143" t="s">
        <v>4316</v>
      </c>
      <c r="T127" s="548"/>
      <c r="U127" s="548"/>
      <c r="V127" s="548"/>
      <c r="W127" s="548"/>
      <c r="X127" s="548"/>
      <c r="Y127" s="548"/>
      <c r="Z127" s="548"/>
      <c r="AA127" s="548"/>
      <c r="AB127" s="548"/>
      <c r="AC127" s="548"/>
      <c r="AD127" s="548"/>
      <c r="AE127" s="548"/>
      <c r="AF127" s="548"/>
      <c r="AG127" s="548"/>
      <c r="AH127" s="548"/>
      <c r="AI127" s="548"/>
    </row>
    <row r="128" spans="1:35">
      <c r="A128" s="2141">
        <v>113</v>
      </c>
      <c r="B128" s="2137" t="s">
        <v>4317</v>
      </c>
      <c r="C128" s="2142" t="s">
        <v>4318</v>
      </c>
      <c r="D128" s="2143" t="s">
        <v>4319</v>
      </c>
      <c r="E128" s="2144"/>
      <c r="F128" s="2141">
        <v>437</v>
      </c>
      <c r="G128" s="2137" t="s">
        <v>4320</v>
      </c>
      <c r="H128" s="2142" t="s">
        <v>4321</v>
      </c>
      <c r="I128" s="2143" t="s">
        <v>4322</v>
      </c>
      <c r="J128" s="2144"/>
      <c r="K128" s="2141">
        <v>761</v>
      </c>
      <c r="L128" s="2137" t="s">
        <v>4323</v>
      </c>
      <c r="M128" s="2142" t="s">
        <v>4324</v>
      </c>
      <c r="N128" s="2143" t="s">
        <v>4325</v>
      </c>
      <c r="O128" s="2144"/>
      <c r="P128" s="2141">
        <v>1085</v>
      </c>
      <c r="Q128" s="2137" t="s">
        <v>4326</v>
      </c>
      <c r="R128" s="2142" t="s">
        <v>4327</v>
      </c>
      <c r="S128" s="2143" t="s">
        <v>4328</v>
      </c>
      <c r="T128" s="548"/>
      <c r="U128" s="548"/>
      <c r="V128" s="548"/>
      <c r="W128" s="548"/>
      <c r="X128" s="548"/>
      <c r="Y128" s="548"/>
      <c r="Z128" s="548"/>
      <c r="AA128" s="548"/>
      <c r="AB128" s="548"/>
      <c r="AC128" s="548"/>
      <c r="AD128" s="548"/>
      <c r="AE128" s="548"/>
      <c r="AF128" s="548"/>
      <c r="AG128" s="548"/>
      <c r="AH128" s="548"/>
      <c r="AI128" s="548"/>
    </row>
    <row r="129" spans="1:35">
      <c r="A129" s="2141">
        <v>114</v>
      </c>
      <c r="B129" s="2137">
        <v>2728</v>
      </c>
      <c r="C129" s="2142" t="s">
        <v>4329</v>
      </c>
      <c r="D129" s="2143" t="s">
        <v>4330</v>
      </c>
      <c r="E129" s="2144"/>
      <c r="F129" s="2141">
        <v>438</v>
      </c>
      <c r="G129" s="2137" t="s">
        <v>4331</v>
      </c>
      <c r="H129" s="2142" t="s">
        <v>4332</v>
      </c>
      <c r="I129" s="2143" t="s">
        <v>4333</v>
      </c>
      <c r="J129" s="2144"/>
      <c r="K129" s="2141">
        <v>762</v>
      </c>
      <c r="L129" s="2137" t="s">
        <v>4334</v>
      </c>
      <c r="M129" s="2142" t="s">
        <v>4335</v>
      </c>
      <c r="N129" s="2143" t="s">
        <v>4336</v>
      </c>
      <c r="O129" s="2144"/>
      <c r="P129" s="2141">
        <v>1086</v>
      </c>
      <c r="Q129" s="2137" t="s">
        <v>4337</v>
      </c>
      <c r="R129" s="2142" t="s">
        <v>4338</v>
      </c>
      <c r="S129" s="2143" t="s">
        <v>4339</v>
      </c>
      <c r="T129" s="548"/>
      <c r="U129" s="548"/>
      <c r="V129" s="548"/>
      <c r="W129" s="548"/>
      <c r="X129" s="548"/>
      <c r="Y129" s="548"/>
      <c r="Z129" s="548"/>
      <c r="AA129" s="548"/>
      <c r="AB129" s="548"/>
      <c r="AC129" s="548"/>
      <c r="AD129" s="548"/>
      <c r="AE129" s="548"/>
      <c r="AF129" s="548"/>
      <c r="AG129" s="548"/>
      <c r="AH129" s="548"/>
      <c r="AI129" s="548"/>
    </row>
    <row r="130" spans="1:35">
      <c r="A130" s="2141">
        <v>115</v>
      </c>
      <c r="B130" s="2137" t="s">
        <v>4340</v>
      </c>
      <c r="C130" s="2142" t="s">
        <v>4341</v>
      </c>
      <c r="D130" s="2143" t="s">
        <v>4342</v>
      </c>
      <c r="E130" s="2144"/>
      <c r="F130" s="2141">
        <v>439</v>
      </c>
      <c r="G130" s="2137" t="s">
        <v>4343</v>
      </c>
      <c r="H130" s="2142" t="s">
        <v>4344</v>
      </c>
      <c r="I130" s="2143" t="s">
        <v>4345</v>
      </c>
      <c r="J130" s="2144"/>
      <c r="K130" s="2141">
        <v>763</v>
      </c>
      <c r="L130" s="2137" t="s">
        <v>4346</v>
      </c>
      <c r="M130" s="2142" t="s">
        <v>4347</v>
      </c>
      <c r="N130" s="2143" t="s">
        <v>4348</v>
      </c>
      <c r="O130" s="2144"/>
      <c r="P130" s="2141">
        <v>1087</v>
      </c>
      <c r="Q130" s="2137" t="s">
        <v>4349</v>
      </c>
      <c r="R130" s="2142" t="s">
        <v>4350</v>
      </c>
      <c r="S130" s="2143" t="s">
        <v>4351</v>
      </c>
      <c r="T130" s="548"/>
      <c r="U130" s="548"/>
      <c r="V130" s="548"/>
      <c r="W130" s="548"/>
      <c r="X130" s="548"/>
      <c r="Y130" s="548"/>
      <c r="Z130" s="548"/>
      <c r="AA130" s="548"/>
      <c r="AB130" s="548"/>
      <c r="AC130" s="548"/>
      <c r="AD130" s="548"/>
      <c r="AE130" s="548"/>
      <c r="AF130" s="548"/>
      <c r="AG130" s="548"/>
      <c r="AH130" s="548"/>
      <c r="AI130" s="548"/>
    </row>
    <row r="131" spans="1:35">
      <c r="A131" s="2141">
        <v>116</v>
      </c>
      <c r="B131" s="2137">
        <v>2614</v>
      </c>
      <c r="C131" s="2142" t="s">
        <v>4352</v>
      </c>
      <c r="D131" s="2143" t="s">
        <v>4353</v>
      </c>
      <c r="E131" s="2144"/>
      <c r="F131" s="2141">
        <v>440</v>
      </c>
      <c r="G131" s="2137" t="s">
        <v>4354</v>
      </c>
      <c r="H131" s="2142" t="s">
        <v>4355</v>
      </c>
      <c r="I131" s="2143" t="s">
        <v>4356</v>
      </c>
      <c r="J131" s="2144"/>
      <c r="K131" s="2141">
        <v>764</v>
      </c>
      <c r="L131" s="2137" t="s">
        <v>4357</v>
      </c>
      <c r="M131" s="2142" t="s">
        <v>4358</v>
      </c>
      <c r="N131" s="2143" t="s">
        <v>4359</v>
      </c>
      <c r="O131" s="2144"/>
      <c r="P131" s="2141">
        <v>1088</v>
      </c>
      <c r="Q131" s="2137" t="s">
        <v>4360</v>
      </c>
      <c r="R131" s="2142" t="s">
        <v>4361</v>
      </c>
      <c r="S131" s="2143" t="s">
        <v>4362</v>
      </c>
      <c r="T131" s="548"/>
      <c r="U131" s="548"/>
      <c r="V131" s="548"/>
      <c r="W131" s="548"/>
      <c r="X131" s="548"/>
      <c r="Y131" s="548"/>
      <c r="Z131" s="548"/>
      <c r="AA131" s="548"/>
      <c r="AB131" s="548"/>
      <c r="AC131" s="548"/>
      <c r="AD131" s="548"/>
      <c r="AE131" s="548"/>
      <c r="AF131" s="548"/>
      <c r="AG131" s="548"/>
      <c r="AH131" s="548"/>
      <c r="AI131" s="548"/>
    </row>
    <row r="132" spans="1:35">
      <c r="A132" s="2141">
        <v>117</v>
      </c>
      <c r="B132" s="2137">
        <v>2615</v>
      </c>
      <c r="C132" s="2142" t="s">
        <v>4363</v>
      </c>
      <c r="D132" s="2143" t="s">
        <v>4364</v>
      </c>
      <c r="E132" s="2144"/>
      <c r="F132" s="2141">
        <v>441</v>
      </c>
      <c r="G132" s="2137" t="s">
        <v>4365</v>
      </c>
      <c r="H132" s="2142" t="s">
        <v>4366</v>
      </c>
      <c r="I132" s="2143" t="s">
        <v>4367</v>
      </c>
      <c r="J132" s="2144"/>
      <c r="K132" s="2141">
        <v>765</v>
      </c>
      <c r="L132" s="2137" t="s">
        <v>4368</v>
      </c>
      <c r="M132" s="2142" t="s">
        <v>4369</v>
      </c>
      <c r="N132" s="2143" t="s">
        <v>4370</v>
      </c>
      <c r="O132" s="2144"/>
      <c r="P132" s="2141">
        <v>1089</v>
      </c>
      <c r="Q132" s="2137" t="s">
        <v>4371</v>
      </c>
      <c r="R132" s="2142" t="s">
        <v>4372</v>
      </c>
      <c r="S132" s="2143" t="s">
        <v>4373</v>
      </c>
      <c r="T132" s="548"/>
      <c r="U132" s="548"/>
      <c r="V132" s="548"/>
      <c r="W132" s="548"/>
      <c r="X132" s="548"/>
      <c r="Y132" s="548"/>
      <c r="Z132" s="548"/>
      <c r="AA132" s="548"/>
      <c r="AB132" s="548"/>
      <c r="AC132" s="548"/>
      <c r="AD132" s="548"/>
      <c r="AE132" s="548"/>
      <c r="AF132" s="548"/>
      <c r="AG132" s="548"/>
      <c r="AH132" s="548"/>
      <c r="AI132" s="548"/>
    </row>
    <row r="133" spans="1:35">
      <c r="A133" s="2141">
        <v>118</v>
      </c>
      <c r="B133" s="2137" t="s">
        <v>4374</v>
      </c>
      <c r="C133" s="2142" t="s">
        <v>4375</v>
      </c>
      <c r="D133" s="2143" t="s">
        <v>4376</v>
      </c>
      <c r="E133" s="2144"/>
      <c r="F133" s="2141">
        <v>442</v>
      </c>
      <c r="G133" s="2137" t="s">
        <v>4377</v>
      </c>
      <c r="H133" s="2142" t="s">
        <v>4378</v>
      </c>
      <c r="I133" s="2143" t="s">
        <v>4379</v>
      </c>
      <c r="J133" s="2144"/>
      <c r="K133" s="2141">
        <v>766</v>
      </c>
      <c r="L133" s="2137" t="s">
        <v>4380</v>
      </c>
      <c r="M133" s="2142" t="s">
        <v>4381</v>
      </c>
      <c r="N133" s="2143" t="s">
        <v>4382</v>
      </c>
      <c r="O133" s="2144"/>
      <c r="P133" s="2141">
        <v>1090</v>
      </c>
      <c r="Q133" s="2137" t="s">
        <v>4383</v>
      </c>
      <c r="R133" s="2142" t="s">
        <v>4384</v>
      </c>
      <c r="S133" s="2143" t="s">
        <v>4385</v>
      </c>
      <c r="T133" s="548"/>
      <c r="U133" s="548"/>
      <c r="V133" s="548"/>
      <c r="W133" s="548"/>
      <c r="X133" s="548"/>
      <c r="Y133" s="548"/>
      <c r="Z133" s="548"/>
      <c r="AA133" s="548"/>
      <c r="AB133" s="548"/>
      <c r="AC133" s="548"/>
      <c r="AD133" s="548"/>
      <c r="AE133" s="548"/>
      <c r="AF133" s="548"/>
      <c r="AG133" s="548"/>
      <c r="AH133" s="548"/>
      <c r="AI133" s="548"/>
    </row>
    <row r="134" spans="1:35">
      <c r="A134" s="2141">
        <v>119</v>
      </c>
      <c r="B134" s="2137" t="s">
        <v>4386</v>
      </c>
      <c r="C134" s="2142" t="s">
        <v>4387</v>
      </c>
      <c r="D134" s="2143" t="s">
        <v>4388</v>
      </c>
      <c r="E134" s="2144"/>
      <c r="F134" s="2141">
        <v>443</v>
      </c>
      <c r="G134" s="2137" t="s">
        <v>4389</v>
      </c>
      <c r="H134" s="2142" t="s">
        <v>4390</v>
      </c>
      <c r="I134" s="2143" t="s">
        <v>4391</v>
      </c>
      <c r="J134" s="2144"/>
      <c r="K134" s="2141">
        <v>767</v>
      </c>
      <c r="L134" s="2137" t="s">
        <v>4392</v>
      </c>
      <c r="M134" s="2142" t="s">
        <v>4393</v>
      </c>
      <c r="N134" s="2143" t="s">
        <v>4394</v>
      </c>
      <c r="O134" s="2144"/>
      <c r="P134" s="2141">
        <v>1091</v>
      </c>
      <c r="Q134" s="2137" t="s">
        <v>4395</v>
      </c>
      <c r="R134" s="2142" t="s">
        <v>4396</v>
      </c>
      <c r="S134" s="2143" t="s">
        <v>4397</v>
      </c>
      <c r="T134" s="548"/>
      <c r="U134" s="548"/>
      <c r="V134" s="548"/>
      <c r="W134" s="548"/>
      <c r="X134" s="548"/>
      <c r="Y134" s="548"/>
      <c r="Z134" s="548"/>
      <c r="AA134" s="548"/>
      <c r="AB134" s="548"/>
      <c r="AC134" s="548"/>
      <c r="AD134" s="548"/>
      <c r="AE134" s="548"/>
      <c r="AF134" s="548"/>
      <c r="AG134" s="548"/>
      <c r="AH134" s="548"/>
      <c r="AI134" s="548"/>
    </row>
    <row r="135" spans="1:35">
      <c r="A135" s="2141">
        <v>120</v>
      </c>
      <c r="B135" s="2137" t="s">
        <v>4398</v>
      </c>
      <c r="C135" s="2142" t="s">
        <v>4399</v>
      </c>
      <c r="D135" s="2143" t="s">
        <v>4400</v>
      </c>
      <c r="E135" s="2144"/>
      <c r="F135" s="2141">
        <v>444</v>
      </c>
      <c r="G135" s="2137" t="s">
        <v>4401</v>
      </c>
      <c r="H135" s="2142" t="s">
        <v>4402</v>
      </c>
      <c r="I135" s="2143" t="s">
        <v>1989</v>
      </c>
      <c r="J135" s="2144"/>
      <c r="K135" s="2141">
        <v>768</v>
      </c>
      <c r="L135" s="2137" t="s">
        <v>4403</v>
      </c>
      <c r="M135" s="2142" t="s">
        <v>4404</v>
      </c>
      <c r="N135" s="2143" t="s">
        <v>4405</v>
      </c>
      <c r="O135" s="2144"/>
      <c r="P135" s="2141">
        <v>1092</v>
      </c>
      <c r="Q135" s="2137" t="s">
        <v>4406</v>
      </c>
      <c r="R135" s="2142" t="s">
        <v>4407</v>
      </c>
      <c r="S135" s="2143" t="s">
        <v>4408</v>
      </c>
      <c r="T135" s="548"/>
      <c r="U135" s="548"/>
      <c r="V135" s="548"/>
      <c r="W135" s="548"/>
      <c r="X135" s="548"/>
      <c r="Y135" s="548"/>
      <c r="Z135" s="548"/>
      <c r="AA135" s="548"/>
      <c r="AB135" s="548"/>
      <c r="AC135" s="548"/>
      <c r="AD135" s="548"/>
      <c r="AE135" s="548"/>
      <c r="AF135" s="548"/>
      <c r="AG135" s="548"/>
      <c r="AH135" s="548"/>
      <c r="AI135" s="548"/>
    </row>
    <row r="136" spans="1:35">
      <c r="A136" s="2141">
        <v>121</v>
      </c>
      <c r="B136" s="2137" t="s">
        <v>4409</v>
      </c>
      <c r="C136" s="2142" t="s">
        <v>4410</v>
      </c>
      <c r="D136" s="2143" t="s">
        <v>4411</v>
      </c>
      <c r="E136" s="2144"/>
      <c r="F136" s="2141">
        <v>445</v>
      </c>
      <c r="G136" s="2137" t="s">
        <v>4412</v>
      </c>
      <c r="H136" s="2142" t="s">
        <v>4413</v>
      </c>
      <c r="I136" s="2143" t="s">
        <v>4414</v>
      </c>
      <c r="J136" s="2144"/>
      <c r="K136" s="2141">
        <v>769</v>
      </c>
      <c r="L136" s="2137" t="s">
        <v>4415</v>
      </c>
      <c r="M136" s="2142" t="s">
        <v>4416</v>
      </c>
      <c r="N136" s="2143" t="s">
        <v>4417</v>
      </c>
      <c r="O136" s="2144"/>
      <c r="P136" s="2141">
        <v>1093</v>
      </c>
      <c r="Q136" s="2137" t="s">
        <v>4418</v>
      </c>
      <c r="R136" s="2142" t="s">
        <v>4419</v>
      </c>
      <c r="S136" s="2143" t="s">
        <v>4420</v>
      </c>
      <c r="T136" s="548"/>
      <c r="U136" s="548"/>
      <c r="V136" s="548"/>
      <c r="W136" s="548"/>
      <c r="X136" s="548"/>
      <c r="Y136" s="548"/>
      <c r="Z136" s="548"/>
      <c r="AA136" s="548"/>
      <c r="AB136" s="548"/>
      <c r="AC136" s="548"/>
      <c r="AD136" s="548"/>
      <c r="AE136" s="548"/>
      <c r="AF136" s="548"/>
      <c r="AG136" s="548"/>
      <c r="AH136" s="548"/>
      <c r="AI136" s="548"/>
    </row>
    <row r="137" spans="1:35">
      <c r="A137" s="2141">
        <v>122</v>
      </c>
      <c r="B137" s="2137" t="s">
        <v>4421</v>
      </c>
      <c r="C137" s="2142" t="s">
        <v>4422</v>
      </c>
      <c r="D137" s="2143" t="s">
        <v>4423</v>
      </c>
      <c r="E137" s="2144"/>
      <c r="F137" s="2141">
        <v>446</v>
      </c>
      <c r="G137" s="2137" t="s">
        <v>4424</v>
      </c>
      <c r="H137" s="2142" t="s">
        <v>4425</v>
      </c>
      <c r="I137" s="2143" t="s">
        <v>4426</v>
      </c>
      <c r="J137" s="2144"/>
      <c r="K137" s="2141">
        <v>770</v>
      </c>
      <c r="L137" s="2137" t="s">
        <v>4427</v>
      </c>
      <c r="M137" s="2142" t="s">
        <v>4428</v>
      </c>
      <c r="N137" s="2143" t="s">
        <v>4429</v>
      </c>
      <c r="O137" s="2144"/>
      <c r="P137" s="2141">
        <v>1094</v>
      </c>
      <c r="Q137" s="2137" t="s">
        <v>4430</v>
      </c>
      <c r="R137" s="2142" t="s">
        <v>4431</v>
      </c>
      <c r="S137" s="2143" t="s">
        <v>4432</v>
      </c>
      <c r="T137" s="548"/>
      <c r="U137" s="548"/>
      <c r="V137" s="548"/>
      <c r="W137" s="548"/>
      <c r="X137" s="548"/>
      <c r="Y137" s="548"/>
      <c r="Z137" s="548"/>
      <c r="AA137" s="548"/>
      <c r="AB137" s="548"/>
      <c r="AC137" s="548"/>
      <c r="AD137" s="548"/>
      <c r="AE137" s="548"/>
      <c r="AF137" s="548"/>
      <c r="AG137" s="548"/>
      <c r="AH137" s="548"/>
      <c r="AI137" s="548"/>
    </row>
    <row r="138" spans="1:35">
      <c r="A138" s="2141">
        <v>123</v>
      </c>
      <c r="B138" s="2137" t="s">
        <v>4433</v>
      </c>
      <c r="C138" s="2142" t="s">
        <v>4434</v>
      </c>
      <c r="D138" s="2143" t="s">
        <v>4435</v>
      </c>
      <c r="E138" s="2144"/>
      <c r="F138" s="2141">
        <v>447</v>
      </c>
      <c r="G138" s="2137" t="s">
        <v>4436</v>
      </c>
      <c r="H138" s="2142" t="s">
        <v>4437</v>
      </c>
      <c r="I138" s="2143" t="s">
        <v>4438</v>
      </c>
      <c r="J138" s="2144"/>
      <c r="K138" s="2141">
        <v>771</v>
      </c>
      <c r="L138" s="2137" t="s">
        <v>4439</v>
      </c>
      <c r="M138" s="2142" t="s">
        <v>4440</v>
      </c>
      <c r="N138" s="2143" t="s">
        <v>4441</v>
      </c>
      <c r="O138" s="2144"/>
      <c r="P138" s="2141">
        <v>1095</v>
      </c>
      <c r="Q138" s="2137" t="s">
        <v>4442</v>
      </c>
      <c r="R138" s="2142" t="s">
        <v>4443</v>
      </c>
      <c r="S138" s="2143" t="s">
        <v>4444</v>
      </c>
      <c r="T138" s="548"/>
      <c r="U138" s="548"/>
      <c r="V138" s="548"/>
      <c r="W138" s="548"/>
      <c r="X138" s="548"/>
      <c r="Y138" s="548"/>
      <c r="Z138" s="548"/>
      <c r="AA138" s="548"/>
      <c r="AB138" s="548"/>
      <c r="AC138" s="548"/>
      <c r="AD138" s="548"/>
      <c r="AE138" s="548"/>
      <c r="AF138" s="548"/>
      <c r="AG138" s="548"/>
      <c r="AH138" s="548"/>
      <c r="AI138" s="548"/>
    </row>
    <row r="139" spans="1:35">
      <c r="A139" s="2141">
        <v>124</v>
      </c>
      <c r="B139" s="2137" t="s">
        <v>4445</v>
      </c>
      <c r="C139" s="2142" t="s">
        <v>4446</v>
      </c>
      <c r="D139" s="2143" t="s">
        <v>4447</v>
      </c>
      <c r="E139" s="2144"/>
      <c r="F139" s="2141">
        <v>448</v>
      </c>
      <c r="G139" s="2137" t="s">
        <v>4448</v>
      </c>
      <c r="H139" s="2142" t="s">
        <v>4449</v>
      </c>
      <c r="I139" s="2143" t="s">
        <v>4450</v>
      </c>
      <c r="J139" s="2144"/>
      <c r="K139" s="2141">
        <v>772</v>
      </c>
      <c r="L139" s="2137" t="s">
        <v>4451</v>
      </c>
      <c r="M139" s="2142" t="s">
        <v>4452</v>
      </c>
      <c r="N139" s="2143" t="s">
        <v>4453</v>
      </c>
      <c r="O139" s="2144"/>
      <c r="P139" s="2141">
        <v>1096</v>
      </c>
      <c r="Q139" s="2137" t="s">
        <v>4454</v>
      </c>
      <c r="R139" s="2142" t="s">
        <v>4455</v>
      </c>
      <c r="S139" s="2143" t="s">
        <v>4456</v>
      </c>
      <c r="T139" s="548"/>
      <c r="U139" s="548"/>
      <c r="V139" s="548"/>
      <c r="W139" s="548"/>
      <c r="X139" s="548"/>
      <c r="Y139" s="548"/>
      <c r="Z139" s="548"/>
      <c r="AA139" s="548"/>
      <c r="AB139" s="548"/>
      <c r="AC139" s="548"/>
      <c r="AD139" s="548"/>
      <c r="AE139" s="548"/>
      <c r="AF139" s="548"/>
      <c r="AG139" s="548"/>
      <c r="AH139" s="548"/>
      <c r="AI139" s="548"/>
    </row>
    <row r="140" spans="1:35">
      <c r="A140" s="2141">
        <v>125</v>
      </c>
      <c r="B140" s="2137" t="s">
        <v>4457</v>
      </c>
      <c r="C140" s="2142" t="s">
        <v>4458</v>
      </c>
      <c r="D140" s="2143" t="s">
        <v>4459</v>
      </c>
      <c r="E140" s="2144"/>
      <c r="F140" s="2141">
        <v>449</v>
      </c>
      <c r="G140" s="2137" t="s">
        <v>4460</v>
      </c>
      <c r="H140" s="2142" t="s">
        <v>4461</v>
      </c>
      <c r="I140" s="2143" t="s">
        <v>4462</v>
      </c>
      <c r="J140" s="2144"/>
      <c r="K140" s="2141">
        <v>773</v>
      </c>
      <c r="L140" s="2137" t="s">
        <v>4463</v>
      </c>
      <c r="M140" s="2142" t="s">
        <v>4464</v>
      </c>
      <c r="N140" s="2143" t="s">
        <v>4465</v>
      </c>
      <c r="O140" s="2144"/>
      <c r="P140" s="2141">
        <v>1097</v>
      </c>
      <c r="Q140" s="2137" t="s">
        <v>4466</v>
      </c>
      <c r="R140" s="2142" t="s">
        <v>4467</v>
      </c>
      <c r="S140" s="2143" t="s">
        <v>4468</v>
      </c>
      <c r="T140" s="548"/>
      <c r="U140" s="548"/>
      <c r="V140" s="548"/>
      <c r="W140" s="548"/>
      <c r="X140" s="548"/>
      <c r="Y140" s="548"/>
      <c r="Z140" s="548"/>
      <c r="AA140" s="548"/>
      <c r="AB140" s="548"/>
      <c r="AC140" s="548"/>
      <c r="AD140" s="548"/>
      <c r="AE140" s="548"/>
      <c r="AF140" s="548"/>
      <c r="AG140" s="548"/>
      <c r="AH140" s="548"/>
      <c r="AI140" s="548"/>
    </row>
    <row r="141" spans="1:35">
      <c r="A141" s="2141">
        <v>126</v>
      </c>
      <c r="B141" s="2137">
        <v>2618</v>
      </c>
      <c r="C141" s="2142" t="s">
        <v>4469</v>
      </c>
      <c r="D141" s="2143" t="s">
        <v>4470</v>
      </c>
      <c r="E141" s="2144"/>
      <c r="F141" s="2141">
        <v>450</v>
      </c>
      <c r="G141" s="2137" t="s">
        <v>4471</v>
      </c>
      <c r="H141" s="2142" t="s">
        <v>4472</v>
      </c>
      <c r="I141" s="2143" t="s">
        <v>4473</v>
      </c>
      <c r="J141" s="2144"/>
      <c r="K141" s="2141">
        <v>774</v>
      </c>
      <c r="L141" s="2137" t="s">
        <v>4474</v>
      </c>
      <c r="M141" s="2142" t="s">
        <v>4475</v>
      </c>
      <c r="N141" s="2143" t="s">
        <v>4476</v>
      </c>
      <c r="O141" s="2144"/>
      <c r="P141" s="2141">
        <v>1098</v>
      </c>
      <c r="Q141" s="2137" t="s">
        <v>4477</v>
      </c>
      <c r="R141" s="2142" t="s">
        <v>4478</v>
      </c>
      <c r="S141" s="2143" t="s">
        <v>4479</v>
      </c>
      <c r="T141" s="548"/>
      <c r="U141" s="548"/>
      <c r="V141" s="548"/>
      <c r="W141" s="548"/>
      <c r="X141" s="548"/>
      <c r="Y141" s="548"/>
      <c r="Z141" s="548"/>
      <c r="AA141" s="548"/>
      <c r="AB141" s="548"/>
      <c r="AC141" s="548"/>
      <c r="AD141" s="548"/>
      <c r="AE141" s="548"/>
      <c r="AF141" s="548"/>
      <c r="AG141" s="548"/>
      <c r="AH141" s="548"/>
      <c r="AI141" s="548"/>
    </row>
    <row r="142" spans="1:35">
      <c r="A142" s="2141">
        <v>127</v>
      </c>
      <c r="B142" s="2137" t="s">
        <v>4480</v>
      </c>
      <c r="C142" s="2142" t="s">
        <v>4481</v>
      </c>
      <c r="D142" s="2143" t="s">
        <v>4482</v>
      </c>
      <c r="E142" s="2144"/>
      <c r="F142" s="2141">
        <v>451</v>
      </c>
      <c r="G142" s="2137" t="s">
        <v>4483</v>
      </c>
      <c r="H142" s="2142" t="s">
        <v>4484</v>
      </c>
      <c r="I142" s="2143" t="s">
        <v>4485</v>
      </c>
      <c r="J142" s="2144"/>
      <c r="K142" s="2141">
        <v>775</v>
      </c>
      <c r="L142" s="2137" t="s">
        <v>4486</v>
      </c>
      <c r="M142" s="2142" t="s">
        <v>4487</v>
      </c>
      <c r="N142" s="2143" t="s">
        <v>4488</v>
      </c>
      <c r="O142" s="2144"/>
      <c r="P142" s="2141">
        <v>1099</v>
      </c>
      <c r="Q142" s="2137" t="s">
        <v>4489</v>
      </c>
      <c r="R142" s="2142" t="s">
        <v>4490</v>
      </c>
      <c r="S142" s="2143" t="s">
        <v>4491</v>
      </c>
      <c r="T142" s="548"/>
      <c r="U142" s="548"/>
      <c r="V142" s="548"/>
      <c r="W142" s="548"/>
      <c r="X142" s="548"/>
      <c r="Y142" s="548"/>
      <c r="Z142" s="548"/>
      <c r="AA142" s="548"/>
      <c r="AB142" s="548"/>
      <c r="AC142" s="548"/>
      <c r="AD142" s="548"/>
      <c r="AE142" s="548"/>
      <c r="AF142" s="548"/>
      <c r="AG142" s="548"/>
      <c r="AH142" s="548"/>
      <c r="AI142" s="548"/>
    </row>
    <row r="143" spans="1:35">
      <c r="A143" s="2141">
        <v>128</v>
      </c>
      <c r="B143" s="2137" t="s">
        <v>4492</v>
      </c>
      <c r="C143" s="2142" t="s">
        <v>4493</v>
      </c>
      <c r="D143" s="2143" t="s">
        <v>4494</v>
      </c>
      <c r="E143" s="2144"/>
      <c r="F143" s="2141">
        <v>452</v>
      </c>
      <c r="G143" s="2137" t="s">
        <v>4495</v>
      </c>
      <c r="H143" s="2142" t="s">
        <v>4496</v>
      </c>
      <c r="I143" s="2143" t="s">
        <v>4497</v>
      </c>
      <c r="J143" s="2144"/>
      <c r="K143" s="2141">
        <v>776</v>
      </c>
      <c r="L143" s="2137" t="s">
        <v>4498</v>
      </c>
      <c r="M143" s="2142" t="s">
        <v>4499</v>
      </c>
      <c r="N143" s="2143" t="s">
        <v>4500</v>
      </c>
      <c r="O143" s="2144"/>
      <c r="P143" s="2141">
        <v>1100</v>
      </c>
      <c r="Q143" s="2137" t="s">
        <v>4501</v>
      </c>
      <c r="R143" s="2142" t="s">
        <v>4502</v>
      </c>
      <c r="S143" s="2143" t="s">
        <v>4503</v>
      </c>
      <c r="T143" s="548"/>
      <c r="U143" s="548"/>
      <c r="V143" s="548"/>
      <c r="W143" s="548"/>
      <c r="X143" s="548"/>
      <c r="Y143" s="548"/>
      <c r="Z143" s="548"/>
      <c r="AA143" s="548"/>
      <c r="AB143" s="548"/>
      <c r="AC143" s="548"/>
      <c r="AD143" s="548"/>
      <c r="AE143" s="548"/>
      <c r="AF143" s="548"/>
      <c r="AG143" s="548"/>
      <c r="AH143" s="548"/>
      <c r="AI143" s="548"/>
    </row>
    <row r="144" spans="1:35">
      <c r="A144" s="2141">
        <v>129</v>
      </c>
      <c r="B144" s="2137">
        <v>2692</v>
      </c>
      <c r="C144" s="2142" t="s">
        <v>4504</v>
      </c>
      <c r="D144" s="2143" t="s">
        <v>4505</v>
      </c>
      <c r="E144" s="2144"/>
      <c r="F144" s="2141">
        <v>453</v>
      </c>
      <c r="G144" s="2137" t="s">
        <v>4506</v>
      </c>
      <c r="H144" s="2142" t="s">
        <v>4507</v>
      </c>
      <c r="I144" s="2143" t="s">
        <v>4508</v>
      </c>
      <c r="J144" s="2144"/>
      <c r="K144" s="2141">
        <v>777</v>
      </c>
      <c r="L144" s="2137" t="s">
        <v>4509</v>
      </c>
      <c r="M144" s="2142" t="s">
        <v>4510</v>
      </c>
      <c r="N144" s="2143" t="s">
        <v>4511</v>
      </c>
      <c r="O144" s="2144"/>
      <c r="P144" s="2141">
        <v>1101</v>
      </c>
      <c r="Q144" s="2137" t="s">
        <v>4512</v>
      </c>
      <c r="R144" s="2142" t="s">
        <v>4513</v>
      </c>
      <c r="S144" s="2143" t="s">
        <v>4514</v>
      </c>
      <c r="T144" s="548"/>
      <c r="U144" s="548"/>
      <c r="V144" s="548"/>
      <c r="W144" s="548"/>
      <c r="X144" s="548"/>
      <c r="Y144" s="548"/>
      <c r="Z144" s="548"/>
      <c r="AA144" s="548"/>
      <c r="AB144" s="548"/>
      <c r="AC144" s="548"/>
      <c r="AD144" s="548"/>
      <c r="AE144" s="548"/>
      <c r="AF144" s="548"/>
      <c r="AG144" s="548"/>
      <c r="AH144" s="548"/>
      <c r="AI144" s="548"/>
    </row>
    <row r="145" spans="1:35">
      <c r="A145" s="2141">
        <v>130</v>
      </c>
      <c r="B145" s="2137">
        <v>2693</v>
      </c>
      <c r="C145" s="2142" t="s">
        <v>4515</v>
      </c>
      <c r="D145" s="2143" t="s">
        <v>4516</v>
      </c>
      <c r="E145" s="2144"/>
      <c r="F145" s="2141">
        <v>454</v>
      </c>
      <c r="G145" s="2137" t="s">
        <v>4517</v>
      </c>
      <c r="H145" s="2142" t="s">
        <v>4518</v>
      </c>
      <c r="I145" s="2143" t="s">
        <v>4519</v>
      </c>
      <c r="J145" s="2144"/>
      <c r="K145" s="2141">
        <v>778</v>
      </c>
      <c r="L145" s="2137" t="s">
        <v>4520</v>
      </c>
      <c r="M145" s="2142" t="s">
        <v>4521</v>
      </c>
      <c r="N145" s="2143" t="s">
        <v>4522</v>
      </c>
      <c r="O145" s="2144"/>
      <c r="P145" s="2141">
        <v>1102</v>
      </c>
      <c r="Q145" s="2137" t="s">
        <v>4523</v>
      </c>
      <c r="R145" s="2142" t="s">
        <v>4524</v>
      </c>
      <c r="S145" s="2143" t="s">
        <v>4525</v>
      </c>
      <c r="T145" s="548"/>
      <c r="U145" s="548"/>
      <c r="V145" s="548"/>
      <c r="W145" s="548"/>
      <c r="X145" s="548"/>
      <c r="Y145" s="548"/>
      <c r="Z145" s="548"/>
      <c r="AA145" s="548"/>
      <c r="AB145" s="548"/>
      <c r="AC145" s="548"/>
      <c r="AD145" s="548"/>
      <c r="AE145" s="548"/>
      <c r="AF145" s="548"/>
      <c r="AG145" s="548"/>
      <c r="AH145" s="548"/>
      <c r="AI145" s="548"/>
    </row>
    <row r="146" spans="1:35">
      <c r="A146" s="2141">
        <v>131</v>
      </c>
      <c r="B146" s="2137">
        <v>2694</v>
      </c>
      <c r="C146" s="2142" t="s">
        <v>4526</v>
      </c>
      <c r="E146" s="2144"/>
      <c r="F146" s="2141">
        <v>455</v>
      </c>
      <c r="G146" s="2137" t="s">
        <v>4527</v>
      </c>
      <c r="H146" s="2142" t="s">
        <v>4528</v>
      </c>
      <c r="I146" s="2143" t="s">
        <v>4529</v>
      </c>
      <c r="J146" s="2144"/>
      <c r="K146" s="2141">
        <v>779</v>
      </c>
      <c r="L146" s="2137" t="s">
        <v>4530</v>
      </c>
      <c r="M146" s="2142" t="s">
        <v>4531</v>
      </c>
      <c r="N146" s="2143" t="s">
        <v>4532</v>
      </c>
      <c r="O146" s="2144"/>
      <c r="P146" s="2141">
        <v>1103</v>
      </c>
      <c r="Q146" s="2137" t="s">
        <v>4533</v>
      </c>
      <c r="R146" s="2142" t="s">
        <v>4534</v>
      </c>
      <c r="S146" s="2143" t="s">
        <v>4535</v>
      </c>
      <c r="T146" s="548"/>
      <c r="U146" s="548"/>
      <c r="V146" s="548"/>
      <c r="W146" s="548"/>
      <c r="X146" s="548"/>
      <c r="Y146" s="548"/>
      <c r="Z146" s="548"/>
      <c r="AA146" s="548"/>
      <c r="AB146" s="548"/>
      <c r="AC146" s="548"/>
      <c r="AD146" s="548"/>
      <c r="AE146" s="548"/>
      <c r="AF146" s="548"/>
      <c r="AG146" s="548"/>
      <c r="AH146" s="548"/>
      <c r="AI146" s="548"/>
    </row>
    <row r="147" spans="1:35">
      <c r="A147" s="2141">
        <v>132</v>
      </c>
      <c r="B147" s="2137">
        <v>2695</v>
      </c>
      <c r="C147" s="2142" t="s">
        <v>4536</v>
      </c>
      <c r="E147" s="2144"/>
      <c r="F147" s="2141">
        <v>456</v>
      </c>
      <c r="G147" s="2137" t="s">
        <v>4537</v>
      </c>
      <c r="H147" s="2142" t="s">
        <v>4538</v>
      </c>
      <c r="I147" s="2143" t="s">
        <v>4539</v>
      </c>
      <c r="J147" s="2144"/>
      <c r="K147" s="2141">
        <v>780</v>
      </c>
      <c r="L147" s="2137" t="s">
        <v>4540</v>
      </c>
      <c r="M147" s="2142" t="s">
        <v>4541</v>
      </c>
      <c r="N147" s="2143" t="s">
        <v>4542</v>
      </c>
      <c r="O147" s="2144"/>
      <c r="P147" s="2141">
        <v>1104</v>
      </c>
      <c r="Q147" s="2137" t="s">
        <v>4543</v>
      </c>
      <c r="R147" s="2142" t="s">
        <v>4544</v>
      </c>
      <c r="S147" s="2143" t="s">
        <v>4545</v>
      </c>
      <c r="T147" s="548"/>
      <c r="U147" s="548"/>
      <c r="V147" s="548"/>
      <c r="W147" s="548"/>
      <c r="X147" s="548"/>
      <c r="Y147" s="548"/>
      <c r="Z147" s="548"/>
      <c r="AA147" s="548"/>
      <c r="AB147" s="548"/>
      <c r="AC147" s="548"/>
      <c r="AD147" s="548"/>
      <c r="AE147" s="548"/>
      <c r="AF147" s="548"/>
      <c r="AG147" s="548"/>
      <c r="AH147" s="548"/>
      <c r="AI147" s="548"/>
    </row>
    <row r="148" spans="1:35">
      <c r="A148" s="2141">
        <v>133</v>
      </c>
      <c r="B148" s="2137">
        <v>2696</v>
      </c>
      <c r="C148" s="2142" t="s">
        <v>4546</v>
      </c>
      <c r="E148" s="2144"/>
      <c r="F148" s="2141">
        <v>457</v>
      </c>
      <c r="G148" s="2137" t="s">
        <v>4547</v>
      </c>
      <c r="H148" s="2142" t="s">
        <v>4548</v>
      </c>
      <c r="I148" s="2143" t="s">
        <v>4549</v>
      </c>
      <c r="J148" s="2144"/>
      <c r="K148" s="2141">
        <v>781</v>
      </c>
      <c r="L148" s="2137" t="s">
        <v>4550</v>
      </c>
      <c r="M148" s="2142" t="s">
        <v>4551</v>
      </c>
      <c r="N148" s="2143" t="s">
        <v>4552</v>
      </c>
      <c r="O148" s="2144"/>
      <c r="P148" s="2141">
        <v>1105</v>
      </c>
      <c r="Q148" s="2137" t="s">
        <v>4553</v>
      </c>
      <c r="R148" s="2142" t="s">
        <v>4554</v>
      </c>
      <c r="S148" s="2143" t="s">
        <v>4555</v>
      </c>
      <c r="T148" s="548"/>
      <c r="U148" s="548"/>
      <c r="V148" s="548"/>
      <c r="W148" s="548"/>
      <c r="X148" s="548"/>
      <c r="Y148" s="548"/>
      <c r="Z148" s="548"/>
      <c r="AA148" s="548"/>
      <c r="AB148" s="548"/>
      <c r="AC148" s="548"/>
      <c r="AD148" s="548"/>
      <c r="AE148" s="548"/>
      <c r="AF148" s="548"/>
      <c r="AG148" s="548"/>
      <c r="AH148" s="548"/>
      <c r="AI148" s="548"/>
    </row>
    <row r="149" spans="1:35">
      <c r="A149" s="2141">
        <v>134</v>
      </c>
      <c r="B149" s="2137">
        <v>2697</v>
      </c>
      <c r="C149" s="2142" t="s">
        <v>4556</v>
      </c>
      <c r="E149" s="2144"/>
      <c r="F149" s="2141">
        <v>458</v>
      </c>
      <c r="G149" s="2137" t="s">
        <v>4557</v>
      </c>
      <c r="H149" s="2142" t="s">
        <v>4558</v>
      </c>
      <c r="I149" s="2143" t="s">
        <v>4559</v>
      </c>
      <c r="J149" s="2144"/>
      <c r="K149" s="2141">
        <v>782</v>
      </c>
      <c r="L149" s="2137" t="s">
        <v>4560</v>
      </c>
      <c r="M149" s="2142" t="s">
        <v>4561</v>
      </c>
      <c r="N149" s="2143" t="s">
        <v>4562</v>
      </c>
      <c r="O149" s="2144"/>
      <c r="P149" s="2141">
        <v>1106</v>
      </c>
      <c r="Q149" s="2137" t="s">
        <v>4563</v>
      </c>
      <c r="R149" s="2142" t="s">
        <v>4564</v>
      </c>
      <c r="S149" s="2143" t="s">
        <v>4565</v>
      </c>
      <c r="T149" s="548"/>
      <c r="U149" s="548"/>
      <c r="V149" s="548"/>
      <c r="W149" s="548"/>
      <c r="X149" s="548"/>
      <c r="Y149" s="548"/>
      <c r="Z149" s="548"/>
      <c r="AA149" s="548"/>
      <c r="AB149" s="548"/>
      <c r="AC149" s="548"/>
      <c r="AD149" s="548"/>
      <c r="AE149" s="548"/>
      <c r="AF149" s="548"/>
      <c r="AG149" s="548"/>
      <c r="AH149" s="548"/>
      <c r="AI149" s="548"/>
    </row>
    <row r="150" spans="1:35">
      <c r="A150" s="2141">
        <v>135</v>
      </c>
      <c r="B150" s="2137">
        <v>2699</v>
      </c>
      <c r="C150" s="2142" t="s">
        <v>4566</v>
      </c>
      <c r="D150" s="2143" t="s">
        <v>4567</v>
      </c>
      <c r="E150" s="2144"/>
      <c r="F150" s="2141">
        <v>459</v>
      </c>
      <c r="G150" s="2137" t="s">
        <v>4568</v>
      </c>
      <c r="H150" s="2142" t="s">
        <v>4569</v>
      </c>
      <c r="I150" s="2143" t="s">
        <v>4570</v>
      </c>
      <c r="J150" s="2144"/>
      <c r="K150" s="2141">
        <v>783</v>
      </c>
      <c r="L150" s="2137" t="s">
        <v>4571</v>
      </c>
      <c r="M150" s="2142" t="s">
        <v>4572</v>
      </c>
      <c r="N150" s="2143" t="s">
        <v>4573</v>
      </c>
      <c r="O150" s="2144"/>
      <c r="P150" s="2141">
        <v>1107</v>
      </c>
      <c r="Q150" s="2137" t="s">
        <v>4574</v>
      </c>
      <c r="R150" s="2142" t="s">
        <v>4575</v>
      </c>
      <c r="S150" s="2143" t="s">
        <v>4576</v>
      </c>
      <c r="T150" s="548"/>
      <c r="U150" s="548"/>
      <c r="V150" s="548"/>
      <c r="W150" s="548"/>
      <c r="X150" s="548"/>
      <c r="Y150" s="548"/>
      <c r="Z150" s="548"/>
      <c r="AA150" s="548"/>
      <c r="AB150" s="548"/>
      <c r="AC150" s="548"/>
      <c r="AD150" s="548"/>
      <c r="AE150" s="548"/>
      <c r="AF150" s="548"/>
      <c r="AG150" s="548"/>
      <c r="AH150" s="548"/>
      <c r="AI150" s="548"/>
    </row>
    <row r="151" spans="1:35">
      <c r="A151" s="2141">
        <v>136</v>
      </c>
      <c r="B151" s="2137" t="s">
        <v>4577</v>
      </c>
      <c r="C151" s="2142" t="s">
        <v>4578</v>
      </c>
      <c r="D151" s="2143" t="s">
        <v>4579</v>
      </c>
      <c r="E151" s="2144"/>
      <c r="F151" s="2141">
        <v>460</v>
      </c>
      <c r="G151" s="2137" t="s">
        <v>4580</v>
      </c>
      <c r="H151" s="2142" t="s">
        <v>4581</v>
      </c>
      <c r="I151" s="2143" t="s">
        <v>4582</v>
      </c>
      <c r="J151" s="2144"/>
      <c r="K151" s="2141">
        <v>784</v>
      </c>
      <c r="L151" s="2137" t="s">
        <v>4583</v>
      </c>
      <c r="M151" s="2142" t="s">
        <v>4584</v>
      </c>
      <c r="N151" s="2143" t="s">
        <v>4585</v>
      </c>
      <c r="O151" s="2144"/>
      <c r="P151" s="2141">
        <v>1108</v>
      </c>
      <c r="Q151" s="2137" t="s">
        <v>4586</v>
      </c>
      <c r="R151" s="2142" t="s">
        <v>4587</v>
      </c>
      <c r="S151" s="2143" t="s">
        <v>4588</v>
      </c>
      <c r="T151" s="548"/>
      <c r="U151" s="548"/>
      <c r="V151" s="548"/>
      <c r="W151" s="548"/>
      <c r="X151" s="548"/>
      <c r="Y151" s="548"/>
      <c r="Z151" s="548"/>
      <c r="AA151" s="548"/>
      <c r="AB151" s="548"/>
      <c r="AC151" s="548"/>
      <c r="AD151" s="548"/>
      <c r="AE151" s="548"/>
      <c r="AF151" s="548"/>
      <c r="AG151" s="548"/>
      <c r="AH151" s="548"/>
      <c r="AI151" s="548"/>
    </row>
    <row r="152" spans="1:35">
      <c r="A152" s="2141">
        <v>137</v>
      </c>
      <c r="B152" s="2137" t="s">
        <v>4589</v>
      </c>
      <c r="C152" s="2142" t="s">
        <v>4590</v>
      </c>
      <c r="D152" s="2143" t="s">
        <v>4591</v>
      </c>
      <c r="E152" s="2144"/>
      <c r="F152" s="2141">
        <v>461</v>
      </c>
      <c r="G152" s="2137" t="s">
        <v>4592</v>
      </c>
      <c r="H152" s="2142" t="s">
        <v>4593</v>
      </c>
      <c r="I152" s="2143" t="s">
        <v>4594</v>
      </c>
      <c r="J152" s="2144"/>
      <c r="K152" s="2141">
        <v>785</v>
      </c>
      <c r="L152" s="2137" t="s">
        <v>4595</v>
      </c>
      <c r="M152" s="2142" t="s">
        <v>4596</v>
      </c>
      <c r="N152" s="2143" t="s">
        <v>4597</v>
      </c>
      <c r="O152" s="2144"/>
      <c r="P152" s="2141">
        <v>1109</v>
      </c>
      <c r="Q152" s="2137" t="s">
        <v>4598</v>
      </c>
      <c r="R152" s="2142" t="s">
        <v>4599</v>
      </c>
      <c r="S152" s="2143" t="s">
        <v>4600</v>
      </c>
      <c r="T152" s="548"/>
      <c r="U152" s="548"/>
      <c r="V152" s="548"/>
      <c r="W152" s="548"/>
      <c r="X152" s="548"/>
      <c r="Y152" s="548"/>
      <c r="Z152" s="548"/>
      <c r="AA152" s="548"/>
      <c r="AB152" s="548"/>
      <c r="AC152" s="548"/>
      <c r="AD152" s="548"/>
      <c r="AE152" s="548"/>
      <c r="AF152" s="548"/>
      <c r="AG152" s="548"/>
      <c r="AH152" s="548"/>
      <c r="AI152" s="548"/>
    </row>
    <row r="153" spans="1:35">
      <c r="A153" s="2141">
        <v>138</v>
      </c>
      <c r="B153" s="2137" t="s">
        <v>4601</v>
      </c>
      <c r="C153" s="2142" t="s">
        <v>4602</v>
      </c>
      <c r="D153" s="2143" t="s">
        <v>4603</v>
      </c>
      <c r="E153" s="2144"/>
      <c r="F153" s="2141">
        <v>462</v>
      </c>
      <c r="G153" s="2137" t="s">
        <v>4604</v>
      </c>
      <c r="H153" s="2142" t="s">
        <v>4605</v>
      </c>
      <c r="I153" s="2143" t="s">
        <v>4606</v>
      </c>
      <c r="J153" s="2144"/>
      <c r="K153" s="2141">
        <v>786</v>
      </c>
      <c r="L153" s="2137" t="s">
        <v>4607</v>
      </c>
      <c r="M153" s="2142" t="s">
        <v>4608</v>
      </c>
      <c r="N153" s="2143" t="s">
        <v>4609</v>
      </c>
      <c r="O153" s="2144"/>
      <c r="P153" s="2141">
        <v>1110</v>
      </c>
      <c r="Q153" s="2137" t="s">
        <v>4610</v>
      </c>
      <c r="R153" s="2142" t="s">
        <v>4611</v>
      </c>
      <c r="S153" s="2143" t="s">
        <v>4612</v>
      </c>
      <c r="T153" s="548"/>
      <c r="U153" s="548"/>
      <c r="V153" s="548"/>
      <c r="W153" s="548"/>
      <c r="X153" s="548"/>
      <c r="Y153" s="548"/>
      <c r="Z153" s="548"/>
      <c r="AA153" s="548"/>
      <c r="AB153" s="548"/>
      <c r="AC153" s="548"/>
      <c r="AD153" s="548"/>
      <c r="AE153" s="548"/>
      <c r="AF153" s="548"/>
      <c r="AG153" s="548"/>
      <c r="AH153" s="548"/>
      <c r="AI153" s="548"/>
    </row>
    <row r="154" spans="1:35">
      <c r="A154" s="2141">
        <v>139</v>
      </c>
      <c r="B154" s="2137" t="s">
        <v>4613</v>
      </c>
      <c r="C154" s="2142" t="s">
        <v>4614</v>
      </c>
      <c r="D154" s="2143" t="s">
        <v>4615</v>
      </c>
      <c r="E154" s="2144"/>
      <c r="F154" s="2141">
        <v>463</v>
      </c>
      <c r="G154" s="2137" t="s">
        <v>4616</v>
      </c>
      <c r="H154" s="2142" t="s">
        <v>4617</v>
      </c>
      <c r="I154" s="2143" t="s">
        <v>4618</v>
      </c>
      <c r="J154" s="2144"/>
      <c r="K154" s="2141">
        <v>787</v>
      </c>
      <c r="L154" s="2137" t="s">
        <v>4619</v>
      </c>
      <c r="M154" s="2142" t="s">
        <v>4620</v>
      </c>
      <c r="N154" s="2143" t="s">
        <v>4621</v>
      </c>
      <c r="O154" s="2144"/>
      <c r="P154" s="2141">
        <v>1111</v>
      </c>
      <c r="Q154" s="2137" t="s">
        <v>4622</v>
      </c>
      <c r="R154" s="2142" t="s">
        <v>4623</v>
      </c>
      <c r="S154" s="2143" t="s">
        <v>4624</v>
      </c>
      <c r="T154" s="548"/>
      <c r="U154" s="548"/>
      <c r="V154" s="548"/>
      <c r="W154" s="548"/>
      <c r="X154" s="548"/>
      <c r="Y154" s="548"/>
      <c r="Z154" s="548"/>
      <c r="AA154" s="548"/>
      <c r="AB154" s="548"/>
      <c r="AC154" s="548"/>
      <c r="AD154" s="548"/>
      <c r="AE154" s="548"/>
      <c r="AF154" s="548"/>
      <c r="AG154" s="548"/>
      <c r="AH154" s="548"/>
      <c r="AI154" s="548"/>
    </row>
    <row r="155" spans="1:35">
      <c r="A155" s="2141">
        <v>140</v>
      </c>
      <c r="B155" s="2137" t="s">
        <v>4625</v>
      </c>
      <c r="C155" s="2142" t="s">
        <v>4626</v>
      </c>
      <c r="D155" s="2143" t="s">
        <v>4627</v>
      </c>
      <c r="E155" s="2144"/>
      <c r="F155" s="2141">
        <v>464</v>
      </c>
      <c r="G155" s="2137" t="s">
        <v>4628</v>
      </c>
      <c r="H155" s="2142" t="s">
        <v>4629</v>
      </c>
      <c r="I155" s="2143" t="s">
        <v>4630</v>
      </c>
      <c r="J155" s="2144"/>
      <c r="K155" s="2141">
        <v>788</v>
      </c>
      <c r="L155" s="2137" t="s">
        <v>4631</v>
      </c>
      <c r="M155" s="2142" t="s">
        <v>4632</v>
      </c>
      <c r="N155" s="2143" t="s">
        <v>4633</v>
      </c>
      <c r="O155" s="2144"/>
      <c r="P155" s="2141">
        <v>1112</v>
      </c>
      <c r="Q155" s="2137" t="s">
        <v>4634</v>
      </c>
      <c r="R155" s="2142" t="s">
        <v>4635</v>
      </c>
      <c r="S155" s="2143" t="s">
        <v>1169</v>
      </c>
      <c r="T155" s="548"/>
      <c r="U155" s="548"/>
      <c r="V155" s="548"/>
      <c r="W155" s="548"/>
      <c r="X155" s="548"/>
      <c r="Y155" s="548"/>
      <c r="Z155" s="548"/>
      <c r="AA155" s="548"/>
      <c r="AB155" s="548"/>
      <c r="AC155" s="548"/>
      <c r="AD155" s="548"/>
      <c r="AE155" s="548"/>
      <c r="AF155" s="548"/>
      <c r="AG155" s="548"/>
      <c r="AH155" s="548"/>
      <c r="AI155" s="548"/>
    </row>
    <row r="156" spans="1:35">
      <c r="A156" s="2141">
        <v>141</v>
      </c>
      <c r="B156" s="2137" t="s">
        <v>4636</v>
      </c>
      <c r="C156" s="2142" t="s">
        <v>4637</v>
      </c>
      <c r="D156" s="2143" t="s">
        <v>4638</v>
      </c>
      <c r="E156" s="2144"/>
      <c r="F156" s="2141">
        <v>465</v>
      </c>
      <c r="G156" s="2137" t="s">
        <v>4639</v>
      </c>
      <c r="H156" s="2142" t="s">
        <v>4640</v>
      </c>
      <c r="I156" s="2143" t="s">
        <v>4641</v>
      </c>
      <c r="J156" s="2144"/>
      <c r="K156" s="2141">
        <v>789</v>
      </c>
      <c r="L156" s="2137" t="s">
        <v>4642</v>
      </c>
      <c r="M156" s="2142" t="s">
        <v>4643</v>
      </c>
      <c r="N156" s="2143" t="s">
        <v>4644</v>
      </c>
      <c r="O156" s="2144"/>
      <c r="P156" s="2141">
        <v>1113</v>
      </c>
      <c r="Q156" s="2137" t="s">
        <v>4645</v>
      </c>
      <c r="R156" s="2142" t="s">
        <v>4646</v>
      </c>
      <c r="S156" s="2143" t="s">
        <v>4647</v>
      </c>
      <c r="T156" s="548"/>
      <c r="U156" s="548"/>
      <c r="V156" s="548"/>
      <c r="W156" s="548"/>
      <c r="X156" s="548"/>
      <c r="Y156" s="548"/>
      <c r="Z156" s="548"/>
      <c r="AA156" s="548"/>
      <c r="AB156" s="548"/>
      <c r="AC156" s="548"/>
      <c r="AD156" s="548"/>
      <c r="AE156" s="548"/>
      <c r="AF156" s="548"/>
      <c r="AG156" s="548"/>
      <c r="AH156" s="548"/>
      <c r="AI156" s="548"/>
    </row>
    <row r="157" spans="1:35">
      <c r="A157" s="2141">
        <v>142</v>
      </c>
      <c r="B157" s="2137" t="s">
        <v>4648</v>
      </c>
      <c r="C157" s="2142" t="s">
        <v>4649</v>
      </c>
      <c r="D157" s="2143" t="s">
        <v>4650</v>
      </c>
      <c r="E157" s="2144"/>
      <c r="F157" s="2141">
        <v>466</v>
      </c>
      <c r="G157" s="2137" t="s">
        <v>4651</v>
      </c>
      <c r="H157" s="2142" t="s">
        <v>4652</v>
      </c>
      <c r="I157" s="2143" t="s">
        <v>4653</v>
      </c>
      <c r="J157" s="2144"/>
      <c r="K157" s="2141">
        <v>790</v>
      </c>
      <c r="L157" s="2137" t="s">
        <v>4654</v>
      </c>
      <c r="M157" s="2142" t="s">
        <v>4655</v>
      </c>
      <c r="N157" s="2143" t="s">
        <v>4656</v>
      </c>
      <c r="O157" s="2144"/>
      <c r="P157" s="2141">
        <v>1114</v>
      </c>
      <c r="Q157" s="2137" t="s">
        <v>4657</v>
      </c>
      <c r="R157" s="2142" t="s">
        <v>4658</v>
      </c>
      <c r="S157" s="2143" t="s">
        <v>4659</v>
      </c>
      <c r="T157" s="548"/>
      <c r="U157" s="548"/>
      <c r="V157" s="548"/>
      <c r="W157" s="548"/>
      <c r="X157" s="548"/>
      <c r="Y157" s="548"/>
      <c r="Z157" s="548"/>
      <c r="AA157" s="548"/>
      <c r="AB157" s="548"/>
      <c r="AC157" s="548"/>
      <c r="AD157" s="548"/>
      <c r="AE157" s="548"/>
      <c r="AF157" s="548"/>
      <c r="AG157" s="548"/>
      <c r="AH157" s="548"/>
      <c r="AI157" s="548"/>
    </row>
    <row r="158" spans="1:35">
      <c r="A158" s="2141">
        <v>143</v>
      </c>
      <c r="B158" s="2137" t="s">
        <v>4660</v>
      </c>
      <c r="C158" s="2142" t="s">
        <v>4661</v>
      </c>
      <c r="D158" s="2143" t="s">
        <v>4662</v>
      </c>
      <c r="E158" s="2144"/>
      <c r="F158" s="2141">
        <v>467</v>
      </c>
      <c r="G158" s="2137" t="s">
        <v>4663</v>
      </c>
      <c r="H158" s="2142" t="s">
        <v>4664</v>
      </c>
      <c r="I158" s="2143" t="s">
        <v>4665</v>
      </c>
      <c r="J158" s="2144"/>
      <c r="K158" s="2141">
        <v>791</v>
      </c>
      <c r="L158" s="2137" t="s">
        <v>4666</v>
      </c>
      <c r="M158" s="2142" t="s">
        <v>4667</v>
      </c>
      <c r="N158" s="2143" t="s">
        <v>4668</v>
      </c>
      <c r="O158" s="2144"/>
      <c r="P158" s="2141">
        <v>1115</v>
      </c>
      <c r="Q158" s="2137" t="s">
        <v>4669</v>
      </c>
      <c r="R158" s="2142" t="s">
        <v>4670</v>
      </c>
      <c r="S158" s="2143" t="s">
        <v>4671</v>
      </c>
      <c r="T158" s="548"/>
      <c r="U158" s="548"/>
      <c r="V158" s="548"/>
      <c r="W158" s="548"/>
      <c r="X158" s="548"/>
      <c r="Y158" s="548"/>
      <c r="Z158" s="548"/>
      <c r="AA158" s="548"/>
      <c r="AB158" s="548"/>
      <c r="AC158" s="548"/>
      <c r="AD158" s="548"/>
      <c r="AE158" s="548"/>
      <c r="AF158" s="548"/>
      <c r="AG158" s="548"/>
      <c r="AH158" s="548"/>
      <c r="AI158" s="548"/>
    </row>
    <row r="159" spans="1:35">
      <c r="A159" s="2141">
        <v>144</v>
      </c>
      <c r="B159" s="2137" t="s">
        <v>4672</v>
      </c>
      <c r="C159" s="2142" t="s">
        <v>4673</v>
      </c>
      <c r="D159" s="2143" t="s">
        <v>4674</v>
      </c>
      <c r="E159" s="2144"/>
      <c r="F159" s="2141">
        <v>468</v>
      </c>
      <c r="G159" s="2137" t="s">
        <v>4675</v>
      </c>
      <c r="H159" s="2142" t="s">
        <v>4676</v>
      </c>
      <c r="I159" s="2143" t="s">
        <v>4677</v>
      </c>
      <c r="J159" s="2144"/>
      <c r="K159" s="2141">
        <v>792</v>
      </c>
      <c r="L159" s="2137" t="s">
        <v>4678</v>
      </c>
      <c r="M159" s="2142" t="s">
        <v>4679</v>
      </c>
      <c r="N159" s="2143" t="s">
        <v>4680</v>
      </c>
      <c r="O159" s="2144"/>
      <c r="P159" s="2141">
        <v>1116</v>
      </c>
      <c r="Q159" s="2137" t="s">
        <v>4681</v>
      </c>
      <c r="R159" s="2142" t="s">
        <v>4682</v>
      </c>
      <c r="S159" s="2143" t="s">
        <v>4683</v>
      </c>
      <c r="T159" s="548"/>
      <c r="U159" s="548"/>
      <c r="V159" s="548"/>
      <c r="W159" s="548"/>
      <c r="X159" s="548"/>
      <c r="Y159" s="548"/>
      <c r="Z159" s="548"/>
      <c r="AA159" s="548"/>
      <c r="AB159" s="548"/>
      <c r="AC159" s="548"/>
      <c r="AD159" s="548"/>
      <c r="AE159" s="548"/>
      <c r="AF159" s="548"/>
      <c r="AG159" s="548"/>
      <c r="AH159" s="548"/>
      <c r="AI159" s="548"/>
    </row>
    <row r="160" spans="1:35">
      <c r="A160" s="2141">
        <v>145</v>
      </c>
      <c r="B160" s="2137" t="s">
        <v>4684</v>
      </c>
      <c r="C160" s="2142" t="s">
        <v>4685</v>
      </c>
      <c r="D160" s="2143" t="s">
        <v>4686</v>
      </c>
      <c r="E160" s="2144"/>
      <c r="F160" s="2141">
        <v>469</v>
      </c>
      <c r="G160" s="2137" t="s">
        <v>4687</v>
      </c>
      <c r="H160" s="2142" t="s">
        <v>4688</v>
      </c>
      <c r="I160" s="2143" t="s">
        <v>4689</v>
      </c>
      <c r="J160" s="2144"/>
      <c r="K160" s="2141">
        <v>793</v>
      </c>
      <c r="L160" s="2137" t="s">
        <v>4690</v>
      </c>
      <c r="M160" s="2142" t="s">
        <v>4691</v>
      </c>
      <c r="N160" s="2143" t="s">
        <v>4692</v>
      </c>
      <c r="O160" s="2144"/>
      <c r="P160" s="2141">
        <v>1117</v>
      </c>
      <c r="Q160" s="2137" t="s">
        <v>4693</v>
      </c>
      <c r="R160" s="2142" t="s">
        <v>4694</v>
      </c>
      <c r="S160" s="2143" t="s">
        <v>4695</v>
      </c>
      <c r="T160" s="548"/>
      <c r="U160" s="548"/>
      <c r="V160" s="548"/>
      <c r="W160" s="548"/>
      <c r="X160" s="548"/>
      <c r="Y160" s="548"/>
      <c r="Z160" s="548"/>
      <c r="AA160" s="548"/>
      <c r="AB160" s="548"/>
      <c r="AC160" s="548"/>
      <c r="AD160" s="548"/>
      <c r="AE160" s="548"/>
      <c r="AF160" s="548"/>
      <c r="AG160" s="548"/>
      <c r="AH160" s="548"/>
      <c r="AI160" s="548"/>
    </row>
    <row r="161" spans="1:35">
      <c r="A161" s="2141">
        <v>146</v>
      </c>
      <c r="B161" s="2137" t="s">
        <v>4696</v>
      </c>
      <c r="C161" s="2142" t="s">
        <v>4697</v>
      </c>
      <c r="D161" s="2143" t="s">
        <v>4698</v>
      </c>
      <c r="E161" s="2144"/>
      <c r="F161" s="2141">
        <v>470</v>
      </c>
      <c r="G161" s="2137" t="s">
        <v>4699</v>
      </c>
      <c r="H161" s="2142" t="s">
        <v>4700</v>
      </c>
      <c r="I161" s="2143" t="s">
        <v>4701</v>
      </c>
      <c r="J161" s="2144"/>
      <c r="K161" s="2141">
        <v>794</v>
      </c>
      <c r="L161" s="2137" t="s">
        <v>4702</v>
      </c>
      <c r="M161" s="2142" t="s">
        <v>4703</v>
      </c>
      <c r="N161" s="2143" t="s">
        <v>4704</v>
      </c>
      <c r="O161" s="2144"/>
      <c r="P161" s="2141">
        <v>1118</v>
      </c>
      <c r="Q161" s="2137" t="s">
        <v>4705</v>
      </c>
      <c r="R161" s="2142" t="s">
        <v>4706</v>
      </c>
      <c r="S161" s="2143" t="s">
        <v>4707</v>
      </c>
      <c r="T161" s="548"/>
      <c r="U161" s="548"/>
      <c r="V161" s="548"/>
      <c r="W161" s="548"/>
      <c r="X161" s="548"/>
      <c r="Y161" s="548"/>
      <c r="Z161" s="548"/>
      <c r="AA161" s="548"/>
      <c r="AB161" s="548"/>
      <c r="AC161" s="548"/>
      <c r="AD161" s="548"/>
      <c r="AE161" s="548"/>
      <c r="AF161" s="548"/>
      <c r="AG161" s="548"/>
      <c r="AH161" s="548"/>
      <c r="AI161" s="548"/>
    </row>
    <row r="162" spans="1:35">
      <c r="A162" s="2141">
        <v>147</v>
      </c>
      <c r="B162" s="2137" t="s">
        <v>4708</v>
      </c>
      <c r="C162" s="2142" t="s">
        <v>4709</v>
      </c>
      <c r="D162" s="2143" t="s">
        <v>4710</v>
      </c>
      <c r="E162" s="2144"/>
      <c r="F162" s="2141">
        <v>471</v>
      </c>
      <c r="G162" s="2137" t="s">
        <v>4711</v>
      </c>
      <c r="H162" s="2142" t="s">
        <v>4712</v>
      </c>
      <c r="I162" s="2143" t="s">
        <v>4713</v>
      </c>
      <c r="J162" s="2144"/>
      <c r="K162" s="2141">
        <v>795</v>
      </c>
      <c r="L162" s="2137" t="s">
        <v>4714</v>
      </c>
      <c r="M162" s="2142" t="s">
        <v>4715</v>
      </c>
      <c r="N162" s="2143" t="s">
        <v>4716</v>
      </c>
      <c r="O162" s="2144"/>
      <c r="P162" s="2141">
        <v>1119</v>
      </c>
      <c r="Q162" s="2137" t="s">
        <v>4717</v>
      </c>
      <c r="R162" s="2142" t="s">
        <v>4718</v>
      </c>
      <c r="S162" s="2143" t="s">
        <v>4719</v>
      </c>
      <c r="T162" s="548"/>
      <c r="U162" s="548"/>
      <c r="V162" s="548"/>
      <c r="W162" s="548"/>
      <c r="X162" s="548"/>
      <c r="Y162" s="548"/>
      <c r="Z162" s="548"/>
      <c r="AA162" s="548"/>
      <c r="AB162" s="548"/>
      <c r="AC162" s="548"/>
      <c r="AD162" s="548"/>
      <c r="AE162" s="548"/>
      <c r="AF162" s="548"/>
      <c r="AG162" s="548"/>
      <c r="AH162" s="548"/>
      <c r="AI162" s="548"/>
    </row>
    <row r="163" spans="1:35">
      <c r="A163" s="2141">
        <v>148</v>
      </c>
      <c r="B163" s="2137" t="s">
        <v>4720</v>
      </c>
      <c r="C163" s="2142" t="s">
        <v>4721</v>
      </c>
      <c r="D163" s="2143" t="s">
        <v>4722</v>
      </c>
      <c r="E163" s="2144"/>
      <c r="F163" s="2141">
        <v>472</v>
      </c>
      <c r="G163" s="2137" t="s">
        <v>4723</v>
      </c>
      <c r="H163" s="2142" t="s">
        <v>4724</v>
      </c>
      <c r="I163" s="2143" t="s">
        <v>4725</v>
      </c>
      <c r="J163" s="2144"/>
      <c r="K163" s="2141">
        <v>796</v>
      </c>
      <c r="L163" s="2137" t="s">
        <v>4726</v>
      </c>
      <c r="M163" s="2142" t="s">
        <v>4727</v>
      </c>
      <c r="N163" s="2143" t="s">
        <v>4728</v>
      </c>
      <c r="O163" s="2144"/>
      <c r="P163" s="2141">
        <v>1120</v>
      </c>
      <c r="Q163" s="2137" t="s">
        <v>4729</v>
      </c>
      <c r="R163" s="2142" t="s">
        <v>4730</v>
      </c>
      <c r="S163" s="2143" t="s">
        <v>4731</v>
      </c>
      <c r="T163" s="548"/>
      <c r="U163" s="548"/>
      <c r="V163" s="548"/>
      <c r="W163" s="548"/>
      <c r="X163" s="548"/>
      <c r="Y163" s="548"/>
      <c r="Z163" s="548"/>
      <c r="AA163" s="548"/>
      <c r="AB163" s="548"/>
      <c r="AC163" s="548"/>
      <c r="AD163" s="548"/>
      <c r="AE163" s="548"/>
      <c r="AF163" s="548"/>
      <c r="AG163" s="548"/>
      <c r="AH163" s="548"/>
      <c r="AI163" s="548"/>
    </row>
    <row r="164" spans="1:35">
      <c r="A164" s="2141">
        <v>149</v>
      </c>
      <c r="B164" s="2137" t="s">
        <v>4732</v>
      </c>
      <c r="C164" s="2142" t="s">
        <v>4733</v>
      </c>
      <c r="D164" s="2143" t="s">
        <v>4734</v>
      </c>
      <c r="E164" s="2144"/>
      <c r="F164" s="2141">
        <v>473</v>
      </c>
      <c r="G164" s="2137" t="s">
        <v>4735</v>
      </c>
      <c r="H164" s="2142" t="s">
        <v>4736</v>
      </c>
      <c r="I164" s="2143" t="s">
        <v>4737</v>
      </c>
      <c r="J164" s="2144"/>
      <c r="K164" s="2141">
        <v>797</v>
      </c>
      <c r="L164" s="2137" t="s">
        <v>4738</v>
      </c>
      <c r="M164" s="2142" t="s">
        <v>4739</v>
      </c>
      <c r="N164" s="2143" t="s">
        <v>4740</v>
      </c>
      <c r="O164" s="2144"/>
      <c r="P164" s="2141">
        <v>1121</v>
      </c>
      <c r="Q164" s="2137" t="s">
        <v>4741</v>
      </c>
      <c r="R164" s="2142" t="s">
        <v>4742</v>
      </c>
      <c r="S164" s="2143" t="s">
        <v>2007</v>
      </c>
      <c r="T164" s="548"/>
      <c r="U164" s="548"/>
      <c r="V164" s="548"/>
      <c r="W164" s="548"/>
      <c r="X164" s="548"/>
      <c r="Y164" s="548"/>
      <c r="Z164" s="548"/>
      <c r="AA164" s="548"/>
      <c r="AB164" s="548"/>
      <c r="AC164" s="548"/>
      <c r="AD164" s="548"/>
      <c r="AE164" s="548"/>
      <c r="AF164" s="548"/>
      <c r="AG164" s="548"/>
      <c r="AH164" s="548"/>
      <c r="AI164" s="548"/>
    </row>
    <row r="165" spans="1:35">
      <c r="A165" s="2141">
        <v>150</v>
      </c>
      <c r="B165" s="2137" t="s">
        <v>4743</v>
      </c>
      <c r="C165" s="2142" t="s">
        <v>4744</v>
      </c>
      <c r="D165" s="2143" t="s">
        <v>4745</v>
      </c>
      <c r="E165" s="2144"/>
      <c r="F165" s="2141">
        <v>474</v>
      </c>
      <c r="G165" s="2137" t="s">
        <v>4746</v>
      </c>
      <c r="H165" s="2142" t="s">
        <v>4747</v>
      </c>
      <c r="I165" s="2143" t="s">
        <v>4748</v>
      </c>
      <c r="J165" s="2144"/>
      <c r="K165" s="2141">
        <v>798</v>
      </c>
      <c r="L165" s="2137" t="s">
        <v>4749</v>
      </c>
      <c r="M165" s="2142" t="s">
        <v>4750</v>
      </c>
      <c r="N165" s="2143" t="s">
        <v>4751</v>
      </c>
      <c r="O165" s="2144"/>
      <c r="P165" s="2141">
        <v>1122</v>
      </c>
      <c r="Q165" s="2137" t="s">
        <v>4752</v>
      </c>
      <c r="R165" s="2142" t="s">
        <v>4753</v>
      </c>
      <c r="S165" s="2143" t="s">
        <v>4754</v>
      </c>
      <c r="T165" s="548"/>
      <c r="U165" s="548"/>
      <c r="V165" s="548"/>
      <c r="W165" s="548"/>
      <c r="X165" s="548"/>
      <c r="Y165" s="548"/>
      <c r="Z165" s="548"/>
      <c r="AA165" s="548"/>
      <c r="AB165" s="548"/>
      <c r="AC165" s="548"/>
      <c r="AD165" s="548"/>
      <c r="AE165" s="548"/>
      <c r="AF165" s="548"/>
      <c r="AG165" s="548"/>
      <c r="AH165" s="548"/>
      <c r="AI165" s="548"/>
    </row>
    <row r="166" spans="1:35">
      <c r="A166" s="2141">
        <v>151</v>
      </c>
      <c r="B166" s="2137" t="s">
        <v>4755</v>
      </c>
      <c r="C166" s="2142" t="s">
        <v>4756</v>
      </c>
      <c r="D166" s="2143" t="s">
        <v>4757</v>
      </c>
      <c r="E166" s="2144"/>
      <c r="F166" s="2141">
        <v>475</v>
      </c>
      <c r="G166" s="2137" t="s">
        <v>4758</v>
      </c>
      <c r="H166" s="2142" t="s">
        <v>4759</v>
      </c>
      <c r="I166" s="2143" t="s">
        <v>4760</v>
      </c>
      <c r="J166" s="2144"/>
      <c r="K166" s="2141">
        <v>799</v>
      </c>
      <c r="L166" s="2137" t="s">
        <v>4761</v>
      </c>
      <c r="M166" s="2142" t="s">
        <v>4762</v>
      </c>
      <c r="N166" s="2143" t="s">
        <v>4763</v>
      </c>
      <c r="O166" s="2144"/>
      <c r="P166" s="2141">
        <v>1123</v>
      </c>
      <c r="Q166" s="2137" t="s">
        <v>4764</v>
      </c>
      <c r="R166" s="2142" t="s">
        <v>4765</v>
      </c>
      <c r="S166" s="2143" t="s">
        <v>4766</v>
      </c>
      <c r="T166" s="548"/>
      <c r="U166" s="548"/>
      <c r="V166" s="548"/>
      <c r="W166" s="548"/>
      <c r="X166" s="548"/>
      <c r="Y166" s="548"/>
      <c r="Z166" s="548"/>
      <c r="AA166" s="548"/>
      <c r="AB166" s="548"/>
      <c r="AC166" s="548"/>
      <c r="AD166" s="548"/>
      <c r="AE166" s="548"/>
      <c r="AF166" s="548"/>
      <c r="AG166" s="548"/>
      <c r="AH166" s="548"/>
      <c r="AI166" s="548"/>
    </row>
    <row r="167" spans="1:35">
      <c r="A167" s="2141">
        <v>152</v>
      </c>
      <c r="B167" s="2137" t="s">
        <v>4767</v>
      </c>
      <c r="C167" s="2142" t="s">
        <v>4768</v>
      </c>
      <c r="D167" s="2143" t="s">
        <v>4769</v>
      </c>
      <c r="E167" s="2144"/>
      <c r="F167" s="2141">
        <v>476</v>
      </c>
      <c r="G167" s="2137" t="s">
        <v>4770</v>
      </c>
      <c r="H167" s="2142" t="s">
        <v>4771</v>
      </c>
      <c r="I167" s="2143" t="s">
        <v>4772</v>
      </c>
      <c r="J167" s="2144"/>
      <c r="K167" s="2141">
        <v>800</v>
      </c>
      <c r="L167" s="2137" t="s">
        <v>4773</v>
      </c>
      <c r="M167" s="2142" t="s">
        <v>4774</v>
      </c>
      <c r="N167" s="2143" t="s">
        <v>4775</v>
      </c>
      <c r="O167" s="2144"/>
      <c r="P167" s="2141">
        <v>1124</v>
      </c>
      <c r="Q167" s="2137" t="s">
        <v>4776</v>
      </c>
      <c r="R167" s="2142" t="s">
        <v>4777</v>
      </c>
      <c r="S167" s="2143" t="s">
        <v>4778</v>
      </c>
      <c r="T167" s="548"/>
      <c r="U167" s="548"/>
      <c r="V167" s="548"/>
      <c r="W167" s="548"/>
      <c r="X167" s="548"/>
      <c r="Y167" s="548"/>
      <c r="Z167" s="548"/>
      <c r="AA167" s="548"/>
      <c r="AB167" s="548"/>
      <c r="AC167" s="548"/>
      <c r="AD167" s="548"/>
      <c r="AE167" s="548"/>
      <c r="AF167" s="548"/>
      <c r="AG167" s="548"/>
      <c r="AH167" s="548"/>
      <c r="AI167" s="548"/>
    </row>
    <row r="168" spans="1:35">
      <c r="A168" s="2141">
        <v>153</v>
      </c>
      <c r="B168" s="2137" t="s">
        <v>4779</v>
      </c>
      <c r="C168" s="2142" t="s">
        <v>4780</v>
      </c>
      <c r="D168" s="2143" t="s">
        <v>4781</v>
      </c>
      <c r="E168" s="2144"/>
      <c r="F168" s="2141">
        <v>477</v>
      </c>
      <c r="G168" s="2137" t="s">
        <v>4782</v>
      </c>
      <c r="H168" s="2142" t="s">
        <v>4783</v>
      </c>
      <c r="I168" s="2143" t="s">
        <v>4784</v>
      </c>
      <c r="J168" s="2144"/>
      <c r="K168" s="2141">
        <v>801</v>
      </c>
      <c r="L168" s="2137" t="s">
        <v>4785</v>
      </c>
      <c r="M168" s="2142" t="s">
        <v>4786</v>
      </c>
      <c r="N168" s="2143" t="s">
        <v>4775</v>
      </c>
      <c r="O168" s="2144"/>
      <c r="P168" s="2141">
        <v>1125</v>
      </c>
      <c r="Q168" s="2137" t="s">
        <v>4787</v>
      </c>
      <c r="R168" s="2142" t="s">
        <v>4788</v>
      </c>
      <c r="S168" s="2143" t="s">
        <v>4789</v>
      </c>
      <c r="T168" s="548"/>
      <c r="U168" s="548"/>
      <c r="V168" s="548"/>
      <c r="W168" s="548"/>
      <c r="X168" s="548"/>
      <c r="Y168" s="548"/>
      <c r="Z168" s="548"/>
      <c r="AA168" s="548"/>
      <c r="AB168" s="548"/>
      <c r="AC168" s="548"/>
      <c r="AD168" s="548"/>
      <c r="AE168" s="548"/>
      <c r="AF168" s="548"/>
      <c r="AG168" s="548"/>
      <c r="AH168" s="548"/>
      <c r="AI168" s="548"/>
    </row>
    <row r="169" spans="1:35">
      <c r="A169" s="2141">
        <v>154</v>
      </c>
      <c r="B169" s="2137" t="s">
        <v>4790</v>
      </c>
      <c r="C169" s="2142" t="s">
        <v>4791</v>
      </c>
      <c r="D169" s="2143" t="s">
        <v>4792</v>
      </c>
      <c r="E169" s="2144"/>
      <c r="F169" s="2141">
        <v>478</v>
      </c>
      <c r="G169" s="2137" t="s">
        <v>4793</v>
      </c>
      <c r="H169" s="2142" t="s">
        <v>4794</v>
      </c>
      <c r="I169" s="2143" t="s">
        <v>4795</v>
      </c>
      <c r="J169" s="2144"/>
      <c r="K169" s="2141">
        <v>802</v>
      </c>
      <c r="L169" s="2137" t="s">
        <v>4796</v>
      </c>
      <c r="M169" s="2142" t="s">
        <v>4797</v>
      </c>
      <c r="N169" s="2143" t="s">
        <v>4798</v>
      </c>
      <c r="O169" s="2144"/>
      <c r="P169" s="2141">
        <v>1126</v>
      </c>
      <c r="Q169" s="2137" t="s">
        <v>4799</v>
      </c>
      <c r="R169" s="2142" t="s">
        <v>4800</v>
      </c>
      <c r="S169" s="2143" t="s">
        <v>4801</v>
      </c>
      <c r="T169" s="548"/>
      <c r="U169" s="548"/>
      <c r="V169" s="548"/>
      <c r="W169" s="548"/>
      <c r="X169" s="548"/>
      <c r="Y169" s="548"/>
      <c r="Z169" s="548"/>
      <c r="AA169" s="548"/>
      <c r="AB169" s="548"/>
      <c r="AC169" s="548"/>
      <c r="AD169" s="548"/>
      <c r="AE169" s="548"/>
      <c r="AF169" s="548"/>
      <c r="AG169" s="548"/>
      <c r="AH169" s="548"/>
      <c r="AI169" s="548"/>
    </row>
    <row r="170" spans="1:35">
      <c r="A170" s="2141">
        <v>155</v>
      </c>
      <c r="B170" s="2137" t="s">
        <v>4802</v>
      </c>
      <c r="C170" s="2142" t="s">
        <v>4803</v>
      </c>
      <c r="D170" s="2143" t="s">
        <v>4804</v>
      </c>
      <c r="E170" s="2144"/>
      <c r="F170" s="2141">
        <v>479</v>
      </c>
      <c r="G170" s="2137" t="s">
        <v>4805</v>
      </c>
      <c r="H170" s="2142" t="s">
        <v>4806</v>
      </c>
      <c r="I170" s="2143" t="s">
        <v>4807</v>
      </c>
      <c r="J170" s="2144"/>
      <c r="K170" s="2141">
        <v>803</v>
      </c>
      <c r="L170" s="2137" t="s">
        <v>4808</v>
      </c>
      <c r="M170" s="2142" t="s">
        <v>4809</v>
      </c>
      <c r="N170" s="2143" t="s">
        <v>4107</v>
      </c>
      <c r="O170" s="2144"/>
      <c r="P170" s="2141">
        <v>1127</v>
      </c>
      <c r="Q170" s="2137" t="s">
        <v>4810</v>
      </c>
      <c r="R170" s="2142" t="s">
        <v>4811</v>
      </c>
      <c r="S170" s="2143" t="s">
        <v>4812</v>
      </c>
      <c r="T170" s="548"/>
      <c r="U170" s="548"/>
      <c r="V170" s="548"/>
      <c r="W170" s="548"/>
      <c r="X170" s="548"/>
      <c r="Y170" s="548"/>
      <c r="Z170" s="548"/>
      <c r="AA170" s="548"/>
      <c r="AB170" s="548"/>
      <c r="AC170" s="548"/>
      <c r="AD170" s="548"/>
      <c r="AE170" s="548"/>
      <c r="AF170" s="548"/>
      <c r="AG170" s="548"/>
      <c r="AH170" s="548"/>
      <c r="AI170" s="548"/>
    </row>
    <row r="171" spans="1:35">
      <c r="A171" s="2141">
        <v>156</v>
      </c>
      <c r="B171" s="2137" t="s">
        <v>4813</v>
      </c>
      <c r="C171" s="2142" t="s">
        <v>4814</v>
      </c>
      <c r="D171" s="2143" t="s">
        <v>4815</v>
      </c>
      <c r="E171" s="2144"/>
      <c r="F171" s="2141">
        <v>480</v>
      </c>
      <c r="G171" s="2137" t="s">
        <v>4816</v>
      </c>
      <c r="H171" s="2142" t="s">
        <v>4817</v>
      </c>
      <c r="I171" s="2143" t="s">
        <v>4818</v>
      </c>
      <c r="J171" s="2144"/>
      <c r="K171" s="2141">
        <v>804</v>
      </c>
      <c r="L171" s="2137" t="s">
        <v>4819</v>
      </c>
      <c r="M171" s="2142" t="s">
        <v>4820</v>
      </c>
      <c r="N171" s="2143" t="s">
        <v>4821</v>
      </c>
      <c r="O171" s="2144"/>
      <c r="P171" s="2141">
        <v>1128</v>
      </c>
      <c r="Q171" s="2137" t="s">
        <v>4822</v>
      </c>
      <c r="R171" s="2142" t="s">
        <v>4823</v>
      </c>
      <c r="S171" s="2143" t="s">
        <v>4824</v>
      </c>
      <c r="T171" s="548"/>
      <c r="U171" s="548"/>
      <c r="V171" s="548"/>
      <c r="W171" s="548"/>
      <c r="X171" s="548"/>
      <c r="Y171" s="548"/>
      <c r="Z171" s="548"/>
      <c r="AA171" s="548"/>
      <c r="AB171" s="548"/>
      <c r="AC171" s="548"/>
      <c r="AD171" s="548"/>
      <c r="AE171" s="548"/>
      <c r="AF171" s="548"/>
      <c r="AG171" s="548"/>
      <c r="AH171" s="548"/>
      <c r="AI171" s="548"/>
    </row>
    <row r="172" spans="1:35">
      <c r="A172" s="2141">
        <v>157</v>
      </c>
      <c r="B172" s="2137" t="s">
        <v>4825</v>
      </c>
      <c r="C172" s="2142" t="s">
        <v>4826</v>
      </c>
      <c r="D172" s="2143" t="s">
        <v>4827</v>
      </c>
      <c r="E172" s="2144"/>
      <c r="F172" s="2141">
        <v>481</v>
      </c>
      <c r="G172" s="2137" t="s">
        <v>4828</v>
      </c>
      <c r="H172" s="2142" t="s">
        <v>4829</v>
      </c>
      <c r="I172" s="2143" t="s">
        <v>4830</v>
      </c>
      <c r="J172" s="2144"/>
      <c r="K172" s="2141">
        <v>805</v>
      </c>
      <c r="L172" s="2137" t="s">
        <v>4831</v>
      </c>
      <c r="M172" s="2142" t="s">
        <v>4832</v>
      </c>
      <c r="N172" s="2143" t="s">
        <v>4833</v>
      </c>
      <c r="O172" s="2144"/>
      <c r="P172" s="2141">
        <v>1129</v>
      </c>
      <c r="Q172" s="2137" t="s">
        <v>4834</v>
      </c>
      <c r="R172" s="2142" t="s">
        <v>4835</v>
      </c>
      <c r="S172" s="2143" t="s">
        <v>4836</v>
      </c>
      <c r="T172" s="548"/>
      <c r="U172" s="548"/>
      <c r="V172" s="548"/>
      <c r="W172" s="548"/>
      <c r="X172" s="548"/>
      <c r="Y172" s="548"/>
      <c r="Z172" s="548"/>
      <c r="AA172" s="548"/>
      <c r="AB172" s="548"/>
      <c r="AC172" s="548"/>
      <c r="AD172" s="548"/>
      <c r="AE172" s="548"/>
      <c r="AF172" s="548"/>
      <c r="AG172" s="548"/>
      <c r="AH172" s="548"/>
      <c r="AI172" s="548"/>
    </row>
    <row r="173" spans="1:35">
      <c r="A173" s="2141">
        <v>158</v>
      </c>
      <c r="B173" s="2137" t="s">
        <v>4837</v>
      </c>
      <c r="C173" s="2142" t="s">
        <v>4838</v>
      </c>
      <c r="D173" s="2143" t="s">
        <v>4839</v>
      </c>
      <c r="E173" s="2144"/>
      <c r="F173" s="2141">
        <v>482</v>
      </c>
      <c r="G173" s="2137" t="s">
        <v>4840</v>
      </c>
      <c r="H173" s="2142" t="s">
        <v>4841</v>
      </c>
      <c r="I173" s="2143" t="s">
        <v>4842</v>
      </c>
      <c r="J173" s="2144"/>
      <c r="K173" s="2141">
        <v>806</v>
      </c>
      <c r="L173" s="2137" t="s">
        <v>4843</v>
      </c>
      <c r="M173" s="2142" t="s">
        <v>4844</v>
      </c>
      <c r="N173" s="2143" t="s">
        <v>4845</v>
      </c>
      <c r="O173" s="2144"/>
      <c r="P173" s="2141">
        <v>1130</v>
      </c>
      <c r="Q173" s="2137" t="s">
        <v>4846</v>
      </c>
      <c r="R173" s="2142" t="s">
        <v>4847</v>
      </c>
      <c r="S173" s="2143" t="s">
        <v>4848</v>
      </c>
      <c r="T173" s="548"/>
      <c r="U173" s="548"/>
      <c r="V173" s="548"/>
      <c r="W173" s="548"/>
      <c r="X173" s="548"/>
      <c r="Y173" s="548"/>
      <c r="Z173" s="548"/>
      <c r="AA173" s="548"/>
      <c r="AB173" s="548"/>
      <c r="AC173" s="548"/>
      <c r="AD173" s="548"/>
      <c r="AE173" s="548"/>
      <c r="AF173" s="548"/>
      <c r="AG173" s="548"/>
      <c r="AH173" s="548"/>
      <c r="AI173" s="548"/>
    </row>
    <row r="174" spans="1:35">
      <c r="A174" s="2141">
        <v>159</v>
      </c>
      <c r="B174" s="2137" t="s">
        <v>4849</v>
      </c>
      <c r="C174" s="2142" t="s">
        <v>4850</v>
      </c>
      <c r="D174" s="2143" t="s">
        <v>4851</v>
      </c>
      <c r="E174" s="2144"/>
      <c r="F174" s="2141">
        <v>483</v>
      </c>
      <c r="G174" s="2137" t="s">
        <v>4852</v>
      </c>
      <c r="H174" s="2142" t="s">
        <v>4853</v>
      </c>
      <c r="I174" s="2143" t="s">
        <v>4854</v>
      </c>
      <c r="J174" s="2144"/>
      <c r="K174" s="2141">
        <v>807</v>
      </c>
      <c r="L174" s="2137" t="s">
        <v>4855</v>
      </c>
      <c r="M174" s="2142" t="s">
        <v>4856</v>
      </c>
      <c r="N174" s="2143" t="s">
        <v>4857</v>
      </c>
      <c r="O174" s="2144"/>
      <c r="P174" s="2141">
        <v>1131</v>
      </c>
      <c r="Q174" s="2137" t="s">
        <v>4858</v>
      </c>
      <c r="R174" s="2142" t="s">
        <v>3046</v>
      </c>
      <c r="S174" s="2143" t="s">
        <v>4859</v>
      </c>
      <c r="T174" s="548"/>
      <c r="U174" s="548"/>
      <c r="V174" s="548"/>
      <c r="W174" s="548"/>
      <c r="X174" s="548"/>
      <c r="Y174" s="548"/>
      <c r="Z174" s="548"/>
      <c r="AA174" s="548"/>
      <c r="AB174" s="548"/>
      <c r="AC174" s="548"/>
      <c r="AD174" s="548"/>
      <c r="AE174" s="548"/>
      <c r="AF174" s="548"/>
      <c r="AG174" s="548"/>
      <c r="AH174" s="548"/>
      <c r="AI174" s="548"/>
    </row>
    <row r="175" spans="1:35">
      <c r="A175" s="2141">
        <v>160</v>
      </c>
      <c r="B175" s="2137" t="s">
        <v>4860</v>
      </c>
      <c r="C175" s="2142" t="s">
        <v>4861</v>
      </c>
      <c r="D175" s="2143" t="s">
        <v>4862</v>
      </c>
      <c r="E175" s="2144"/>
      <c r="F175" s="2141">
        <v>484</v>
      </c>
      <c r="G175" s="2137" t="s">
        <v>4863</v>
      </c>
      <c r="H175" s="2142" t="s">
        <v>4864</v>
      </c>
      <c r="I175" s="2143" t="s">
        <v>4865</v>
      </c>
      <c r="J175" s="2144"/>
      <c r="K175" s="2141">
        <v>808</v>
      </c>
      <c r="L175" s="2137" t="s">
        <v>4866</v>
      </c>
      <c r="M175" s="2142" t="s">
        <v>4867</v>
      </c>
      <c r="N175" s="2143" t="s">
        <v>4868</v>
      </c>
      <c r="O175" s="2144"/>
      <c r="P175" s="2141">
        <v>1132</v>
      </c>
      <c r="Q175" s="2137" t="s">
        <v>4869</v>
      </c>
      <c r="R175" s="2142" t="s">
        <v>4870</v>
      </c>
      <c r="S175" s="2143" t="s">
        <v>4871</v>
      </c>
      <c r="T175" s="548"/>
      <c r="U175" s="548"/>
      <c r="V175" s="548"/>
      <c r="W175" s="548"/>
      <c r="X175" s="548"/>
      <c r="Y175" s="548"/>
      <c r="Z175" s="548"/>
      <c r="AA175" s="548"/>
      <c r="AB175" s="548"/>
      <c r="AC175" s="548"/>
      <c r="AD175" s="548"/>
      <c r="AE175" s="548"/>
      <c r="AF175" s="548"/>
      <c r="AG175" s="548"/>
      <c r="AH175" s="548"/>
      <c r="AI175" s="548"/>
    </row>
    <row r="176" spans="1:35">
      <c r="A176" s="2141">
        <v>161</v>
      </c>
      <c r="B176" s="2137" t="s">
        <v>4872</v>
      </c>
      <c r="C176" s="2142" t="s">
        <v>4873</v>
      </c>
      <c r="D176" s="2143" t="s">
        <v>4874</v>
      </c>
      <c r="E176" s="2144"/>
      <c r="F176" s="2141">
        <v>485</v>
      </c>
      <c r="G176" s="2137" t="s">
        <v>4875</v>
      </c>
      <c r="H176" s="2142" t="s">
        <v>4876</v>
      </c>
      <c r="I176" s="2143" t="s">
        <v>4877</v>
      </c>
      <c r="J176" s="2144"/>
      <c r="K176" s="2141">
        <v>809</v>
      </c>
      <c r="L176" s="2137" t="s">
        <v>4878</v>
      </c>
      <c r="M176" s="2142" t="s">
        <v>4879</v>
      </c>
      <c r="N176" s="2143" t="s">
        <v>4880</v>
      </c>
      <c r="O176" s="2144"/>
      <c r="P176" s="2141">
        <v>1133</v>
      </c>
      <c r="Q176" s="2137" t="s">
        <v>4881</v>
      </c>
      <c r="R176" s="2142" t="s">
        <v>4882</v>
      </c>
      <c r="S176" s="2143" t="s">
        <v>4883</v>
      </c>
      <c r="T176" s="548"/>
      <c r="U176" s="548"/>
      <c r="V176" s="548"/>
      <c r="W176" s="548"/>
      <c r="X176" s="548"/>
      <c r="Y176" s="548"/>
      <c r="Z176" s="548"/>
      <c r="AA176" s="548"/>
      <c r="AB176" s="548"/>
      <c r="AC176" s="548"/>
      <c r="AD176" s="548"/>
      <c r="AE176" s="548"/>
      <c r="AF176" s="548"/>
      <c r="AG176" s="548"/>
      <c r="AH176" s="548"/>
      <c r="AI176" s="548"/>
    </row>
    <row r="177" spans="1:35">
      <c r="A177" s="2141">
        <v>162</v>
      </c>
      <c r="B177" s="2137" t="s">
        <v>4884</v>
      </c>
      <c r="C177" s="2142" t="s">
        <v>4885</v>
      </c>
      <c r="D177" s="2143" t="s">
        <v>4886</v>
      </c>
      <c r="E177" s="2144"/>
      <c r="F177" s="2141">
        <v>486</v>
      </c>
      <c r="G177" s="2137" t="s">
        <v>4887</v>
      </c>
      <c r="H177" s="2142" t="s">
        <v>4888</v>
      </c>
      <c r="I177" s="2143" t="s">
        <v>4889</v>
      </c>
      <c r="J177" s="2144"/>
      <c r="K177" s="2141">
        <v>810</v>
      </c>
      <c r="L177" s="2137" t="s">
        <v>4890</v>
      </c>
      <c r="M177" s="2142" t="s">
        <v>4891</v>
      </c>
      <c r="N177" s="2143" t="s">
        <v>4391</v>
      </c>
      <c r="O177" s="2144"/>
      <c r="P177" s="2141">
        <v>1134</v>
      </c>
      <c r="Q177" s="2137" t="s">
        <v>4892</v>
      </c>
      <c r="R177" s="2142" t="s">
        <v>3045</v>
      </c>
      <c r="S177" s="2143" t="s">
        <v>4893</v>
      </c>
      <c r="T177" s="548"/>
      <c r="U177" s="548"/>
      <c r="V177" s="548"/>
      <c r="W177" s="548"/>
      <c r="X177" s="548"/>
      <c r="Y177" s="548"/>
      <c r="Z177" s="548"/>
      <c r="AA177" s="548"/>
      <c r="AB177" s="548"/>
      <c r="AC177" s="548"/>
      <c r="AD177" s="548"/>
      <c r="AE177" s="548"/>
      <c r="AF177" s="548"/>
      <c r="AG177" s="548"/>
      <c r="AH177" s="548"/>
      <c r="AI177" s="548"/>
    </row>
    <row r="178" spans="1:35">
      <c r="A178" s="2141">
        <v>163</v>
      </c>
      <c r="B178" s="2137" t="s">
        <v>4894</v>
      </c>
      <c r="C178" s="2142" t="s">
        <v>4895</v>
      </c>
      <c r="D178" s="2143" t="s">
        <v>4896</v>
      </c>
      <c r="E178" s="2144"/>
      <c r="F178" s="2141">
        <v>487</v>
      </c>
      <c r="G178" s="2137" t="s">
        <v>4897</v>
      </c>
      <c r="H178" s="2142" t="s">
        <v>4898</v>
      </c>
      <c r="I178" s="2143" t="s">
        <v>4899</v>
      </c>
      <c r="J178" s="2144"/>
      <c r="K178" s="2141">
        <v>811</v>
      </c>
      <c r="L178" s="2137" t="s">
        <v>4900</v>
      </c>
      <c r="M178" s="2142" t="s">
        <v>4901</v>
      </c>
      <c r="N178" s="2143" t="s">
        <v>4902</v>
      </c>
      <c r="O178" s="2144"/>
      <c r="P178" s="2141">
        <v>1135</v>
      </c>
      <c r="Q178" s="2137" t="s">
        <v>4903</v>
      </c>
      <c r="R178" s="2142" t="s">
        <v>4904</v>
      </c>
      <c r="S178" s="2143" t="s">
        <v>4905</v>
      </c>
      <c r="T178" s="548"/>
      <c r="U178" s="548"/>
      <c r="V178" s="548"/>
      <c r="W178" s="548"/>
      <c r="X178" s="548"/>
      <c r="Y178" s="548"/>
      <c r="Z178" s="548"/>
      <c r="AA178" s="548"/>
      <c r="AB178" s="548"/>
      <c r="AC178" s="548"/>
      <c r="AD178" s="548"/>
      <c r="AE178" s="548"/>
      <c r="AF178" s="548"/>
      <c r="AG178" s="548"/>
      <c r="AH178" s="548"/>
      <c r="AI178" s="548"/>
    </row>
    <row r="179" spans="1:35">
      <c r="A179" s="2141">
        <v>164</v>
      </c>
      <c r="B179" s="2137" t="s">
        <v>4906</v>
      </c>
      <c r="C179" s="2142" t="s">
        <v>4907</v>
      </c>
      <c r="D179" s="2143" t="s">
        <v>4908</v>
      </c>
      <c r="E179" s="2144"/>
      <c r="F179" s="2141">
        <v>488</v>
      </c>
      <c r="G179" s="2137" t="s">
        <v>4909</v>
      </c>
      <c r="H179" s="2142" t="s">
        <v>4910</v>
      </c>
      <c r="I179" s="2143" t="s">
        <v>4911</v>
      </c>
      <c r="J179" s="2144"/>
      <c r="K179" s="2141">
        <v>812</v>
      </c>
      <c r="L179" s="2137" t="s">
        <v>4912</v>
      </c>
      <c r="M179" s="2142" t="s">
        <v>4913</v>
      </c>
      <c r="N179" s="2143" t="s">
        <v>4914</v>
      </c>
      <c r="O179" s="2144"/>
      <c r="P179" s="2141">
        <v>1136</v>
      </c>
      <c r="Q179" s="2137" t="s">
        <v>4915</v>
      </c>
      <c r="R179" s="2142" t="s">
        <v>4916</v>
      </c>
      <c r="S179" s="2143" t="s">
        <v>4917</v>
      </c>
      <c r="T179" s="548"/>
      <c r="U179" s="548"/>
      <c r="V179" s="548"/>
      <c r="W179" s="548"/>
      <c r="X179" s="548"/>
      <c r="Y179" s="548"/>
      <c r="Z179" s="548"/>
      <c r="AA179" s="548"/>
      <c r="AB179" s="548"/>
      <c r="AC179" s="548"/>
      <c r="AD179" s="548"/>
      <c r="AE179" s="548"/>
      <c r="AF179" s="548"/>
      <c r="AG179" s="548"/>
      <c r="AH179" s="548"/>
      <c r="AI179" s="548"/>
    </row>
    <row r="180" spans="1:35">
      <c r="A180" s="2141">
        <v>165</v>
      </c>
      <c r="B180" s="2137">
        <v>30</v>
      </c>
      <c r="C180" s="2142" t="s">
        <v>792</v>
      </c>
      <c r="D180" s="2143" t="s">
        <v>4918</v>
      </c>
      <c r="E180" s="2144"/>
      <c r="F180" s="2141">
        <v>489</v>
      </c>
      <c r="G180" s="2137" t="s">
        <v>4919</v>
      </c>
      <c r="H180" s="2142" t="s">
        <v>4920</v>
      </c>
      <c r="I180" s="2143" t="s">
        <v>4921</v>
      </c>
      <c r="J180" s="2144"/>
      <c r="K180" s="2141">
        <v>813</v>
      </c>
      <c r="L180" s="2137" t="s">
        <v>4922</v>
      </c>
      <c r="M180" s="2142" t="s">
        <v>4923</v>
      </c>
      <c r="N180" s="2143" t="s">
        <v>4924</v>
      </c>
      <c r="O180" s="2144"/>
      <c r="P180" s="2141">
        <v>1137</v>
      </c>
      <c r="Q180" s="2137" t="s">
        <v>4925</v>
      </c>
      <c r="R180" s="2142" t="s">
        <v>4926</v>
      </c>
      <c r="S180" s="2143" t="s">
        <v>4927</v>
      </c>
      <c r="T180" s="548"/>
      <c r="U180" s="548"/>
      <c r="V180" s="548"/>
      <c r="W180" s="548"/>
      <c r="X180" s="548"/>
      <c r="Y180" s="548"/>
      <c r="Z180" s="548"/>
      <c r="AA180" s="548"/>
      <c r="AB180" s="548"/>
      <c r="AC180" s="548"/>
      <c r="AD180" s="548"/>
      <c r="AE180" s="548"/>
      <c r="AF180" s="548"/>
      <c r="AG180" s="548"/>
      <c r="AH180" s="548"/>
      <c r="AI180" s="548"/>
    </row>
    <row r="181" spans="1:35">
      <c r="A181" s="2141">
        <v>166</v>
      </c>
      <c r="B181" s="2137">
        <v>2139</v>
      </c>
      <c r="C181" s="2142" t="s">
        <v>4928</v>
      </c>
      <c r="D181" s="2143" t="s">
        <v>4929</v>
      </c>
      <c r="E181" s="2144"/>
      <c r="F181" s="2141">
        <v>490</v>
      </c>
      <c r="G181" s="2137" t="s">
        <v>4930</v>
      </c>
      <c r="H181" s="2142" t="s">
        <v>4931</v>
      </c>
      <c r="I181" s="2143" t="s">
        <v>4932</v>
      </c>
      <c r="J181" s="2144"/>
      <c r="K181" s="2141">
        <v>814</v>
      </c>
      <c r="L181" s="2137" t="s">
        <v>4933</v>
      </c>
      <c r="M181" s="2142" t="s">
        <v>4934</v>
      </c>
      <c r="N181" s="2143" t="s">
        <v>4935</v>
      </c>
      <c r="O181" s="2144"/>
      <c r="P181" s="2141">
        <v>1138</v>
      </c>
      <c r="Q181" s="2137" t="s">
        <v>4936</v>
      </c>
      <c r="R181" s="2142" t="s">
        <v>4937</v>
      </c>
      <c r="S181" s="2143" t="s">
        <v>4938</v>
      </c>
      <c r="T181" s="548"/>
      <c r="U181" s="548"/>
      <c r="V181" s="548"/>
      <c r="W181" s="548"/>
      <c r="X181" s="548"/>
      <c r="Y181" s="548"/>
      <c r="Z181" s="548"/>
      <c r="AA181" s="548"/>
      <c r="AB181" s="548"/>
      <c r="AC181" s="548"/>
      <c r="AD181" s="548"/>
      <c r="AE181" s="548"/>
      <c r="AF181" s="548"/>
      <c r="AG181" s="548"/>
      <c r="AH181" s="548"/>
      <c r="AI181" s="548"/>
    </row>
    <row r="182" spans="1:35">
      <c r="A182" s="2141">
        <v>167</v>
      </c>
      <c r="B182" s="2137" t="s">
        <v>4939</v>
      </c>
      <c r="C182" s="2142" t="s">
        <v>4940</v>
      </c>
      <c r="D182" s="2143" t="s">
        <v>4941</v>
      </c>
      <c r="E182" s="2144"/>
      <c r="F182" s="2141">
        <v>491</v>
      </c>
      <c r="G182" s="2137" t="s">
        <v>4942</v>
      </c>
      <c r="H182" s="2142" t="s">
        <v>4943</v>
      </c>
      <c r="I182" s="2143" t="s">
        <v>4944</v>
      </c>
      <c r="J182" s="2144"/>
      <c r="K182" s="2141">
        <v>815</v>
      </c>
      <c r="L182" s="2137" t="s">
        <v>4945</v>
      </c>
      <c r="M182" s="2142" t="s">
        <v>4946</v>
      </c>
      <c r="N182" s="2143" t="s">
        <v>4947</v>
      </c>
      <c r="O182" s="2144"/>
      <c r="P182" s="2141">
        <v>1139</v>
      </c>
      <c r="Q182" s="2137" t="s">
        <v>4948</v>
      </c>
      <c r="R182" s="2142" t="s">
        <v>4949</v>
      </c>
      <c r="T182" s="548"/>
      <c r="U182" s="548"/>
      <c r="V182" s="548"/>
      <c r="W182" s="548"/>
      <c r="X182" s="548"/>
      <c r="Y182" s="548"/>
      <c r="Z182" s="548"/>
      <c r="AA182" s="548"/>
      <c r="AB182" s="548"/>
      <c r="AC182" s="548"/>
      <c r="AD182" s="548"/>
      <c r="AE182" s="548"/>
      <c r="AF182" s="548"/>
      <c r="AG182" s="548"/>
      <c r="AH182" s="548"/>
      <c r="AI182" s="548"/>
    </row>
    <row r="183" spans="1:35">
      <c r="A183" s="2141">
        <v>168</v>
      </c>
      <c r="B183" s="2137">
        <v>2122</v>
      </c>
      <c r="C183" s="2142" t="s">
        <v>4950</v>
      </c>
      <c r="D183" s="2143" t="s">
        <v>4951</v>
      </c>
      <c r="E183" s="2144"/>
      <c r="F183" s="2141">
        <v>492</v>
      </c>
      <c r="G183" s="2137" t="s">
        <v>4952</v>
      </c>
      <c r="H183" s="2142" t="s">
        <v>4953</v>
      </c>
      <c r="I183" s="2143" t="s">
        <v>4954</v>
      </c>
      <c r="J183" s="2144"/>
      <c r="K183" s="2141">
        <v>816</v>
      </c>
      <c r="L183" s="2137" t="s">
        <v>4955</v>
      </c>
      <c r="M183" s="2142" t="s">
        <v>4956</v>
      </c>
      <c r="N183" s="2143" t="s">
        <v>4957</v>
      </c>
      <c r="O183" s="2144"/>
      <c r="P183" s="2141">
        <v>1140</v>
      </c>
      <c r="Q183" s="2137" t="s">
        <v>4958</v>
      </c>
      <c r="R183" s="2142" t="s">
        <v>4959</v>
      </c>
      <c r="S183" s="2143" t="s">
        <v>4960</v>
      </c>
      <c r="T183" s="548"/>
      <c r="U183" s="548"/>
      <c r="V183" s="548"/>
      <c r="W183" s="548"/>
      <c r="X183" s="548"/>
      <c r="Y183" s="548"/>
      <c r="Z183" s="548"/>
      <c r="AA183" s="548"/>
      <c r="AB183" s="548"/>
      <c r="AC183" s="548"/>
      <c r="AD183" s="548"/>
      <c r="AE183" s="548"/>
      <c r="AF183" s="548"/>
      <c r="AG183" s="548"/>
      <c r="AH183" s="548"/>
      <c r="AI183" s="548"/>
    </row>
    <row r="184" spans="1:35">
      <c r="A184" s="2141">
        <v>169</v>
      </c>
      <c r="B184" s="2137" t="s">
        <v>4961</v>
      </c>
      <c r="C184" s="2142" t="s">
        <v>4962</v>
      </c>
      <c r="D184" s="2143" t="s">
        <v>4963</v>
      </c>
      <c r="E184" s="2144"/>
      <c r="F184" s="2141">
        <v>493</v>
      </c>
      <c r="G184" s="2137" t="s">
        <v>4964</v>
      </c>
      <c r="H184" s="2142" t="s">
        <v>4965</v>
      </c>
      <c r="I184" s="2143" t="s">
        <v>4966</v>
      </c>
      <c r="J184" s="2144"/>
      <c r="K184" s="2141">
        <v>817</v>
      </c>
      <c r="L184" s="2137" t="s">
        <v>4967</v>
      </c>
      <c r="M184" s="2142" t="s">
        <v>4968</v>
      </c>
      <c r="N184" s="2143" t="s">
        <v>4969</v>
      </c>
      <c r="O184" s="2144"/>
      <c r="P184" s="2141">
        <v>1141</v>
      </c>
      <c r="Q184" s="2137" t="s">
        <v>4970</v>
      </c>
      <c r="R184" s="2142" t="s">
        <v>4971</v>
      </c>
      <c r="S184" s="2143" t="s">
        <v>4972</v>
      </c>
      <c r="T184" s="548"/>
      <c r="U184" s="548"/>
      <c r="V184" s="548"/>
      <c r="W184" s="548"/>
      <c r="X184" s="548"/>
      <c r="Y184" s="548"/>
      <c r="Z184" s="548"/>
      <c r="AA184" s="548"/>
      <c r="AB184" s="548"/>
      <c r="AC184" s="548"/>
      <c r="AD184" s="548"/>
      <c r="AE184" s="548"/>
      <c r="AF184" s="548"/>
      <c r="AG184" s="548"/>
      <c r="AH184" s="548"/>
      <c r="AI184" s="548"/>
    </row>
    <row r="185" spans="1:35">
      <c r="A185" s="2141">
        <v>170</v>
      </c>
      <c r="B185" s="2137" t="s">
        <v>4973</v>
      </c>
      <c r="C185" s="2142" t="s">
        <v>4974</v>
      </c>
      <c r="D185" s="2143" t="s">
        <v>4975</v>
      </c>
      <c r="E185" s="2144"/>
      <c r="F185" s="2141">
        <v>494</v>
      </c>
      <c r="G185" s="2137" t="s">
        <v>4976</v>
      </c>
      <c r="H185" s="2142" t="s">
        <v>4977</v>
      </c>
      <c r="I185" s="2143" t="s">
        <v>4978</v>
      </c>
      <c r="J185" s="2144"/>
      <c r="K185" s="2141">
        <v>818</v>
      </c>
      <c r="L185" s="2137" t="s">
        <v>4979</v>
      </c>
      <c r="M185" s="2142" t="s">
        <v>4980</v>
      </c>
      <c r="N185" s="2143" t="s">
        <v>4981</v>
      </c>
      <c r="O185" s="2144"/>
      <c r="P185" s="2141">
        <v>1142</v>
      </c>
      <c r="Q185" s="2137" t="s">
        <v>4982</v>
      </c>
      <c r="R185" s="2142" t="s">
        <v>4983</v>
      </c>
      <c r="S185" s="2143" t="s">
        <v>4984</v>
      </c>
      <c r="T185" s="548"/>
      <c r="U185" s="548"/>
      <c r="V185" s="548"/>
      <c r="W185" s="548"/>
      <c r="X185" s="548"/>
      <c r="Y185" s="548"/>
      <c r="Z185" s="548"/>
      <c r="AA185" s="548"/>
      <c r="AB185" s="548"/>
      <c r="AC185" s="548"/>
      <c r="AD185" s="548"/>
      <c r="AE185" s="548"/>
      <c r="AF185" s="548"/>
      <c r="AG185" s="548"/>
      <c r="AH185" s="548"/>
      <c r="AI185" s="548"/>
    </row>
    <row r="186" spans="1:35">
      <c r="A186" s="2141">
        <v>171</v>
      </c>
      <c r="B186" s="2137" t="s">
        <v>4985</v>
      </c>
      <c r="C186" s="2142" t="s">
        <v>4986</v>
      </c>
      <c r="D186" s="2143" t="s">
        <v>4987</v>
      </c>
      <c r="E186" s="2144"/>
      <c r="F186" s="2141">
        <v>495</v>
      </c>
      <c r="G186" s="2137" t="s">
        <v>4988</v>
      </c>
      <c r="H186" s="2142" t="s">
        <v>4989</v>
      </c>
      <c r="I186" s="2143" t="s">
        <v>4990</v>
      </c>
      <c r="J186" s="2144"/>
      <c r="K186" s="2141">
        <v>819</v>
      </c>
      <c r="L186" s="2137" t="s">
        <v>4991</v>
      </c>
      <c r="M186" s="2142" t="s">
        <v>4992</v>
      </c>
      <c r="N186" s="2143" t="s">
        <v>4993</v>
      </c>
      <c r="O186" s="2144"/>
      <c r="P186" s="2141">
        <v>1143</v>
      </c>
      <c r="Q186" s="2137" t="s">
        <v>4994</v>
      </c>
      <c r="R186" s="2142" t="s">
        <v>4995</v>
      </c>
      <c r="S186" s="2143" t="s">
        <v>4996</v>
      </c>
      <c r="T186" s="548"/>
      <c r="U186" s="548"/>
      <c r="V186" s="548"/>
      <c r="W186" s="548"/>
      <c r="X186" s="548"/>
      <c r="Y186" s="548"/>
      <c r="Z186" s="548"/>
      <c r="AA186" s="548"/>
      <c r="AB186" s="548"/>
      <c r="AC186" s="548"/>
      <c r="AD186" s="548"/>
      <c r="AE186" s="548"/>
      <c r="AF186" s="548"/>
      <c r="AG186" s="548"/>
      <c r="AH186" s="548"/>
      <c r="AI186" s="548"/>
    </row>
    <row r="187" spans="1:35">
      <c r="A187" s="2141">
        <v>172</v>
      </c>
      <c r="B187" s="2137" t="s">
        <v>4997</v>
      </c>
      <c r="C187" s="2142" t="s">
        <v>4998</v>
      </c>
      <c r="D187" s="2143" t="s">
        <v>4999</v>
      </c>
      <c r="E187" s="2144"/>
      <c r="F187" s="2141">
        <v>496</v>
      </c>
      <c r="G187" s="2137" t="s">
        <v>5000</v>
      </c>
      <c r="H187" s="2142" t="s">
        <v>5001</v>
      </c>
      <c r="I187" s="2143" t="s">
        <v>5002</v>
      </c>
      <c r="J187" s="2144"/>
      <c r="K187" s="2141">
        <v>820</v>
      </c>
      <c r="L187" s="2137" t="s">
        <v>5003</v>
      </c>
      <c r="M187" s="2142" t="s">
        <v>5004</v>
      </c>
      <c r="N187" s="2143" t="s">
        <v>5005</v>
      </c>
      <c r="O187" s="2144"/>
      <c r="P187" s="2141">
        <v>1144</v>
      </c>
      <c r="Q187" s="2137" t="s">
        <v>5006</v>
      </c>
      <c r="R187" s="2142" t="s">
        <v>5007</v>
      </c>
      <c r="S187" s="2143" t="s">
        <v>5008</v>
      </c>
      <c r="T187" s="548"/>
      <c r="U187" s="548"/>
      <c r="V187" s="548"/>
      <c r="W187" s="548"/>
      <c r="X187" s="548"/>
      <c r="Y187" s="548"/>
      <c r="Z187" s="548"/>
      <c r="AA187" s="548"/>
      <c r="AB187" s="548"/>
      <c r="AC187" s="548"/>
      <c r="AD187" s="548"/>
      <c r="AE187" s="548"/>
      <c r="AF187" s="548"/>
      <c r="AG187" s="548"/>
      <c r="AH187" s="548"/>
      <c r="AI187" s="548"/>
    </row>
    <row r="188" spans="1:35">
      <c r="A188" s="2141">
        <v>173</v>
      </c>
      <c r="B188" s="2137" t="s">
        <v>5009</v>
      </c>
      <c r="C188" s="2142" t="s">
        <v>5010</v>
      </c>
      <c r="D188" s="2143" t="s">
        <v>5011</v>
      </c>
      <c r="E188" s="2144"/>
      <c r="F188" s="2141">
        <v>497</v>
      </c>
      <c r="G188" s="2137" t="s">
        <v>5012</v>
      </c>
      <c r="H188" s="2142" t="s">
        <v>5013</v>
      </c>
      <c r="I188" s="2143" t="s">
        <v>5014</v>
      </c>
      <c r="J188" s="2144"/>
      <c r="K188" s="2141">
        <v>821</v>
      </c>
      <c r="L188" s="2137" t="s">
        <v>5015</v>
      </c>
      <c r="M188" s="2142" t="s">
        <v>5016</v>
      </c>
      <c r="N188" s="2143" t="s">
        <v>5017</v>
      </c>
      <c r="O188" s="2144"/>
      <c r="P188" s="2141">
        <v>1145</v>
      </c>
      <c r="Q188" s="2137" t="s">
        <v>5018</v>
      </c>
      <c r="R188" s="2142" t="s">
        <v>5019</v>
      </c>
      <c r="S188" s="2143" t="s">
        <v>5020</v>
      </c>
      <c r="T188" s="548"/>
      <c r="U188" s="548"/>
      <c r="V188" s="548"/>
      <c r="W188" s="548"/>
      <c r="X188" s="548"/>
      <c r="Y188" s="548"/>
      <c r="Z188" s="548"/>
      <c r="AA188" s="548"/>
      <c r="AB188" s="548"/>
      <c r="AC188" s="548"/>
      <c r="AD188" s="548"/>
      <c r="AE188" s="548"/>
      <c r="AF188" s="548"/>
      <c r="AG188" s="548"/>
      <c r="AH188" s="548"/>
      <c r="AI188" s="548"/>
    </row>
    <row r="189" spans="1:35">
      <c r="A189" s="2141">
        <v>174</v>
      </c>
      <c r="B189" s="2137" t="s">
        <v>5021</v>
      </c>
      <c r="C189" s="2142" t="s">
        <v>5022</v>
      </c>
      <c r="D189" s="2143" t="s">
        <v>5023</v>
      </c>
      <c r="E189" s="2144"/>
      <c r="F189" s="2141">
        <v>498</v>
      </c>
      <c r="G189" s="2137" t="s">
        <v>5024</v>
      </c>
      <c r="H189" s="2142" t="s">
        <v>5025</v>
      </c>
      <c r="I189" s="2143" t="s">
        <v>5026</v>
      </c>
      <c r="J189" s="2144"/>
      <c r="K189" s="2141">
        <v>822</v>
      </c>
      <c r="L189" s="2137" t="s">
        <v>5027</v>
      </c>
      <c r="M189" s="2142" t="s">
        <v>5028</v>
      </c>
      <c r="N189" s="2143" t="s">
        <v>5029</v>
      </c>
      <c r="O189" s="2144"/>
      <c r="P189" s="2141">
        <v>1146</v>
      </c>
      <c r="Q189" s="2137" t="s">
        <v>5030</v>
      </c>
      <c r="R189" s="2142" t="s">
        <v>5031</v>
      </c>
      <c r="S189" s="2143" t="s">
        <v>5032</v>
      </c>
      <c r="T189" s="548"/>
      <c r="U189" s="548"/>
      <c r="V189" s="548"/>
      <c r="W189" s="548"/>
      <c r="X189" s="548"/>
      <c r="Y189" s="548"/>
      <c r="Z189" s="548"/>
      <c r="AA189" s="548"/>
      <c r="AB189" s="548"/>
      <c r="AC189" s="548"/>
      <c r="AD189" s="548"/>
      <c r="AE189" s="548"/>
      <c r="AF189" s="548"/>
      <c r="AG189" s="548"/>
      <c r="AH189" s="548"/>
      <c r="AI189" s="548"/>
    </row>
    <row r="190" spans="1:35">
      <c r="A190" s="2141">
        <v>175</v>
      </c>
      <c r="B190" s="2137" t="s">
        <v>5033</v>
      </c>
      <c r="C190" s="2142" t="s">
        <v>5034</v>
      </c>
      <c r="D190" s="2143" t="s">
        <v>5035</v>
      </c>
      <c r="E190" s="2144"/>
      <c r="F190" s="2141">
        <v>499</v>
      </c>
      <c r="G190" s="2137" t="s">
        <v>5036</v>
      </c>
      <c r="H190" s="2142" t="s">
        <v>5037</v>
      </c>
      <c r="I190" s="2143" t="s">
        <v>5038</v>
      </c>
      <c r="J190" s="2144"/>
      <c r="K190" s="2141">
        <v>823</v>
      </c>
      <c r="L190" s="2137" t="s">
        <v>5039</v>
      </c>
      <c r="M190" s="2142" t="s">
        <v>5040</v>
      </c>
      <c r="N190" s="2143" t="s">
        <v>5041</v>
      </c>
      <c r="O190" s="2144"/>
      <c r="P190" s="2141">
        <v>1147</v>
      </c>
      <c r="Q190" s="2137" t="s">
        <v>5042</v>
      </c>
      <c r="R190" s="2142" t="s">
        <v>5043</v>
      </c>
      <c r="S190" s="2143" t="s">
        <v>5044</v>
      </c>
      <c r="T190" s="548"/>
      <c r="U190" s="548"/>
      <c r="V190" s="548"/>
      <c r="W190" s="548"/>
      <c r="X190" s="548"/>
      <c r="Y190" s="548"/>
      <c r="Z190" s="548"/>
      <c r="AA190" s="548"/>
      <c r="AB190" s="548"/>
      <c r="AC190" s="548"/>
      <c r="AD190" s="548"/>
      <c r="AE190" s="548"/>
      <c r="AF190" s="548"/>
      <c r="AG190" s="548"/>
      <c r="AH190" s="548"/>
      <c r="AI190" s="548"/>
    </row>
    <row r="191" spans="1:35">
      <c r="A191" s="2141">
        <v>176</v>
      </c>
      <c r="B191" s="2137" t="s">
        <v>5045</v>
      </c>
      <c r="C191" s="2142" t="s">
        <v>5046</v>
      </c>
      <c r="D191" s="2143" t="s">
        <v>5047</v>
      </c>
      <c r="E191" s="2144"/>
      <c r="F191" s="2141">
        <v>500</v>
      </c>
      <c r="G191" s="2137" t="s">
        <v>5048</v>
      </c>
      <c r="H191" s="2142" t="s">
        <v>5049</v>
      </c>
      <c r="I191" s="2143" t="s">
        <v>5050</v>
      </c>
      <c r="J191" s="2144"/>
      <c r="K191" s="2141">
        <v>824</v>
      </c>
      <c r="L191" s="2137" t="s">
        <v>5051</v>
      </c>
      <c r="M191" s="2142" t="s">
        <v>5052</v>
      </c>
      <c r="N191" s="2143" t="s">
        <v>5053</v>
      </c>
      <c r="O191" s="2144"/>
      <c r="P191" s="2141">
        <v>1148</v>
      </c>
      <c r="Q191" s="2137" t="s">
        <v>5054</v>
      </c>
      <c r="R191" s="2142" t="s">
        <v>5055</v>
      </c>
      <c r="S191" s="2143" t="s">
        <v>5056</v>
      </c>
      <c r="T191" s="548"/>
      <c r="U191" s="548"/>
      <c r="V191" s="548"/>
      <c r="W191" s="548"/>
      <c r="X191" s="548"/>
      <c r="Y191" s="548"/>
      <c r="Z191" s="548"/>
      <c r="AA191" s="548"/>
      <c r="AB191" s="548"/>
      <c r="AC191" s="548"/>
      <c r="AD191" s="548"/>
      <c r="AE191" s="548"/>
      <c r="AF191" s="548"/>
      <c r="AG191" s="548"/>
      <c r="AH191" s="548"/>
      <c r="AI191" s="548"/>
    </row>
    <row r="192" spans="1:35">
      <c r="A192" s="2141">
        <v>177</v>
      </c>
      <c r="B192" s="2137" t="s">
        <v>5057</v>
      </c>
      <c r="C192" s="2142" t="s">
        <v>5058</v>
      </c>
      <c r="D192" s="2143" t="s">
        <v>5059</v>
      </c>
      <c r="E192" s="2144"/>
      <c r="F192" s="2141">
        <v>501</v>
      </c>
      <c r="G192" s="2137" t="s">
        <v>5060</v>
      </c>
      <c r="H192" s="2142" t="s">
        <v>5061</v>
      </c>
      <c r="I192" s="2143" t="s">
        <v>5062</v>
      </c>
      <c r="J192" s="2144"/>
      <c r="K192" s="2141">
        <v>825</v>
      </c>
      <c r="L192" s="2137" t="s">
        <v>5063</v>
      </c>
      <c r="M192" s="2142" t="s">
        <v>5064</v>
      </c>
      <c r="N192" s="2143" t="s">
        <v>5065</v>
      </c>
      <c r="O192" s="2144"/>
      <c r="P192" s="2141">
        <v>1149</v>
      </c>
      <c r="Q192" s="2137" t="s">
        <v>5066</v>
      </c>
      <c r="R192" s="2142" t="s">
        <v>5067</v>
      </c>
      <c r="S192" s="2143" t="s">
        <v>5068</v>
      </c>
      <c r="T192" s="548"/>
      <c r="U192" s="548"/>
      <c r="V192" s="548"/>
      <c r="W192" s="548"/>
      <c r="X192" s="548"/>
      <c r="Y192" s="548"/>
      <c r="Z192" s="548"/>
      <c r="AA192" s="548"/>
      <c r="AB192" s="548"/>
      <c r="AC192" s="548"/>
      <c r="AD192" s="548"/>
      <c r="AE192" s="548"/>
      <c r="AF192" s="548"/>
      <c r="AG192" s="548"/>
      <c r="AH192" s="548"/>
      <c r="AI192" s="548"/>
    </row>
    <row r="193" spans="1:35">
      <c r="A193" s="2141">
        <v>178</v>
      </c>
      <c r="B193" s="2137" t="s">
        <v>5069</v>
      </c>
      <c r="C193" s="2142" t="s">
        <v>5070</v>
      </c>
      <c r="D193" s="2143" t="s">
        <v>5071</v>
      </c>
      <c r="E193" s="2144"/>
      <c r="F193" s="2141">
        <v>502</v>
      </c>
      <c r="G193" s="2137" t="s">
        <v>5072</v>
      </c>
      <c r="H193" s="2142" t="s">
        <v>5073</v>
      </c>
      <c r="I193" s="2143" t="s">
        <v>5074</v>
      </c>
      <c r="J193" s="2144"/>
      <c r="K193" s="2141">
        <v>826</v>
      </c>
      <c r="L193" s="2137" t="s">
        <v>5075</v>
      </c>
      <c r="M193" s="2142" t="s">
        <v>5076</v>
      </c>
      <c r="N193" s="2143" t="s">
        <v>5077</v>
      </c>
      <c r="O193" s="2144"/>
      <c r="P193" s="2141">
        <v>1150</v>
      </c>
      <c r="Q193" s="2137" t="s">
        <v>5078</v>
      </c>
      <c r="R193" s="2142" t="s">
        <v>5079</v>
      </c>
      <c r="S193" s="2143" t="s">
        <v>5080</v>
      </c>
      <c r="T193" s="548"/>
      <c r="U193" s="548"/>
      <c r="V193" s="548"/>
      <c r="W193" s="548"/>
      <c r="X193" s="548"/>
      <c r="Y193" s="548"/>
      <c r="Z193" s="548"/>
      <c r="AA193" s="548"/>
      <c r="AB193" s="548"/>
      <c r="AC193" s="548"/>
      <c r="AD193" s="548"/>
      <c r="AE193" s="548"/>
      <c r="AF193" s="548"/>
      <c r="AG193" s="548"/>
      <c r="AH193" s="548"/>
      <c r="AI193" s="548"/>
    </row>
    <row r="194" spans="1:35">
      <c r="A194" s="2141">
        <v>179</v>
      </c>
      <c r="B194" s="2137" t="s">
        <v>5081</v>
      </c>
      <c r="C194" s="2142" t="s">
        <v>5082</v>
      </c>
      <c r="D194" s="2143" t="s">
        <v>5083</v>
      </c>
      <c r="E194" s="2144"/>
      <c r="F194" s="2141">
        <v>503</v>
      </c>
      <c r="G194" s="2137" t="s">
        <v>5084</v>
      </c>
      <c r="H194" s="2142" t="s">
        <v>5085</v>
      </c>
      <c r="I194" s="2143" t="s">
        <v>5086</v>
      </c>
      <c r="J194" s="2144"/>
      <c r="K194" s="2141">
        <v>827</v>
      </c>
      <c r="L194" s="2137" t="s">
        <v>5087</v>
      </c>
      <c r="M194" s="2142" t="s">
        <v>5088</v>
      </c>
      <c r="N194" s="2143" t="s">
        <v>5089</v>
      </c>
      <c r="O194" s="2144"/>
      <c r="P194" s="2141">
        <v>1151</v>
      </c>
      <c r="Q194" s="2137" t="s">
        <v>5090</v>
      </c>
      <c r="R194" s="2142" t="s">
        <v>5091</v>
      </c>
      <c r="S194" s="2143" t="s">
        <v>5092</v>
      </c>
      <c r="T194" s="548"/>
      <c r="U194" s="548"/>
      <c r="V194" s="548"/>
      <c r="W194" s="548"/>
      <c r="X194" s="548"/>
      <c r="Y194" s="548"/>
      <c r="Z194" s="548"/>
      <c r="AA194" s="548"/>
      <c r="AB194" s="548"/>
      <c r="AC194" s="548"/>
      <c r="AD194" s="548"/>
      <c r="AE194" s="548"/>
      <c r="AF194" s="548"/>
      <c r="AG194" s="548"/>
      <c r="AH194" s="548"/>
      <c r="AI194" s="548"/>
    </row>
    <row r="195" spans="1:35">
      <c r="A195" s="2141">
        <v>180</v>
      </c>
      <c r="B195" s="2137" t="s">
        <v>5093</v>
      </c>
      <c r="C195" s="2142" t="s">
        <v>5094</v>
      </c>
      <c r="D195" s="2143" t="s">
        <v>5095</v>
      </c>
      <c r="E195" s="2144"/>
      <c r="F195" s="2141">
        <v>504</v>
      </c>
      <c r="G195" s="2137" t="s">
        <v>5096</v>
      </c>
      <c r="H195" s="2142" t="s">
        <v>5097</v>
      </c>
      <c r="I195" s="2143" t="s">
        <v>5098</v>
      </c>
      <c r="J195" s="2144"/>
      <c r="K195" s="2141">
        <v>828</v>
      </c>
      <c r="L195" s="2137" t="s">
        <v>5099</v>
      </c>
      <c r="M195" s="2142" t="s">
        <v>5100</v>
      </c>
      <c r="N195" s="2143" t="s">
        <v>5101</v>
      </c>
      <c r="O195" s="2144"/>
      <c r="P195" s="2141">
        <v>1152</v>
      </c>
      <c r="Q195" s="2137" t="s">
        <v>5102</v>
      </c>
      <c r="R195" s="2142" t="s">
        <v>5103</v>
      </c>
      <c r="S195" s="2143" t="s">
        <v>5104</v>
      </c>
      <c r="T195" s="548"/>
      <c r="U195" s="548"/>
      <c r="V195" s="548"/>
      <c r="W195" s="548"/>
      <c r="X195" s="548"/>
      <c r="Y195" s="548"/>
      <c r="Z195" s="548"/>
      <c r="AA195" s="548"/>
      <c r="AB195" s="548"/>
      <c r="AC195" s="548"/>
      <c r="AD195" s="548"/>
      <c r="AE195" s="548"/>
      <c r="AF195" s="548"/>
      <c r="AG195" s="548"/>
      <c r="AH195" s="548"/>
      <c r="AI195" s="548"/>
    </row>
    <row r="196" spans="1:35">
      <c r="A196" s="2141">
        <v>181</v>
      </c>
      <c r="B196" s="2137" t="s">
        <v>5105</v>
      </c>
      <c r="C196" s="2142" t="s">
        <v>5106</v>
      </c>
      <c r="D196" s="2143" t="s">
        <v>5107</v>
      </c>
      <c r="E196" s="2144"/>
      <c r="F196" s="2141">
        <v>505</v>
      </c>
      <c r="G196" s="2137" t="s">
        <v>5108</v>
      </c>
      <c r="H196" s="2142" t="s">
        <v>5109</v>
      </c>
      <c r="I196" s="2143" t="s">
        <v>5110</v>
      </c>
      <c r="J196" s="2144"/>
      <c r="K196" s="2141">
        <v>829</v>
      </c>
      <c r="L196" s="2137" t="s">
        <v>5111</v>
      </c>
      <c r="M196" s="2142" t="s">
        <v>5112</v>
      </c>
      <c r="N196" s="2143" t="s">
        <v>5113</v>
      </c>
      <c r="O196" s="2144"/>
      <c r="P196" s="2141">
        <v>1153</v>
      </c>
      <c r="Q196" s="2137" t="s">
        <v>5114</v>
      </c>
      <c r="R196" s="2142" t="s">
        <v>5115</v>
      </c>
      <c r="S196" s="2143" t="s">
        <v>5116</v>
      </c>
      <c r="T196" s="548"/>
      <c r="U196" s="548"/>
      <c r="V196" s="548"/>
      <c r="W196" s="548"/>
      <c r="X196" s="548"/>
      <c r="Y196" s="548"/>
      <c r="Z196" s="548"/>
      <c r="AA196" s="548"/>
      <c r="AB196" s="548"/>
      <c r="AC196" s="548"/>
      <c r="AD196" s="548"/>
      <c r="AE196" s="548"/>
      <c r="AF196" s="548"/>
      <c r="AG196" s="548"/>
      <c r="AH196" s="548"/>
      <c r="AI196" s="548"/>
    </row>
    <row r="197" spans="1:35">
      <c r="A197" s="2141">
        <v>182</v>
      </c>
      <c r="B197" s="2137" t="s">
        <v>5117</v>
      </c>
      <c r="C197" s="2142" t="s">
        <v>5118</v>
      </c>
      <c r="D197" s="2143" t="s">
        <v>5119</v>
      </c>
      <c r="E197" s="2144"/>
      <c r="F197" s="2141">
        <v>506</v>
      </c>
      <c r="G197" s="2137" t="s">
        <v>5120</v>
      </c>
      <c r="H197" s="2142" t="s">
        <v>5121</v>
      </c>
      <c r="I197" s="2143" t="s">
        <v>5122</v>
      </c>
      <c r="J197" s="2144"/>
      <c r="K197" s="2141">
        <v>830</v>
      </c>
      <c r="L197" s="2137" t="s">
        <v>5123</v>
      </c>
      <c r="M197" s="2142" t="s">
        <v>5124</v>
      </c>
      <c r="N197" s="2143" t="s">
        <v>5125</v>
      </c>
      <c r="O197" s="2144"/>
      <c r="P197" s="2141">
        <v>1154</v>
      </c>
      <c r="Q197" s="2137" t="s">
        <v>5126</v>
      </c>
      <c r="R197" s="2142" t="s">
        <v>5127</v>
      </c>
      <c r="S197" s="2143" t="s">
        <v>5128</v>
      </c>
      <c r="T197" s="548"/>
      <c r="U197" s="548"/>
      <c r="V197" s="548"/>
      <c r="W197" s="548"/>
      <c r="X197" s="548"/>
      <c r="Y197" s="548"/>
      <c r="Z197" s="548"/>
      <c r="AA197" s="548"/>
      <c r="AB197" s="548"/>
      <c r="AC197" s="548"/>
      <c r="AD197" s="548"/>
      <c r="AE197" s="548"/>
      <c r="AF197" s="548"/>
      <c r="AG197" s="548"/>
      <c r="AH197" s="548"/>
      <c r="AI197" s="548"/>
    </row>
    <row r="198" spans="1:35">
      <c r="A198" s="2141">
        <v>183</v>
      </c>
      <c r="B198" s="2137" t="s">
        <v>5129</v>
      </c>
      <c r="C198" s="2142" t="s">
        <v>5130</v>
      </c>
      <c r="D198" s="2143" t="s">
        <v>5131</v>
      </c>
      <c r="E198" s="2144"/>
      <c r="F198" s="2141">
        <v>507</v>
      </c>
      <c r="G198" s="2137" t="s">
        <v>5132</v>
      </c>
      <c r="H198" s="2142" t="s">
        <v>5133</v>
      </c>
      <c r="I198" s="2143" t="s">
        <v>5134</v>
      </c>
      <c r="J198" s="2144"/>
      <c r="K198" s="2141">
        <v>831</v>
      </c>
      <c r="L198" s="2137" t="s">
        <v>5135</v>
      </c>
      <c r="M198" s="2142" t="s">
        <v>5136</v>
      </c>
      <c r="N198" s="2143" t="s">
        <v>5137</v>
      </c>
      <c r="O198" s="2144"/>
      <c r="P198" s="2141">
        <v>1155</v>
      </c>
      <c r="Q198" s="2137" t="s">
        <v>5138</v>
      </c>
      <c r="R198" s="2142" t="s">
        <v>5139</v>
      </c>
      <c r="S198" s="2143" t="s">
        <v>5140</v>
      </c>
      <c r="T198" s="548"/>
      <c r="U198" s="548"/>
      <c r="V198" s="548"/>
      <c r="W198" s="548"/>
      <c r="X198" s="548"/>
      <c r="Y198" s="548"/>
      <c r="Z198" s="548"/>
      <c r="AA198" s="548"/>
      <c r="AB198" s="548"/>
      <c r="AC198" s="548"/>
      <c r="AD198" s="548"/>
      <c r="AE198" s="548"/>
      <c r="AF198" s="548"/>
      <c r="AG198" s="548"/>
      <c r="AH198" s="548"/>
      <c r="AI198" s="548"/>
    </row>
    <row r="199" spans="1:35">
      <c r="A199" s="2141">
        <v>184</v>
      </c>
      <c r="B199" s="2137" t="s">
        <v>5141</v>
      </c>
      <c r="C199" s="2142" t="s">
        <v>5142</v>
      </c>
      <c r="D199" s="2143" t="s">
        <v>5143</v>
      </c>
      <c r="E199" s="2144"/>
      <c r="F199" s="2141">
        <v>508</v>
      </c>
      <c r="G199" s="2137" t="s">
        <v>5144</v>
      </c>
      <c r="H199" s="2142" t="s">
        <v>5145</v>
      </c>
      <c r="I199" s="2143" t="s">
        <v>5146</v>
      </c>
      <c r="J199" s="2144"/>
      <c r="K199" s="2141">
        <v>832</v>
      </c>
      <c r="L199" s="2137" t="s">
        <v>5147</v>
      </c>
      <c r="M199" s="2142" t="s">
        <v>5148</v>
      </c>
      <c r="N199" s="2143" t="s">
        <v>5149</v>
      </c>
      <c r="O199" s="2144"/>
      <c r="P199" s="2141">
        <v>1156</v>
      </c>
      <c r="Q199" s="2137" t="s">
        <v>5150</v>
      </c>
      <c r="R199" s="2142" t="s">
        <v>5151</v>
      </c>
      <c r="S199" s="2143" t="s">
        <v>5152</v>
      </c>
      <c r="T199" s="548"/>
      <c r="U199" s="548"/>
      <c r="V199" s="548"/>
      <c r="W199" s="548"/>
      <c r="X199" s="548"/>
      <c r="Y199" s="548"/>
      <c r="Z199" s="548"/>
      <c r="AA199" s="548"/>
      <c r="AB199" s="548"/>
      <c r="AC199" s="548"/>
      <c r="AD199" s="548"/>
      <c r="AE199" s="548"/>
      <c r="AF199" s="548"/>
      <c r="AG199" s="548"/>
      <c r="AH199" s="548"/>
      <c r="AI199" s="548"/>
    </row>
    <row r="200" spans="1:35">
      <c r="A200" s="2141">
        <v>185</v>
      </c>
      <c r="B200" s="2137" t="s">
        <v>5153</v>
      </c>
      <c r="C200" s="2142" t="s">
        <v>5154</v>
      </c>
      <c r="D200" s="2143" t="s">
        <v>5155</v>
      </c>
      <c r="E200" s="2144"/>
      <c r="F200" s="2141">
        <v>509</v>
      </c>
      <c r="G200" s="2137" t="s">
        <v>5156</v>
      </c>
      <c r="H200" s="2142" t="s">
        <v>5157</v>
      </c>
      <c r="I200" s="2143" t="s">
        <v>5158</v>
      </c>
      <c r="J200" s="2144"/>
      <c r="K200" s="2141">
        <v>833</v>
      </c>
      <c r="L200" s="2137" t="s">
        <v>5159</v>
      </c>
      <c r="M200" s="2142" t="s">
        <v>5160</v>
      </c>
      <c r="N200" s="2143" t="s">
        <v>5161</v>
      </c>
      <c r="O200" s="2144"/>
      <c r="P200" s="2141">
        <v>1157</v>
      </c>
      <c r="Q200" s="2137" t="s">
        <v>5162</v>
      </c>
      <c r="R200" s="2142" t="s">
        <v>5163</v>
      </c>
      <c r="S200" s="2143" t="s">
        <v>5164</v>
      </c>
      <c r="T200" s="548"/>
      <c r="U200" s="548"/>
      <c r="V200" s="548"/>
      <c r="W200" s="548"/>
      <c r="X200" s="548"/>
      <c r="Y200" s="548"/>
      <c r="Z200" s="548"/>
      <c r="AA200" s="548"/>
      <c r="AB200" s="548"/>
      <c r="AC200" s="548"/>
      <c r="AD200" s="548"/>
      <c r="AE200" s="548"/>
      <c r="AF200" s="548"/>
      <c r="AG200" s="548"/>
      <c r="AH200" s="548"/>
      <c r="AI200" s="548"/>
    </row>
    <row r="201" spans="1:35">
      <c r="A201" s="2141">
        <v>186</v>
      </c>
      <c r="B201" s="2137" t="s">
        <v>5165</v>
      </c>
      <c r="C201" s="2142" t="s">
        <v>5166</v>
      </c>
      <c r="D201" s="2143" t="s">
        <v>5167</v>
      </c>
      <c r="E201" s="2144"/>
      <c r="F201" s="2141">
        <v>510</v>
      </c>
      <c r="G201" s="2137" t="s">
        <v>5168</v>
      </c>
      <c r="H201" s="2142" t="s">
        <v>5169</v>
      </c>
      <c r="I201" s="2143" t="s">
        <v>5170</v>
      </c>
      <c r="J201" s="2144"/>
      <c r="K201" s="2141">
        <v>834</v>
      </c>
      <c r="L201" s="2137" t="s">
        <v>5159</v>
      </c>
      <c r="M201" s="2142" t="s">
        <v>5160</v>
      </c>
      <c r="N201" s="2143" t="s">
        <v>5171</v>
      </c>
      <c r="O201" s="2144"/>
      <c r="P201" s="2141">
        <v>1158</v>
      </c>
      <c r="Q201" s="2137" t="s">
        <v>5172</v>
      </c>
      <c r="R201" s="2142" t="s">
        <v>5173</v>
      </c>
      <c r="S201" s="2143" t="s">
        <v>5174</v>
      </c>
      <c r="T201" s="548"/>
      <c r="U201" s="548"/>
      <c r="V201" s="548"/>
      <c r="W201" s="548"/>
      <c r="X201" s="548"/>
      <c r="Y201" s="548"/>
      <c r="Z201" s="548"/>
      <c r="AA201" s="548"/>
      <c r="AB201" s="548"/>
      <c r="AC201" s="548"/>
      <c r="AD201" s="548"/>
      <c r="AE201" s="548"/>
      <c r="AF201" s="548"/>
      <c r="AG201" s="548"/>
      <c r="AH201" s="548"/>
      <c r="AI201" s="548"/>
    </row>
    <row r="202" spans="1:35">
      <c r="A202" s="2141">
        <v>187</v>
      </c>
      <c r="B202" s="2137" t="s">
        <v>5175</v>
      </c>
      <c r="C202" s="2142" t="s">
        <v>5176</v>
      </c>
      <c r="D202" s="2143" t="s">
        <v>5177</v>
      </c>
      <c r="E202" s="2144"/>
      <c r="F202" s="2141">
        <v>511</v>
      </c>
      <c r="G202" s="2137" t="s">
        <v>5178</v>
      </c>
      <c r="H202" s="2142" t="s">
        <v>5179</v>
      </c>
      <c r="I202" s="2143" t="s">
        <v>5180</v>
      </c>
      <c r="J202" s="2144"/>
      <c r="K202" s="2141">
        <v>835</v>
      </c>
      <c r="L202" s="2137" t="s">
        <v>5181</v>
      </c>
      <c r="M202" s="2142" t="s">
        <v>3047</v>
      </c>
      <c r="N202" s="2143" t="s">
        <v>5182</v>
      </c>
      <c r="O202" s="2144"/>
      <c r="P202" s="2141">
        <v>1159</v>
      </c>
      <c r="Q202" s="2137" t="s">
        <v>5183</v>
      </c>
      <c r="R202" s="2142" t="s">
        <v>5184</v>
      </c>
      <c r="S202" s="2143" t="s">
        <v>5185</v>
      </c>
      <c r="T202" s="548"/>
      <c r="U202" s="548"/>
      <c r="V202" s="548"/>
      <c r="W202" s="548"/>
      <c r="X202" s="548"/>
      <c r="Y202" s="548"/>
      <c r="Z202" s="548"/>
      <c r="AA202" s="548"/>
      <c r="AB202" s="548"/>
      <c r="AC202" s="548"/>
      <c r="AD202" s="548"/>
      <c r="AE202" s="548"/>
      <c r="AF202" s="548"/>
      <c r="AG202" s="548"/>
      <c r="AH202" s="548"/>
      <c r="AI202" s="548"/>
    </row>
    <row r="203" spans="1:35">
      <c r="A203" s="2141">
        <v>188</v>
      </c>
      <c r="B203" s="2137" t="s">
        <v>5186</v>
      </c>
      <c r="C203" s="2142" t="s">
        <v>5187</v>
      </c>
      <c r="D203" s="2143" t="s">
        <v>5188</v>
      </c>
      <c r="E203" s="2144"/>
      <c r="F203" s="2141">
        <v>512</v>
      </c>
      <c r="G203" s="2137" t="s">
        <v>5189</v>
      </c>
      <c r="H203" s="2142" t="s">
        <v>5190</v>
      </c>
      <c r="I203" s="2143" t="s">
        <v>5191</v>
      </c>
      <c r="J203" s="2144"/>
      <c r="K203" s="2141">
        <v>836</v>
      </c>
      <c r="L203" s="2137" t="s">
        <v>5192</v>
      </c>
      <c r="M203" s="2142" t="s">
        <v>3049</v>
      </c>
      <c r="N203" s="2143" t="s">
        <v>5193</v>
      </c>
      <c r="O203" s="2144"/>
      <c r="P203" s="2141">
        <v>1160</v>
      </c>
      <c r="Q203" s="2137" t="s">
        <v>5194</v>
      </c>
      <c r="R203" s="2142" t="s">
        <v>5195</v>
      </c>
      <c r="S203" s="2143" t="s">
        <v>5196</v>
      </c>
      <c r="T203" s="548"/>
      <c r="U203" s="548"/>
      <c r="V203" s="548"/>
      <c r="W203" s="548"/>
      <c r="X203" s="548"/>
      <c r="Y203" s="548"/>
      <c r="Z203" s="548"/>
      <c r="AA203" s="548"/>
      <c r="AB203" s="548"/>
      <c r="AC203" s="548"/>
      <c r="AD203" s="548"/>
      <c r="AE203" s="548"/>
      <c r="AF203" s="548"/>
      <c r="AG203" s="548"/>
      <c r="AH203" s="548"/>
      <c r="AI203" s="548"/>
    </row>
    <row r="204" spans="1:35">
      <c r="A204" s="2141">
        <v>189</v>
      </c>
      <c r="B204" s="2137" t="s">
        <v>5197</v>
      </c>
      <c r="C204" s="2142" t="s">
        <v>5198</v>
      </c>
      <c r="D204" s="2143" t="s">
        <v>5199</v>
      </c>
      <c r="E204" s="2144"/>
      <c r="F204" s="2141">
        <v>513</v>
      </c>
      <c r="G204" s="2137" t="s">
        <v>5200</v>
      </c>
      <c r="H204" s="2142" t="s">
        <v>5201</v>
      </c>
      <c r="I204" s="2143" t="s">
        <v>5202</v>
      </c>
      <c r="J204" s="2144"/>
      <c r="K204" s="2141">
        <v>837</v>
      </c>
      <c r="L204" s="2137" t="s">
        <v>5203</v>
      </c>
      <c r="M204" s="2142" t="s">
        <v>3048</v>
      </c>
      <c r="O204" s="2144"/>
      <c r="P204" s="2141">
        <v>1161</v>
      </c>
      <c r="Q204" s="2137" t="s">
        <v>5204</v>
      </c>
      <c r="R204" s="2142" t="s">
        <v>5205</v>
      </c>
      <c r="S204" s="2143" t="s">
        <v>5206</v>
      </c>
      <c r="T204" s="548"/>
      <c r="U204" s="548"/>
      <c r="V204" s="548"/>
      <c r="W204" s="548"/>
      <c r="X204" s="548"/>
      <c r="Y204" s="548"/>
      <c r="Z204" s="548"/>
      <c r="AA204" s="548"/>
      <c r="AB204" s="548"/>
      <c r="AC204" s="548"/>
      <c r="AD204" s="548"/>
      <c r="AE204" s="548"/>
      <c r="AF204" s="548"/>
      <c r="AG204" s="548"/>
      <c r="AH204" s="548"/>
      <c r="AI204" s="548"/>
    </row>
    <row r="205" spans="1:35">
      <c r="A205" s="2141">
        <v>190</v>
      </c>
      <c r="B205" s="2137" t="s">
        <v>5207</v>
      </c>
      <c r="C205" s="2142" t="s">
        <v>5208</v>
      </c>
      <c r="D205" s="2143" t="s">
        <v>5209</v>
      </c>
      <c r="E205" s="2144"/>
      <c r="F205" s="2141">
        <v>514</v>
      </c>
      <c r="G205" s="2137" t="s">
        <v>5210</v>
      </c>
      <c r="H205" s="2142" t="s">
        <v>5211</v>
      </c>
      <c r="I205" s="2143" t="s">
        <v>5212</v>
      </c>
      <c r="J205" s="2144"/>
      <c r="K205" s="2141">
        <v>838</v>
      </c>
      <c r="L205" s="2137" t="s">
        <v>5203</v>
      </c>
      <c r="M205" s="2142" t="s">
        <v>3048</v>
      </c>
      <c r="N205" s="2143" t="s">
        <v>5213</v>
      </c>
      <c r="O205" s="2144"/>
      <c r="P205" s="2141">
        <v>1162</v>
      </c>
      <c r="Q205" s="2137" t="s">
        <v>5214</v>
      </c>
      <c r="R205" s="2142" t="s">
        <v>5215</v>
      </c>
      <c r="S205" s="2143" t="s">
        <v>5216</v>
      </c>
      <c r="T205" s="548"/>
      <c r="U205" s="548"/>
      <c r="V205" s="548"/>
      <c r="W205" s="548"/>
      <c r="X205" s="548"/>
      <c r="Y205" s="548"/>
      <c r="Z205" s="548"/>
      <c r="AA205" s="548"/>
      <c r="AB205" s="548"/>
      <c r="AC205" s="548"/>
      <c r="AD205" s="548"/>
      <c r="AE205" s="548"/>
      <c r="AF205" s="548"/>
      <c r="AG205" s="548"/>
      <c r="AH205" s="548"/>
      <c r="AI205" s="548"/>
    </row>
    <row r="206" spans="1:35">
      <c r="A206" s="2141">
        <v>191</v>
      </c>
      <c r="B206" s="2137" t="s">
        <v>5217</v>
      </c>
      <c r="C206" s="2142" t="s">
        <v>5218</v>
      </c>
      <c r="D206" s="2143" t="s">
        <v>5219</v>
      </c>
      <c r="E206" s="2144"/>
      <c r="F206" s="2141">
        <v>515</v>
      </c>
      <c r="G206" s="2137" t="s">
        <v>5220</v>
      </c>
      <c r="H206" s="2142" t="s">
        <v>5221</v>
      </c>
      <c r="I206" s="2143" t="s">
        <v>5222</v>
      </c>
      <c r="J206" s="2144"/>
      <c r="K206" s="2141">
        <v>839</v>
      </c>
      <c r="L206" s="2137" t="s">
        <v>5223</v>
      </c>
      <c r="M206" s="2142" t="s">
        <v>5224</v>
      </c>
      <c r="N206" s="2143" t="s">
        <v>5225</v>
      </c>
      <c r="O206" s="2144"/>
      <c r="P206" s="2141">
        <v>1163</v>
      </c>
      <c r="Q206" s="2137" t="s">
        <v>5226</v>
      </c>
      <c r="R206" s="2142" t="s">
        <v>5227</v>
      </c>
      <c r="S206" s="2143" t="s">
        <v>5228</v>
      </c>
      <c r="T206" s="548"/>
      <c r="U206" s="548"/>
      <c r="V206" s="548"/>
      <c r="W206" s="548"/>
      <c r="X206" s="548"/>
      <c r="Y206" s="548"/>
      <c r="Z206" s="548"/>
      <c r="AA206" s="548"/>
      <c r="AB206" s="548"/>
      <c r="AC206" s="548"/>
      <c r="AD206" s="548"/>
      <c r="AE206" s="548"/>
      <c r="AF206" s="548"/>
      <c r="AG206" s="548"/>
      <c r="AH206" s="548"/>
      <c r="AI206" s="548"/>
    </row>
    <row r="207" spans="1:35">
      <c r="A207" s="2141">
        <v>192</v>
      </c>
      <c r="B207" s="2137" t="s">
        <v>5229</v>
      </c>
      <c r="C207" s="2142" t="s">
        <v>5230</v>
      </c>
      <c r="D207" s="2143" t="s">
        <v>5231</v>
      </c>
      <c r="E207" s="2144"/>
      <c r="F207" s="2141">
        <v>516</v>
      </c>
      <c r="G207" s="2137" t="s">
        <v>5232</v>
      </c>
      <c r="H207" s="2142" t="s">
        <v>5233</v>
      </c>
      <c r="I207" s="2143" t="s">
        <v>5234</v>
      </c>
      <c r="J207" s="2144"/>
      <c r="K207" s="2141">
        <v>840</v>
      </c>
      <c r="L207" s="2137" t="s">
        <v>5235</v>
      </c>
      <c r="M207" s="2142" t="s">
        <v>5236</v>
      </c>
      <c r="N207" s="2143" t="s">
        <v>5237</v>
      </c>
      <c r="O207" s="2144"/>
      <c r="P207" s="2141">
        <v>1164</v>
      </c>
      <c r="Q207" s="2137" t="s">
        <v>5238</v>
      </c>
      <c r="R207" s="2142" t="s">
        <v>5239</v>
      </c>
      <c r="S207" s="2143" t="s">
        <v>5240</v>
      </c>
      <c r="T207" s="548"/>
      <c r="U207" s="548"/>
      <c r="V207" s="548"/>
      <c r="W207" s="548"/>
      <c r="X207" s="548"/>
      <c r="Y207" s="548"/>
      <c r="Z207" s="548"/>
      <c r="AA207" s="548"/>
      <c r="AB207" s="548"/>
      <c r="AC207" s="548"/>
      <c r="AD207" s="548"/>
      <c r="AE207" s="548"/>
      <c r="AF207" s="548"/>
      <c r="AG207" s="548"/>
      <c r="AH207" s="548"/>
      <c r="AI207" s="548"/>
    </row>
    <row r="208" spans="1:35">
      <c r="A208" s="2141">
        <v>193</v>
      </c>
      <c r="B208" s="2137" t="s">
        <v>5241</v>
      </c>
      <c r="C208" s="2142" t="s">
        <v>5242</v>
      </c>
      <c r="D208" s="2143" t="s">
        <v>5243</v>
      </c>
      <c r="E208" s="2144"/>
      <c r="F208" s="2141">
        <v>517</v>
      </c>
      <c r="G208" s="2137" t="s">
        <v>5244</v>
      </c>
      <c r="H208" s="2142" t="s">
        <v>5245</v>
      </c>
      <c r="I208" s="2143" t="s">
        <v>5246</v>
      </c>
      <c r="J208" s="2144"/>
      <c r="K208" s="2141">
        <v>841</v>
      </c>
      <c r="L208" s="2137" t="s">
        <v>5247</v>
      </c>
      <c r="M208" s="2142" t="s">
        <v>5248</v>
      </c>
      <c r="N208" s="2143" t="s">
        <v>5249</v>
      </c>
      <c r="O208" s="2144"/>
      <c r="P208" s="2141">
        <v>1165</v>
      </c>
      <c r="Q208" s="2137" t="s">
        <v>5250</v>
      </c>
      <c r="R208" s="2142" t="s">
        <v>5251</v>
      </c>
      <c r="S208" s="2143" t="s">
        <v>5252</v>
      </c>
      <c r="T208" s="548"/>
      <c r="U208" s="548"/>
      <c r="V208" s="548"/>
      <c r="W208" s="548"/>
      <c r="X208" s="548"/>
      <c r="Y208" s="548"/>
      <c r="Z208" s="548"/>
      <c r="AA208" s="548"/>
      <c r="AB208" s="548"/>
      <c r="AC208" s="548"/>
      <c r="AD208" s="548"/>
      <c r="AE208" s="548"/>
      <c r="AF208" s="548"/>
      <c r="AG208" s="548"/>
      <c r="AH208" s="548"/>
      <c r="AI208" s="548"/>
    </row>
    <row r="209" spans="1:35">
      <c r="A209" s="2141">
        <v>194</v>
      </c>
      <c r="B209" s="2137" t="s">
        <v>5253</v>
      </c>
      <c r="C209" s="2142" t="s">
        <v>5254</v>
      </c>
      <c r="D209" s="2143" t="s">
        <v>5255</v>
      </c>
      <c r="E209" s="2144"/>
      <c r="F209" s="2141">
        <v>518</v>
      </c>
      <c r="G209" s="2137" t="s">
        <v>5256</v>
      </c>
      <c r="H209" s="2142" t="s">
        <v>5257</v>
      </c>
      <c r="I209" s="2143" t="s">
        <v>5258</v>
      </c>
      <c r="J209" s="2144"/>
      <c r="K209" s="2141">
        <v>842</v>
      </c>
      <c r="L209" s="2137" t="s">
        <v>5259</v>
      </c>
      <c r="M209" s="2142" t="s">
        <v>5260</v>
      </c>
      <c r="N209" s="2143" t="s">
        <v>5261</v>
      </c>
      <c r="O209" s="2144"/>
      <c r="P209" s="2141">
        <v>1166</v>
      </c>
      <c r="Q209" s="2137" t="s">
        <v>5262</v>
      </c>
      <c r="R209" s="2142" t="s">
        <v>5263</v>
      </c>
      <c r="S209" s="2143" t="s">
        <v>5264</v>
      </c>
      <c r="T209" s="548"/>
      <c r="U209" s="548"/>
      <c r="V209" s="548"/>
      <c r="W209" s="548"/>
      <c r="X209" s="548"/>
      <c r="Y209" s="548"/>
      <c r="Z209" s="548"/>
      <c r="AA209" s="548"/>
      <c r="AB209" s="548"/>
      <c r="AC209" s="548"/>
      <c r="AD209" s="548"/>
      <c r="AE209" s="548"/>
      <c r="AF209" s="548"/>
      <c r="AG209" s="548"/>
      <c r="AH209" s="548"/>
      <c r="AI209" s="548"/>
    </row>
    <row r="210" spans="1:35">
      <c r="A210" s="2141">
        <v>195</v>
      </c>
      <c r="B210" s="2137" t="s">
        <v>5265</v>
      </c>
      <c r="C210" s="2142" t="s">
        <v>5266</v>
      </c>
      <c r="D210" s="2143" t="s">
        <v>5267</v>
      </c>
      <c r="E210" s="2144"/>
      <c r="F210" s="2141">
        <v>519</v>
      </c>
      <c r="G210" s="2137" t="s">
        <v>5268</v>
      </c>
      <c r="H210" s="2142" t="s">
        <v>5269</v>
      </c>
      <c r="I210" s="2143" t="s">
        <v>5270</v>
      </c>
      <c r="J210" s="2144"/>
      <c r="K210" s="2141">
        <v>843</v>
      </c>
      <c r="L210" s="2137" t="s">
        <v>5271</v>
      </c>
      <c r="M210" s="2142" t="s">
        <v>5272</v>
      </c>
      <c r="N210" s="2143" t="s">
        <v>5273</v>
      </c>
      <c r="O210" s="2144"/>
      <c r="P210" s="2141">
        <v>1167</v>
      </c>
      <c r="Q210" s="2137" t="s">
        <v>5274</v>
      </c>
      <c r="R210" s="2142" t="s">
        <v>5275</v>
      </c>
      <c r="S210" s="2143" t="s">
        <v>5276</v>
      </c>
      <c r="T210" s="548"/>
      <c r="U210" s="548"/>
      <c r="V210" s="548"/>
      <c r="W210" s="548"/>
      <c r="X210" s="548"/>
      <c r="Y210" s="548"/>
      <c r="Z210" s="548"/>
      <c r="AA210" s="548"/>
      <c r="AB210" s="548"/>
      <c r="AC210" s="548"/>
      <c r="AD210" s="548"/>
      <c r="AE210" s="548"/>
      <c r="AF210" s="548"/>
      <c r="AG210" s="548"/>
      <c r="AH210" s="548"/>
      <c r="AI210" s="548"/>
    </row>
    <row r="211" spans="1:35">
      <c r="A211" s="2141">
        <v>196</v>
      </c>
      <c r="B211" s="2137" t="s">
        <v>5277</v>
      </c>
      <c r="C211" s="2142" t="s">
        <v>5278</v>
      </c>
      <c r="D211" s="2143" t="s">
        <v>5279</v>
      </c>
      <c r="E211" s="2144"/>
      <c r="F211" s="2141">
        <v>520</v>
      </c>
      <c r="G211" s="2137" t="s">
        <v>5280</v>
      </c>
      <c r="H211" s="2142" t="s">
        <v>5281</v>
      </c>
      <c r="I211" s="2143" t="s">
        <v>5282</v>
      </c>
      <c r="J211" s="2144"/>
      <c r="K211" s="2141">
        <v>844</v>
      </c>
      <c r="L211" s="2137" t="s">
        <v>5283</v>
      </c>
      <c r="M211" s="2142" t="s">
        <v>5284</v>
      </c>
      <c r="N211" s="2143" t="s">
        <v>5285</v>
      </c>
      <c r="O211" s="2144"/>
      <c r="P211" s="2141">
        <v>1168</v>
      </c>
      <c r="Q211" s="2137" t="s">
        <v>5286</v>
      </c>
      <c r="R211" s="2142" t="s">
        <v>5287</v>
      </c>
      <c r="S211" s="2143" t="s">
        <v>5288</v>
      </c>
      <c r="T211" s="548"/>
      <c r="U211" s="548"/>
      <c r="V211" s="548"/>
      <c r="W211" s="548"/>
      <c r="X211" s="548"/>
      <c r="Y211" s="548"/>
      <c r="Z211" s="548"/>
      <c r="AA211" s="548"/>
      <c r="AB211" s="548"/>
      <c r="AC211" s="548"/>
      <c r="AD211" s="548"/>
      <c r="AE211" s="548"/>
      <c r="AF211" s="548"/>
      <c r="AG211" s="548"/>
      <c r="AH211" s="548"/>
      <c r="AI211" s="548"/>
    </row>
    <row r="212" spans="1:35">
      <c r="A212" s="2141">
        <v>197</v>
      </c>
      <c r="B212" s="2137" t="s">
        <v>5289</v>
      </c>
      <c r="C212" s="2142" t="s">
        <v>5290</v>
      </c>
      <c r="D212" s="2143" t="s">
        <v>5291</v>
      </c>
      <c r="E212" s="2144"/>
      <c r="F212" s="2141">
        <v>521</v>
      </c>
      <c r="G212" s="2137" t="s">
        <v>5292</v>
      </c>
      <c r="H212" s="2142" t="s">
        <v>5293</v>
      </c>
      <c r="I212" s="2143" t="s">
        <v>5294</v>
      </c>
      <c r="J212" s="2144"/>
      <c r="K212" s="2141">
        <v>845</v>
      </c>
      <c r="L212" s="2137" t="s">
        <v>5295</v>
      </c>
      <c r="M212" s="2142" t="s">
        <v>5296</v>
      </c>
      <c r="N212" s="2143" t="s">
        <v>5297</v>
      </c>
      <c r="O212" s="2144"/>
      <c r="P212" s="2141">
        <v>1169</v>
      </c>
      <c r="Q212" s="2137" t="s">
        <v>5298</v>
      </c>
      <c r="R212" s="2142" t="s">
        <v>5299</v>
      </c>
      <c r="S212" s="2143" t="s">
        <v>5300</v>
      </c>
      <c r="T212" s="548"/>
      <c r="U212" s="548"/>
      <c r="V212" s="548"/>
      <c r="W212" s="548"/>
      <c r="X212" s="548"/>
      <c r="Y212" s="548"/>
      <c r="Z212" s="548"/>
      <c r="AA212" s="548"/>
      <c r="AB212" s="548"/>
      <c r="AC212" s="548"/>
      <c r="AD212" s="548"/>
      <c r="AE212" s="548"/>
      <c r="AF212" s="548"/>
      <c r="AG212" s="548"/>
      <c r="AH212" s="548"/>
      <c r="AI212" s="548"/>
    </row>
    <row r="213" spans="1:35">
      <c r="A213" s="2141">
        <v>198</v>
      </c>
      <c r="B213" s="2137" t="s">
        <v>5301</v>
      </c>
      <c r="C213" s="2142" t="s">
        <v>5302</v>
      </c>
      <c r="D213" s="2143" t="s">
        <v>5303</v>
      </c>
      <c r="E213" s="2144"/>
      <c r="F213" s="2141">
        <v>522</v>
      </c>
      <c r="G213" s="2137" t="s">
        <v>5304</v>
      </c>
      <c r="H213" s="2142" t="s">
        <v>5305</v>
      </c>
      <c r="I213" s="2143" t="s">
        <v>5306</v>
      </c>
      <c r="J213" s="2144"/>
      <c r="K213" s="2141">
        <v>846</v>
      </c>
      <c r="L213" s="2137" t="s">
        <v>5307</v>
      </c>
      <c r="M213" s="2142" t="s">
        <v>5308</v>
      </c>
      <c r="N213" s="2143" t="s">
        <v>5309</v>
      </c>
      <c r="O213" s="2144"/>
      <c r="P213" s="2141">
        <v>1170</v>
      </c>
      <c r="Q213" s="2137" t="s">
        <v>5310</v>
      </c>
      <c r="R213" s="2142" t="s">
        <v>5311</v>
      </c>
      <c r="S213" s="2143" t="s">
        <v>5312</v>
      </c>
      <c r="T213" s="548"/>
      <c r="U213" s="548"/>
      <c r="V213" s="548"/>
      <c r="W213" s="548"/>
      <c r="X213" s="548"/>
      <c r="Y213" s="548"/>
      <c r="Z213" s="548"/>
      <c r="AA213" s="548"/>
      <c r="AB213" s="548"/>
      <c r="AC213" s="548"/>
      <c r="AD213" s="548"/>
      <c r="AE213" s="548"/>
      <c r="AF213" s="548"/>
      <c r="AG213" s="548"/>
      <c r="AH213" s="548"/>
      <c r="AI213" s="548"/>
    </row>
    <row r="214" spans="1:35">
      <c r="A214" s="2141">
        <v>199</v>
      </c>
      <c r="B214" s="2137" t="s">
        <v>5313</v>
      </c>
      <c r="C214" s="2142" t="s">
        <v>5314</v>
      </c>
      <c r="D214" s="2143" t="s">
        <v>5315</v>
      </c>
      <c r="E214" s="2144"/>
      <c r="F214" s="2141">
        <v>523</v>
      </c>
      <c r="G214" s="2137" t="s">
        <v>5316</v>
      </c>
      <c r="H214" s="2142" t="s">
        <v>5317</v>
      </c>
      <c r="I214" s="2143" t="s">
        <v>5318</v>
      </c>
      <c r="J214" s="2144"/>
      <c r="K214" s="2141">
        <v>847</v>
      </c>
      <c r="L214" s="2137" t="s">
        <v>5319</v>
      </c>
      <c r="M214" s="2142" t="s">
        <v>5320</v>
      </c>
      <c r="N214" s="2143" t="s">
        <v>5321</v>
      </c>
      <c r="O214" s="2144"/>
      <c r="P214" s="2141">
        <v>1171</v>
      </c>
      <c r="Q214" s="2137" t="s">
        <v>5322</v>
      </c>
      <c r="R214" s="2142" t="s">
        <v>5323</v>
      </c>
      <c r="S214" s="2143" t="s">
        <v>5324</v>
      </c>
      <c r="T214" s="548"/>
      <c r="U214" s="548"/>
      <c r="V214" s="548"/>
      <c r="W214" s="548"/>
      <c r="X214" s="548"/>
      <c r="Y214" s="548"/>
      <c r="Z214" s="548"/>
      <c r="AA214" s="548"/>
      <c r="AB214" s="548"/>
      <c r="AC214" s="548"/>
      <c r="AD214" s="548"/>
      <c r="AE214" s="548"/>
      <c r="AF214" s="548"/>
      <c r="AG214" s="548"/>
      <c r="AH214" s="548"/>
      <c r="AI214" s="548"/>
    </row>
    <row r="215" spans="1:35">
      <c r="A215" s="2141">
        <v>200</v>
      </c>
      <c r="B215" s="2137" t="s">
        <v>5325</v>
      </c>
      <c r="C215" s="2142" t="s">
        <v>5326</v>
      </c>
      <c r="D215" s="2143" t="s">
        <v>5327</v>
      </c>
      <c r="E215" s="2144"/>
      <c r="F215" s="2141">
        <v>524</v>
      </c>
      <c r="G215" s="2137" t="s">
        <v>5328</v>
      </c>
      <c r="H215" s="2142" t="s">
        <v>5329</v>
      </c>
      <c r="I215" s="2143" t="s">
        <v>5330</v>
      </c>
      <c r="J215" s="2144"/>
      <c r="K215" s="2141">
        <v>848</v>
      </c>
      <c r="L215" s="2137" t="s">
        <v>5331</v>
      </c>
      <c r="M215" s="2142" t="s">
        <v>5332</v>
      </c>
      <c r="N215" s="2143" t="s">
        <v>5333</v>
      </c>
      <c r="O215" s="2144"/>
      <c r="P215" s="2141">
        <v>1172</v>
      </c>
      <c r="Q215" s="2137" t="s">
        <v>5334</v>
      </c>
      <c r="R215" s="2142" t="s">
        <v>5335</v>
      </c>
      <c r="S215" s="2143" t="s">
        <v>5336</v>
      </c>
      <c r="T215" s="548"/>
      <c r="U215" s="548"/>
      <c r="V215" s="548"/>
      <c r="W215" s="548"/>
      <c r="X215" s="548"/>
      <c r="Y215" s="548"/>
      <c r="Z215" s="548"/>
      <c r="AA215" s="548"/>
      <c r="AB215" s="548"/>
      <c r="AC215" s="548"/>
      <c r="AD215" s="548"/>
      <c r="AE215" s="548"/>
      <c r="AF215" s="548"/>
      <c r="AG215" s="548"/>
      <c r="AH215" s="548"/>
      <c r="AI215" s="548"/>
    </row>
    <row r="216" spans="1:35">
      <c r="A216" s="2141">
        <v>201</v>
      </c>
      <c r="B216" s="2137" t="s">
        <v>5337</v>
      </c>
      <c r="C216" s="2142" t="s">
        <v>5338</v>
      </c>
      <c r="D216" s="2143" t="s">
        <v>5339</v>
      </c>
      <c r="E216" s="2144"/>
      <c r="F216" s="2141">
        <v>525</v>
      </c>
      <c r="G216" s="2137" t="s">
        <v>5340</v>
      </c>
      <c r="H216" s="2142" t="s">
        <v>5341</v>
      </c>
      <c r="I216" s="2143" t="s">
        <v>5342</v>
      </c>
      <c r="J216" s="2144"/>
      <c r="K216" s="2141">
        <v>849</v>
      </c>
      <c r="L216" s="2137" t="s">
        <v>5343</v>
      </c>
      <c r="M216" s="2142" t="s">
        <v>5344</v>
      </c>
      <c r="N216" s="2143" t="s">
        <v>5345</v>
      </c>
      <c r="O216" s="2144"/>
      <c r="P216" s="2141">
        <v>1173</v>
      </c>
      <c r="Q216" s="2137" t="s">
        <v>5346</v>
      </c>
      <c r="R216" s="2142" t="s">
        <v>5347</v>
      </c>
      <c r="S216" s="2143" t="s">
        <v>5348</v>
      </c>
      <c r="T216" s="548"/>
      <c r="U216" s="548"/>
      <c r="V216" s="548"/>
      <c r="W216" s="548"/>
      <c r="X216" s="548"/>
      <c r="Y216" s="548"/>
      <c r="Z216" s="548"/>
      <c r="AA216" s="548"/>
      <c r="AB216" s="548"/>
      <c r="AC216" s="548"/>
      <c r="AD216" s="548"/>
      <c r="AE216" s="548"/>
      <c r="AF216" s="548"/>
      <c r="AG216" s="548"/>
      <c r="AH216" s="548"/>
      <c r="AI216" s="548"/>
    </row>
    <row r="217" spans="1:35">
      <c r="A217" s="2141">
        <v>202</v>
      </c>
      <c r="B217" s="2137" t="s">
        <v>5349</v>
      </c>
      <c r="C217" s="2142" t="s">
        <v>5350</v>
      </c>
      <c r="D217" s="2143" t="s">
        <v>5351</v>
      </c>
      <c r="E217" s="2144"/>
      <c r="F217" s="2141">
        <v>526</v>
      </c>
      <c r="G217" s="2137" t="s">
        <v>5352</v>
      </c>
      <c r="H217" s="2142" t="s">
        <v>5353</v>
      </c>
      <c r="I217" s="2143" t="s">
        <v>5354</v>
      </c>
      <c r="J217" s="2144"/>
      <c r="K217" s="2141">
        <v>850</v>
      </c>
      <c r="L217" s="2137" t="s">
        <v>5355</v>
      </c>
      <c r="M217" s="2142" t="s">
        <v>5356</v>
      </c>
      <c r="N217" s="2143" t="s">
        <v>3818</v>
      </c>
      <c r="O217" s="2144"/>
      <c r="P217" s="2141">
        <v>1174</v>
      </c>
      <c r="Q217" s="2137" t="s">
        <v>5357</v>
      </c>
      <c r="R217" s="2142" t="s">
        <v>5358</v>
      </c>
      <c r="S217" s="2143" t="s">
        <v>5359</v>
      </c>
      <c r="T217" s="548"/>
      <c r="U217" s="548"/>
      <c r="V217" s="548"/>
      <c r="W217" s="548"/>
      <c r="X217" s="548"/>
      <c r="Y217" s="548"/>
      <c r="Z217" s="548"/>
      <c r="AA217" s="548"/>
      <c r="AB217" s="548"/>
      <c r="AC217" s="548"/>
      <c r="AD217" s="548"/>
      <c r="AE217" s="548"/>
      <c r="AF217" s="548"/>
      <c r="AG217" s="548"/>
      <c r="AH217" s="548"/>
      <c r="AI217" s="548"/>
    </row>
    <row r="218" spans="1:35">
      <c r="A218" s="2141">
        <v>203</v>
      </c>
      <c r="B218" s="2137" t="s">
        <v>5360</v>
      </c>
      <c r="C218" s="2142" t="s">
        <v>5361</v>
      </c>
      <c r="D218" s="2143" t="s">
        <v>5362</v>
      </c>
      <c r="E218" s="2144"/>
      <c r="F218" s="2141">
        <v>527</v>
      </c>
      <c r="G218" s="2137" t="s">
        <v>5363</v>
      </c>
      <c r="H218" s="2142" t="s">
        <v>5364</v>
      </c>
      <c r="I218" s="2143" t="s">
        <v>5365</v>
      </c>
      <c r="J218" s="2144"/>
      <c r="K218" s="2141">
        <v>851</v>
      </c>
      <c r="L218" s="2137" t="s">
        <v>5366</v>
      </c>
      <c r="M218" s="2142" t="s">
        <v>5367</v>
      </c>
      <c r="N218" s="2143" t="s">
        <v>5368</v>
      </c>
      <c r="O218" s="2144"/>
      <c r="P218" s="2141">
        <v>1175</v>
      </c>
      <c r="Q218" s="2137" t="s">
        <v>5369</v>
      </c>
      <c r="R218" s="2142" t="s">
        <v>5370</v>
      </c>
      <c r="S218" s="2143" t="s">
        <v>5371</v>
      </c>
      <c r="T218" s="548"/>
      <c r="U218" s="548"/>
      <c r="V218" s="548"/>
      <c r="W218" s="548"/>
      <c r="X218" s="548"/>
      <c r="Y218" s="548"/>
      <c r="Z218" s="548"/>
      <c r="AA218" s="548"/>
      <c r="AB218" s="548"/>
      <c r="AC218" s="548"/>
      <c r="AD218" s="548"/>
      <c r="AE218" s="548"/>
      <c r="AF218" s="548"/>
      <c r="AG218" s="548"/>
      <c r="AH218" s="548"/>
      <c r="AI218" s="548"/>
    </row>
    <row r="219" spans="1:35">
      <c r="A219" s="2141">
        <v>204</v>
      </c>
      <c r="B219" s="2137" t="s">
        <v>5372</v>
      </c>
      <c r="C219" s="2142" t="s">
        <v>5373</v>
      </c>
      <c r="D219" s="2143" t="s">
        <v>5374</v>
      </c>
      <c r="E219" s="2144"/>
      <c r="F219" s="2141">
        <v>528</v>
      </c>
      <c r="G219" s="2137" t="s">
        <v>5375</v>
      </c>
      <c r="H219" s="2142" t="s">
        <v>5376</v>
      </c>
      <c r="I219" s="2143" t="s">
        <v>5377</v>
      </c>
      <c r="J219" s="2144"/>
      <c r="K219" s="2141">
        <v>852</v>
      </c>
      <c r="L219" s="2137" t="s">
        <v>5378</v>
      </c>
      <c r="M219" s="2142" t="s">
        <v>5379</v>
      </c>
      <c r="N219" s="2143" t="s">
        <v>5380</v>
      </c>
      <c r="O219" s="2144"/>
      <c r="P219" s="2141">
        <v>1176</v>
      </c>
      <c r="Q219" s="2137" t="s">
        <v>5381</v>
      </c>
      <c r="R219" s="2142" t="s">
        <v>5382</v>
      </c>
      <c r="S219" s="2143" t="s">
        <v>5383</v>
      </c>
      <c r="T219" s="548"/>
      <c r="U219" s="548"/>
      <c r="V219" s="548"/>
      <c r="W219" s="548"/>
      <c r="X219" s="548"/>
      <c r="Y219" s="548"/>
      <c r="Z219" s="548"/>
      <c r="AA219" s="548"/>
      <c r="AB219" s="548"/>
      <c r="AC219" s="548"/>
      <c r="AD219" s="548"/>
      <c r="AE219" s="548"/>
      <c r="AF219" s="548"/>
      <c r="AG219" s="548"/>
      <c r="AH219" s="548"/>
      <c r="AI219" s="548"/>
    </row>
    <row r="220" spans="1:35">
      <c r="A220" s="2141">
        <v>205</v>
      </c>
      <c r="B220" s="2137" t="s">
        <v>5384</v>
      </c>
      <c r="C220" s="2142" t="s">
        <v>5385</v>
      </c>
      <c r="D220" s="2143" t="s">
        <v>5386</v>
      </c>
      <c r="E220" s="2144"/>
      <c r="F220" s="2141">
        <v>529</v>
      </c>
      <c r="G220" s="2137" t="s">
        <v>5387</v>
      </c>
      <c r="H220" s="2142" t="s">
        <v>5388</v>
      </c>
      <c r="I220" s="2143" t="s">
        <v>5389</v>
      </c>
      <c r="J220" s="2144"/>
      <c r="K220" s="2141">
        <v>853</v>
      </c>
      <c r="L220" s="2137" t="s">
        <v>5390</v>
      </c>
      <c r="M220" s="2142" t="s">
        <v>5391</v>
      </c>
      <c r="N220" s="2143" t="s">
        <v>5392</v>
      </c>
      <c r="O220" s="2144"/>
      <c r="P220" s="2141">
        <v>1177</v>
      </c>
      <c r="Q220" s="2137" t="s">
        <v>5393</v>
      </c>
      <c r="R220" s="2142" t="s">
        <v>5394</v>
      </c>
      <c r="S220" s="2143" t="s">
        <v>5395</v>
      </c>
      <c r="T220" s="548"/>
      <c r="U220" s="548"/>
      <c r="V220" s="548"/>
      <c r="W220" s="548"/>
      <c r="X220" s="548"/>
      <c r="Y220" s="548"/>
      <c r="Z220" s="548"/>
      <c r="AA220" s="548"/>
      <c r="AB220" s="548"/>
      <c r="AC220" s="548"/>
      <c r="AD220" s="548"/>
      <c r="AE220" s="548"/>
      <c r="AF220" s="548"/>
      <c r="AG220" s="548"/>
      <c r="AH220" s="548"/>
      <c r="AI220" s="548"/>
    </row>
    <row r="221" spans="1:35">
      <c r="A221" s="2141">
        <v>206</v>
      </c>
      <c r="B221" s="2137" t="s">
        <v>5396</v>
      </c>
      <c r="C221" s="2142" t="s">
        <v>5397</v>
      </c>
      <c r="D221" s="2143" t="s">
        <v>5398</v>
      </c>
      <c r="E221" s="2144"/>
      <c r="F221" s="2141">
        <v>530</v>
      </c>
      <c r="G221" s="2137" t="s">
        <v>5399</v>
      </c>
      <c r="H221" s="2142" t="s">
        <v>5400</v>
      </c>
      <c r="I221" s="2143" t="s">
        <v>5401</v>
      </c>
      <c r="J221" s="2144"/>
      <c r="K221" s="2141">
        <v>854</v>
      </c>
      <c r="L221" s="2137" t="s">
        <v>5402</v>
      </c>
      <c r="M221" s="2142" t="s">
        <v>5403</v>
      </c>
      <c r="N221" s="2143" t="s">
        <v>5404</v>
      </c>
      <c r="O221" s="2144"/>
      <c r="P221" s="2141">
        <v>1178</v>
      </c>
      <c r="Q221" s="2137" t="s">
        <v>5405</v>
      </c>
      <c r="R221" s="2142" t="s">
        <v>5406</v>
      </c>
      <c r="S221" s="2143" t="s">
        <v>5407</v>
      </c>
      <c r="T221" s="548"/>
      <c r="U221" s="548"/>
      <c r="V221" s="548"/>
      <c r="W221" s="548"/>
      <c r="X221" s="548"/>
      <c r="Y221" s="548"/>
      <c r="Z221" s="548"/>
      <c r="AA221" s="548"/>
      <c r="AB221" s="548"/>
      <c r="AC221" s="548"/>
      <c r="AD221" s="548"/>
      <c r="AE221" s="548"/>
      <c r="AF221" s="548"/>
      <c r="AG221" s="548"/>
      <c r="AH221" s="548"/>
      <c r="AI221" s="548"/>
    </row>
    <row r="222" spans="1:35">
      <c r="A222" s="2141">
        <v>207</v>
      </c>
      <c r="B222" s="2137" t="s">
        <v>5408</v>
      </c>
      <c r="C222" s="2142" t="s">
        <v>5409</v>
      </c>
      <c r="D222" s="2143" t="s">
        <v>5410</v>
      </c>
      <c r="E222" s="2144"/>
      <c r="F222" s="2141">
        <v>531</v>
      </c>
      <c r="G222" s="2137" t="s">
        <v>5411</v>
      </c>
      <c r="H222" s="2142" t="s">
        <v>5412</v>
      </c>
      <c r="I222" s="2143" t="s">
        <v>5413</v>
      </c>
      <c r="J222" s="2144"/>
      <c r="K222" s="2141">
        <v>855</v>
      </c>
      <c r="L222" s="2137" t="s">
        <v>5414</v>
      </c>
      <c r="M222" s="2142" t="s">
        <v>5415</v>
      </c>
      <c r="N222" s="2143" t="s">
        <v>5416</v>
      </c>
      <c r="O222" s="2144"/>
      <c r="P222" s="2141">
        <v>1179</v>
      </c>
      <c r="Q222" s="2137" t="s">
        <v>5417</v>
      </c>
      <c r="R222" s="2142" t="s">
        <v>5418</v>
      </c>
      <c r="S222" s="2143" t="s">
        <v>5419</v>
      </c>
      <c r="T222" s="548"/>
      <c r="U222" s="548"/>
      <c r="V222" s="548"/>
      <c r="W222" s="548"/>
      <c r="X222" s="548"/>
      <c r="Y222" s="548"/>
      <c r="Z222" s="548"/>
      <c r="AA222" s="548"/>
      <c r="AB222" s="548"/>
      <c r="AC222" s="548"/>
      <c r="AD222" s="548"/>
      <c r="AE222" s="548"/>
      <c r="AF222" s="548"/>
      <c r="AG222" s="548"/>
      <c r="AH222" s="548"/>
      <c r="AI222" s="548"/>
    </row>
    <row r="223" spans="1:35">
      <c r="A223" s="2141">
        <v>208</v>
      </c>
      <c r="B223" s="2137" t="s">
        <v>5420</v>
      </c>
      <c r="C223" s="2142" t="s">
        <v>5421</v>
      </c>
      <c r="D223" s="2143" t="s">
        <v>5422</v>
      </c>
      <c r="E223" s="2144"/>
      <c r="F223" s="2141">
        <v>532</v>
      </c>
      <c r="G223" s="2137" t="s">
        <v>5423</v>
      </c>
      <c r="H223" s="2142" t="s">
        <v>5424</v>
      </c>
      <c r="I223" s="2143" t="s">
        <v>5425</v>
      </c>
      <c r="J223" s="2144"/>
      <c r="K223" s="2141">
        <v>856</v>
      </c>
      <c r="L223" s="2137" t="s">
        <v>5426</v>
      </c>
      <c r="M223" s="2142" t="s">
        <v>5427</v>
      </c>
      <c r="N223" s="2143" t="s">
        <v>5428</v>
      </c>
      <c r="O223" s="2144"/>
      <c r="P223" s="2141">
        <v>1180</v>
      </c>
      <c r="Q223" s="2137" t="s">
        <v>5429</v>
      </c>
      <c r="R223" s="2142" t="s">
        <v>5430</v>
      </c>
      <c r="S223" s="2143" t="s">
        <v>5431</v>
      </c>
      <c r="T223" s="548"/>
      <c r="U223" s="548"/>
      <c r="V223" s="548"/>
      <c r="W223" s="548"/>
      <c r="X223" s="548"/>
      <c r="Y223" s="548"/>
      <c r="Z223" s="548"/>
      <c r="AA223" s="548"/>
      <c r="AB223" s="548"/>
      <c r="AC223" s="548"/>
      <c r="AD223" s="548"/>
      <c r="AE223" s="548"/>
      <c r="AF223" s="548"/>
      <c r="AG223" s="548"/>
      <c r="AH223" s="548"/>
      <c r="AI223" s="548"/>
    </row>
    <row r="224" spans="1:35">
      <c r="A224" s="2141">
        <v>209</v>
      </c>
      <c r="B224" s="2137" t="s">
        <v>5432</v>
      </c>
      <c r="C224" s="2142" t="s">
        <v>5433</v>
      </c>
      <c r="D224" s="2143" t="s">
        <v>5434</v>
      </c>
      <c r="E224" s="2144"/>
      <c r="F224" s="2141">
        <v>533</v>
      </c>
      <c r="G224" s="2137" t="s">
        <v>5435</v>
      </c>
      <c r="H224" s="2142" t="s">
        <v>5436</v>
      </c>
      <c r="I224" s="2143" t="s">
        <v>5437</v>
      </c>
      <c r="J224" s="2144"/>
      <c r="K224" s="2141">
        <v>857</v>
      </c>
      <c r="L224" s="2137" t="s">
        <v>5438</v>
      </c>
      <c r="M224" s="2142" t="s">
        <v>5439</v>
      </c>
      <c r="N224" s="2143" t="s">
        <v>5428</v>
      </c>
      <c r="O224" s="2144"/>
      <c r="P224" s="2141">
        <v>1181</v>
      </c>
      <c r="Q224" s="2137" t="s">
        <v>5440</v>
      </c>
      <c r="R224" s="2142" t="s">
        <v>5441</v>
      </c>
      <c r="S224" s="2143" t="s">
        <v>5442</v>
      </c>
      <c r="T224" s="548"/>
      <c r="U224" s="548"/>
      <c r="V224" s="548"/>
      <c r="W224" s="548"/>
      <c r="X224" s="548"/>
      <c r="Y224" s="548"/>
      <c r="Z224" s="548"/>
      <c r="AA224" s="548"/>
      <c r="AB224" s="548"/>
      <c r="AC224" s="548"/>
      <c r="AD224" s="548"/>
      <c r="AE224" s="548"/>
      <c r="AF224" s="548"/>
      <c r="AG224" s="548"/>
      <c r="AH224" s="548"/>
      <c r="AI224" s="548"/>
    </row>
    <row r="225" spans="1:35">
      <c r="A225" s="2141">
        <v>210</v>
      </c>
      <c r="B225" s="2137" t="s">
        <v>5443</v>
      </c>
      <c r="C225" s="2142" t="s">
        <v>5444</v>
      </c>
      <c r="D225" s="2143" t="s">
        <v>5445</v>
      </c>
      <c r="E225" s="2144"/>
      <c r="F225" s="2141">
        <v>534</v>
      </c>
      <c r="G225" s="2137" t="s">
        <v>5446</v>
      </c>
      <c r="H225" s="2142" t="s">
        <v>5447</v>
      </c>
      <c r="I225" s="2143" t="s">
        <v>5448</v>
      </c>
      <c r="J225" s="2144"/>
      <c r="K225" s="2141">
        <v>858</v>
      </c>
      <c r="L225" s="2137" t="s">
        <v>5449</v>
      </c>
      <c r="M225" s="2142" t="s">
        <v>5450</v>
      </c>
      <c r="N225" s="2143" t="s">
        <v>5451</v>
      </c>
      <c r="O225" s="2144"/>
      <c r="P225" s="2141">
        <v>1182</v>
      </c>
      <c r="Q225" s="2137" t="s">
        <v>5452</v>
      </c>
      <c r="R225" s="2142" t="s">
        <v>5453</v>
      </c>
      <c r="S225" s="2143" t="s">
        <v>5454</v>
      </c>
      <c r="T225" s="548"/>
      <c r="U225" s="548"/>
      <c r="V225" s="548"/>
      <c r="W225" s="548"/>
      <c r="X225" s="548"/>
      <c r="Y225" s="548"/>
      <c r="Z225" s="548"/>
      <c r="AA225" s="548"/>
      <c r="AB225" s="548"/>
      <c r="AC225" s="548"/>
      <c r="AD225" s="548"/>
      <c r="AE225" s="548"/>
      <c r="AF225" s="548"/>
      <c r="AG225" s="548"/>
      <c r="AH225" s="548"/>
      <c r="AI225" s="548"/>
    </row>
    <row r="226" spans="1:35">
      <c r="A226" s="2141">
        <v>211</v>
      </c>
      <c r="B226" s="2137" t="s">
        <v>5455</v>
      </c>
      <c r="C226" s="2142" t="s">
        <v>5456</v>
      </c>
      <c r="D226" s="2143" t="s">
        <v>5457</v>
      </c>
      <c r="E226" s="2144"/>
      <c r="F226" s="2141">
        <v>535</v>
      </c>
      <c r="G226" s="2137" t="s">
        <v>5458</v>
      </c>
      <c r="H226" s="2142" t="s">
        <v>5459</v>
      </c>
      <c r="I226" s="2143" t="s">
        <v>5460</v>
      </c>
      <c r="J226" s="2144"/>
      <c r="K226" s="2141">
        <v>859</v>
      </c>
      <c r="L226" s="2137" t="s">
        <v>5461</v>
      </c>
      <c r="M226" s="2142" t="s">
        <v>5462</v>
      </c>
      <c r="N226" s="2143" t="s">
        <v>5463</v>
      </c>
      <c r="O226" s="2144"/>
      <c r="P226" s="2141">
        <v>1183</v>
      </c>
      <c r="Q226" s="2137" t="s">
        <v>5464</v>
      </c>
      <c r="R226" s="2142" t="s">
        <v>5465</v>
      </c>
      <c r="S226" s="2143" t="s">
        <v>5466</v>
      </c>
      <c r="T226" s="548"/>
      <c r="U226" s="548"/>
      <c r="V226" s="548"/>
      <c r="W226" s="548"/>
      <c r="X226" s="548"/>
      <c r="Y226" s="548"/>
      <c r="Z226" s="548"/>
      <c r="AA226" s="548"/>
      <c r="AB226" s="548"/>
      <c r="AC226" s="548"/>
      <c r="AD226" s="548"/>
      <c r="AE226" s="548"/>
      <c r="AF226" s="548"/>
      <c r="AG226" s="548"/>
      <c r="AH226" s="548"/>
      <c r="AI226" s="548"/>
    </row>
    <row r="227" spans="1:35">
      <c r="A227" s="2141">
        <v>212</v>
      </c>
      <c r="B227" s="2137" t="s">
        <v>5467</v>
      </c>
      <c r="C227" s="2142" t="s">
        <v>5468</v>
      </c>
      <c r="D227" s="2143" t="s">
        <v>5469</v>
      </c>
      <c r="E227" s="2144"/>
      <c r="F227" s="2141">
        <v>536</v>
      </c>
      <c r="G227" s="2137" t="s">
        <v>5470</v>
      </c>
      <c r="H227" s="2142" t="s">
        <v>5471</v>
      </c>
      <c r="I227" s="2143" t="s">
        <v>5472</v>
      </c>
      <c r="J227" s="2144"/>
      <c r="K227" s="2141">
        <v>860</v>
      </c>
      <c r="L227" s="2137" t="s">
        <v>5473</v>
      </c>
      <c r="M227" s="2142" t="s">
        <v>5474</v>
      </c>
      <c r="N227" s="2143" t="s">
        <v>5475</v>
      </c>
      <c r="O227" s="2144"/>
      <c r="P227" s="2141">
        <v>1184</v>
      </c>
      <c r="Q227" s="2137" t="s">
        <v>5476</v>
      </c>
      <c r="R227" s="2142" t="s">
        <v>5477</v>
      </c>
      <c r="S227" s="2143" t="s">
        <v>5478</v>
      </c>
      <c r="T227" s="548"/>
      <c r="U227" s="548"/>
      <c r="V227" s="548"/>
      <c r="W227" s="548"/>
      <c r="X227" s="548"/>
      <c r="Y227" s="548"/>
      <c r="Z227" s="548"/>
      <c r="AA227" s="548"/>
      <c r="AB227" s="548"/>
      <c r="AC227" s="548"/>
      <c r="AD227" s="548"/>
      <c r="AE227" s="548"/>
      <c r="AF227" s="548"/>
      <c r="AG227" s="548"/>
      <c r="AH227" s="548"/>
      <c r="AI227" s="548"/>
    </row>
    <row r="228" spans="1:35">
      <c r="A228" s="2141">
        <v>213</v>
      </c>
      <c r="B228" s="2137" t="s">
        <v>5479</v>
      </c>
      <c r="C228" s="2142" t="s">
        <v>5480</v>
      </c>
      <c r="D228" s="2143" t="s">
        <v>5481</v>
      </c>
      <c r="E228" s="2144"/>
      <c r="F228" s="2141">
        <v>537</v>
      </c>
      <c r="G228" s="2137" t="s">
        <v>5482</v>
      </c>
      <c r="H228" s="2142" t="s">
        <v>5483</v>
      </c>
      <c r="I228" s="2143" t="s">
        <v>5484</v>
      </c>
      <c r="J228" s="2144"/>
      <c r="K228" s="2141">
        <v>861</v>
      </c>
      <c r="L228" s="2137" t="s">
        <v>5485</v>
      </c>
      <c r="M228" s="2142" t="s">
        <v>5486</v>
      </c>
      <c r="N228" s="2143" t="s">
        <v>5487</v>
      </c>
      <c r="O228" s="2144"/>
      <c r="P228" s="2141">
        <v>1185</v>
      </c>
      <c r="Q228" s="2137" t="s">
        <v>5488</v>
      </c>
      <c r="R228" s="2142" t="s">
        <v>5489</v>
      </c>
      <c r="S228" s="2143" t="s">
        <v>5490</v>
      </c>
      <c r="T228" s="548"/>
      <c r="U228" s="548"/>
      <c r="V228" s="548"/>
      <c r="W228" s="548"/>
      <c r="X228" s="548"/>
      <c r="Y228" s="548"/>
      <c r="Z228" s="548"/>
      <c r="AA228" s="548"/>
      <c r="AB228" s="548"/>
      <c r="AC228" s="548"/>
      <c r="AD228" s="548"/>
      <c r="AE228" s="548"/>
      <c r="AF228" s="548"/>
      <c r="AG228" s="548"/>
      <c r="AH228" s="548"/>
      <c r="AI228" s="548"/>
    </row>
    <row r="229" spans="1:35">
      <c r="A229" s="2141">
        <v>214</v>
      </c>
      <c r="B229" s="2137" t="s">
        <v>5491</v>
      </c>
      <c r="C229" s="2142" t="s">
        <v>5492</v>
      </c>
      <c r="D229" s="2143" t="s">
        <v>5493</v>
      </c>
      <c r="E229" s="2144"/>
      <c r="F229" s="2141">
        <v>538</v>
      </c>
      <c r="G229" s="2137" t="s">
        <v>5494</v>
      </c>
      <c r="H229" s="2142" t="s">
        <v>5495</v>
      </c>
      <c r="I229" s="2143" t="s">
        <v>5496</v>
      </c>
      <c r="J229" s="2144"/>
      <c r="K229" s="2141">
        <v>862</v>
      </c>
      <c r="L229" s="2137" t="s">
        <v>5497</v>
      </c>
      <c r="M229" s="2142" t="s">
        <v>5498</v>
      </c>
      <c r="N229" s="2143" t="s">
        <v>5499</v>
      </c>
      <c r="O229" s="2144"/>
      <c r="P229" s="2141">
        <v>1186</v>
      </c>
      <c r="Q229" s="2137" t="s">
        <v>5500</v>
      </c>
      <c r="R229" s="2142" t="s">
        <v>5501</v>
      </c>
      <c r="S229" s="2143" t="s">
        <v>5502</v>
      </c>
      <c r="T229" s="548"/>
      <c r="U229" s="548"/>
      <c r="V229" s="548"/>
      <c r="W229" s="548"/>
      <c r="X229" s="548"/>
      <c r="Y229" s="548"/>
      <c r="Z229" s="548"/>
      <c r="AA229" s="548"/>
      <c r="AB229" s="548"/>
      <c r="AC229" s="548"/>
      <c r="AD229" s="548"/>
      <c r="AE229" s="548"/>
      <c r="AF229" s="548"/>
      <c r="AG229" s="548"/>
      <c r="AH229" s="548"/>
      <c r="AI229" s="548"/>
    </row>
    <row r="230" spans="1:35">
      <c r="A230" s="2141">
        <v>215</v>
      </c>
      <c r="B230" s="2137" t="s">
        <v>5503</v>
      </c>
      <c r="C230" s="2142" t="s">
        <v>5504</v>
      </c>
      <c r="D230" s="2143" t="s">
        <v>5505</v>
      </c>
      <c r="E230" s="2144"/>
      <c r="F230" s="2141">
        <v>539</v>
      </c>
      <c r="G230" s="2137" t="s">
        <v>5506</v>
      </c>
      <c r="H230" s="2142" t="s">
        <v>5507</v>
      </c>
      <c r="I230" s="2143" t="s">
        <v>5508</v>
      </c>
      <c r="J230" s="2144"/>
      <c r="K230" s="2141">
        <v>863</v>
      </c>
      <c r="L230" s="2137" t="s">
        <v>5509</v>
      </c>
      <c r="M230" s="2142" t="s">
        <v>5510</v>
      </c>
      <c r="N230" s="2143" t="s">
        <v>5511</v>
      </c>
      <c r="O230" s="2144"/>
      <c r="P230" s="2141">
        <v>1187</v>
      </c>
      <c r="Q230" s="2137" t="s">
        <v>5512</v>
      </c>
      <c r="R230" s="2142" t="s">
        <v>5513</v>
      </c>
      <c r="S230" s="2143" t="s">
        <v>5514</v>
      </c>
      <c r="T230" s="548"/>
      <c r="U230" s="548"/>
      <c r="V230" s="548"/>
      <c r="W230" s="548"/>
      <c r="X230" s="548"/>
      <c r="Y230" s="548"/>
      <c r="Z230" s="548"/>
      <c r="AA230" s="548"/>
      <c r="AB230" s="548"/>
      <c r="AC230" s="548"/>
      <c r="AD230" s="548"/>
      <c r="AE230" s="548"/>
      <c r="AF230" s="548"/>
      <c r="AG230" s="548"/>
      <c r="AH230" s="548"/>
      <c r="AI230" s="548"/>
    </row>
    <row r="231" spans="1:35">
      <c r="A231" s="2141">
        <v>216</v>
      </c>
      <c r="B231" s="2137" t="s">
        <v>5515</v>
      </c>
      <c r="C231" s="2142" t="s">
        <v>5516</v>
      </c>
      <c r="D231" s="2143" t="s">
        <v>5517</v>
      </c>
      <c r="E231" s="2144"/>
      <c r="F231" s="2141">
        <v>540</v>
      </c>
      <c r="G231" s="2137" t="s">
        <v>5518</v>
      </c>
      <c r="H231" s="2142" t="s">
        <v>5519</v>
      </c>
      <c r="I231" s="2143" t="s">
        <v>5520</v>
      </c>
      <c r="J231" s="2144"/>
      <c r="K231" s="2141">
        <v>864</v>
      </c>
      <c r="L231" s="2137" t="s">
        <v>5521</v>
      </c>
      <c r="M231" s="2142" t="s">
        <v>5522</v>
      </c>
      <c r="N231" s="2143" t="s">
        <v>5523</v>
      </c>
      <c r="O231" s="2144"/>
      <c r="P231" s="2141">
        <v>1188</v>
      </c>
      <c r="Q231" s="2137" t="s">
        <v>5524</v>
      </c>
      <c r="R231" s="2142" t="s">
        <v>5525</v>
      </c>
      <c r="S231" s="2143" t="s">
        <v>5526</v>
      </c>
      <c r="T231" s="548"/>
      <c r="U231" s="548"/>
      <c r="V231" s="548"/>
      <c r="W231" s="548"/>
      <c r="X231" s="548"/>
      <c r="Y231" s="548"/>
      <c r="Z231" s="548"/>
      <c r="AA231" s="548"/>
      <c r="AB231" s="548"/>
      <c r="AC231" s="548"/>
      <c r="AD231" s="548"/>
      <c r="AE231" s="548"/>
      <c r="AF231" s="548"/>
      <c r="AG231" s="548"/>
      <c r="AH231" s="548"/>
      <c r="AI231" s="548"/>
    </row>
    <row r="232" spans="1:35">
      <c r="A232" s="2141">
        <v>217</v>
      </c>
      <c r="B232" s="2137" t="s">
        <v>5527</v>
      </c>
      <c r="C232" s="2142" t="s">
        <v>5528</v>
      </c>
      <c r="D232" s="2143" t="s">
        <v>5529</v>
      </c>
      <c r="E232" s="2144"/>
      <c r="F232" s="2141">
        <v>541</v>
      </c>
      <c r="G232" s="2137" t="s">
        <v>5530</v>
      </c>
      <c r="H232" s="2142" t="s">
        <v>5531</v>
      </c>
      <c r="I232" s="2143" t="s">
        <v>5532</v>
      </c>
      <c r="J232" s="2144"/>
      <c r="K232" s="2141">
        <v>865</v>
      </c>
      <c r="L232" s="2137" t="s">
        <v>5533</v>
      </c>
      <c r="M232" s="2142" t="s">
        <v>5534</v>
      </c>
      <c r="N232" s="2143" t="s">
        <v>5535</v>
      </c>
      <c r="O232" s="2144"/>
      <c r="P232" s="2141">
        <v>1189</v>
      </c>
      <c r="Q232" s="2137" t="s">
        <v>5536</v>
      </c>
      <c r="R232" s="2142" t="s">
        <v>5537</v>
      </c>
      <c r="S232" s="2143" t="s">
        <v>5538</v>
      </c>
      <c r="T232" s="548"/>
      <c r="U232" s="548"/>
      <c r="V232" s="548"/>
      <c r="W232" s="548"/>
      <c r="X232" s="548"/>
      <c r="Y232" s="548"/>
      <c r="Z232" s="548"/>
      <c r="AA232" s="548"/>
      <c r="AB232" s="548"/>
      <c r="AC232" s="548"/>
      <c r="AD232" s="548"/>
      <c r="AE232" s="548"/>
      <c r="AF232" s="548"/>
      <c r="AG232" s="548"/>
      <c r="AH232" s="548"/>
      <c r="AI232" s="548"/>
    </row>
    <row r="233" spans="1:35">
      <c r="A233" s="2141">
        <v>218</v>
      </c>
      <c r="B233" s="2137" t="s">
        <v>5539</v>
      </c>
      <c r="C233" s="2142" t="s">
        <v>5540</v>
      </c>
      <c r="D233" s="2143" t="s">
        <v>5541</v>
      </c>
      <c r="E233" s="2144"/>
      <c r="F233" s="2141">
        <v>542</v>
      </c>
      <c r="G233" s="2137" t="s">
        <v>5542</v>
      </c>
      <c r="H233" s="2142" t="s">
        <v>5543</v>
      </c>
      <c r="I233" s="2143" t="s">
        <v>5544</v>
      </c>
      <c r="J233" s="2144"/>
      <c r="K233" s="2141">
        <v>866</v>
      </c>
      <c r="L233" s="2137" t="s">
        <v>5545</v>
      </c>
      <c r="M233" s="2142" t="s">
        <v>5546</v>
      </c>
      <c r="N233" s="2143" t="s">
        <v>5547</v>
      </c>
      <c r="O233" s="2144"/>
      <c r="P233" s="2141">
        <v>1190</v>
      </c>
      <c r="Q233" s="2137" t="s">
        <v>5548</v>
      </c>
      <c r="R233" s="2142" t="s">
        <v>5549</v>
      </c>
      <c r="S233" s="2143" t="s">
        <v>5550</v>
      </c>
      <c r="T233" s="548"/>
      <c r="U233" s="548"/>
      <c r="V233" s="548"/>
      <c r="W233" s="548"/>
      <c r="X233" s="548"/>
      <c r="Y233" s="548"/>
      <c r="Z233" s="548"/>
      <c r="AA233" s="548"/>
      <c r="AB233" s="548"/>
      <c r="AC233" s="548"/>
      <c r="AD233" s="548"/>
      <c r="AE233" s="548"/>
      <c r="AF233" s="548"/>
      <c r="AG233" s="548"/>
      <c r="AH233" s="548"/>
      <c r="AI233" s="548"/>
    </row>
    <row r="234" spans="1:35">
      <c r="A234" s="2141">
        <v>219</v>
      </c>
      <c r="B234" s="2137" t="s">
        <v>5551</v>
      </c>
      <c r="C234" s="2142" t="s">
        <v>5552</v>
      </c>
      <c r="D234" s="2143" t="s">
        <v>5553</v>
      </c>
      <c r="E234" s="2144"/>
      <c r="F234" s="2141">
        <v>543</v>
      </c>
      <c r="G234" s="2137" t="s">
        <v>5554</v>
      </c>
      <c r="H234" s="2142" t="s">
        <v>5555</v>
      </c>
      <c r="I234" s="2143" t="s">
        <v>5556</v>
      </c>
      <c r="J234" s="2144"/>
      <c r="K234" s="2141">
        <v>867</v>
      </c>
      <c r="L234" s="2137" t="s">
        <v>5557</v>
      </c>
      <c r="M234" s="2142" t="s">
        <v>5558</v>
      </c>
      <c r="N234" s="2143" t="s">
        <v>5559</v>
      </c>
      <c r="O234" s="2144"/>
      <c r="P234" s="2141">
        <v>1191</v>
      </c>
      <c r="Q234" s="2137" t="s">
        <v>5560</v>
      </c>
      <c r="R234" s="2142" t="s">
        <v>5561</v>
      </c>
      <c r="S234" s="2143" t="s">
        <v>5562</v>
      </c>
      <c r="T234" s="548"/>
      <c r="U234" s="548"/>
      <c r="V234" s="548"/>
      <c r="W234" s="548"/>
      <c r="X234" s="548"/>
      <c r="Y234" s="548"/>
      <c r="Z234" s="548"/>
      <c r="AA234" s="548"/>
      <c r="AB234" s="548"/>
      <c r="AC234" s="548"/>
      <c r="AD234" s="548"/>
      <c r="AE234" s="548"/>
      <c r="AF234" s="548"/>
      <c r="AG234" s="548"/>
      <c r="AH234" s="548"/>
      <c r="AI234" s="548"/>
    </row>
    <row r="235" spans="1:35">
      <c r="A235" s="2141">
        <v>220</v>
      </c>
      <c r="B235" s="2137" t="s">
        <v>5563</v>
      </c>
      <c r="C235" s="2142" t="s">
        <v>5564</v>
      </c>
      <c r="D235" s="2143" t="s">
        <v>5565</v>
      </c>
      <c r="E235" s="2144"/>
      <c r="F235" s="2141">
        <v>544</v>
      </c>
      <c r="G235" s="2137" t="s">
        <v>5566</v>
      </c>
      <c r="H235" s="2142" t="s">
        <v>5567</v>
      </c>
      <c r="I235" s="2143" t="s">
        <v>5568</v>
      </c>
      <c r="J235" s="2144"/>
      <c r="K235" s="2141">
        <v>868</v>
      </c>
      <c r="L235" s="2137" t="s">
        <v>5569</v>
      </c>
      <c r="M235" s="2142" t="s">
        <v>5570</v>
      </c>
      <c r="N235" s="2143" t="s">
        <v>5571</v>
      </c>
      <c r="O235" s="2144"/>
      <c r="P235" s="2141">
        <v>1192</v>
      </c>
      <c r="Q235" s="2137" t="s">
        <v>5572</v>
      </c>
      <c r="R235" s="2142" t="s">
        <v>5573</v>
      </c>
      <c r="S235" s="2143" t="s">
        <v>5574</v>
      </c>
      <c r="T235" s="548"/>
      <c r="U235" s="548"/>
      <c r="V235" s="548"/>
      <c r="W235" s="548"/>
      <c r="X235" s="548"/>
      <c r="Y235" s="548"/>
      <c r="Z235" s="548"/>
      <c r="AA235" s="548"/>
      <c r="AB235" s="548"/>
      <c r="AC235" s="548"/>
      <c r="AD235" s="548"/>
      <c r="AE235" s="548"/>
      <c r="AF235" s="548"/>
      <c r="AG235" s="548"/>
      <c r="AH235" s="548"/>
      <c r="AI235" s="548"/>
    </row>
    <row r="236" spans="1:35">
      <c r="A236" s="2141">
        <v>221</v>
      </c>
      <c r="B236" s="2137" t="s">
        <v>5575</v>
      </c>
      <c r="C236" s="2142" t="s">
        <v>5576</v>
      </c>
      <c r="D236" s="2143" t="s">
        <v>5577</v>
      </c>
      <c r="E236" s="2144"/>
      <c r="F236" s="2141">
        <v>545</v>
      </c>
      <c r="G236" s="2137" t="s">
        <v>5578</v>
      </c>
      <c r="H236" s="2142" t="s">
        <v>5579</v>
      </c>
      <c r="I236" s="2143" t="s">
        <v>5580</v>
      </c>
      <c r="J236" s="2144"/>
      <c r="K236" s="2141">
        <v>869</v>
      </c>
      <c r="L236" s="2137" t="s">
        <v>5581</v>
      </c>
      <c r="M236" s="2142" t="s">
        <v>5582</v>
      </c>
      <c r="N236" s="2143" t="s">
        <v>5583</v>
      </c>
      <c r="O236" s="2144"/>
      <c r="P236" s="2141">
        <v>1193</v>
      </c>
      <c r="Q236" s="2137" t="s">
        <v>5584</v>
      </c>
      <c r="R236" s="2142" t="s">
        <v>5585</v>
      </c>
      <c r="S236" s="2143" t="s">
        <v>5586</v>
      </c>
      <c r="T236" s="548"/>
      <c r="U236" s="548"/>
      <c r="V236" s="548"/>
      <c r="W236" s="548"/>
      <c r="X236" s="548"/>
      <c r="Y236" s="548"/>
      <c r="Z236" s="548"/>
      <c r="AA236" s="548"/>
      <c r="AB236" s="548"/>
      <c r="AC236" s="548"/>
      <c r="AD236" s="548"/>
      <c r="AE236" s="548"/>
      <c r="AF236" s="548"/>
      <c r="AG236" s="548"/>
      <c r="AH236" s="548"/>
      <c r="AI236" s="548"/>
    </row>
    <row r="237" spans="1:35">
      <c r="A237" s="2141">
        <v>222</v>
      </c>
      <c r="B237" s="2137" t="s">
        <v>5587</v>
      </c>
      <c r="C237" s="2142" t="s">
        <v>5588</v>
      </c>
      <c r="D237" s="2143" t="s">
        <v>5589</v>
      </c>
      <c r="E237" s="2144"/>
      <c r="F237" s="2141">
        <v>546</v>
      </c>
      <c r="G237" s="2137" t="s">
        <v>5590</v>
      </c>
      <c r="H237" s="2142" t="s">
        <v>5591</v>
      </c>
      <c r="I237" s="2143" t="s">
        <v>5592</v>
      </c>
      <c r="J237" s="2144"/>
      <c r="K237" s="2141">
        <v>870</v>
      </c>
      <c r="L237" s="2137" t="s">
        <v>5593</v>
      </c>
      <c r="M237" s="2142" t="s">
        <v>5594</v>
      </c>
      <c r="N237" s="2143" t="s">
        <v>5595</v>
      </c>
      <c r="O237" s="2144"/>
      <c r="P237" s="2141">
        <v>1194</v>
      </c>
      <c r="Q237" s="2137" t="s">
        <v>5596</v>
      </c>
      <c r="R237" s="2142" t="s">
        <v>5597</v>
      </c>
      <c r="S237" s="2143" t="s">
        <v>5598</v>
      </c>
      <c r="T237" s="548"/>
      <c r="U237" s="548"/>
      <c r="V237" s="548"/>
      <c r="W237" s="548"/>
      <c r="X237" s="548"/>
      <c r="Y237" s="548"/>
      <c r="Z237" s="548"/>
      <c r="AA237" s="548"/>
      <c r="AB237" s="548"/>
      <c r="AC237" s="548"/>
      <c r="AD237" s="548"/>
      <c r="AE237" s="548"/>
      <c r="AF237" s="548"/>
      <c r="AG237" s="548"/>
      <c r="AH237" s="548"/>
      <c r="AI237" s="548"/>
    </row>
    <row r="238" spans="1:35">
      <c r="A238" s="2141">
        <v>223</v>
      </c>
      <c r="B238" s="2137" t="s">
        <v>5599</v>
      </c>
      <c r="C238" s="2142" t="s">
        <v>5600</v>
      </c>
      <c r="D238" s="2143" t="s">
        <v>5601</v>
      </c>
      <c r="E238" s="2144"/>
      <c r="F238" s="2141">
        <v>547</v>
      </c>
      <c r="G238" s="2137" t="s">
        <v>5602</v>
      </c>
      <c r="H238" s="2142" t="s">
        <v>5603</v>
      </c>
      <c r="I238" s="2143" t="s">
        <v>5604</v>
      </c>
      <c r="J238" s="2144"/>
      <c r="K238" s="2141">
        <v>871</v>
      </c>
      <c r="L238" s="2137" t="s">
        <v>5605</v>
      </c>
      <c r="M238" s="2142" t="s">
        <v>5606</v>
      </c>
      <c r="N238" s="2143" t="s">
        <v>5607</v>
      </c>
      <c r="O238" s="2144"/>
      <c r="P238" s="2141">
        <v>1195</v>
      </c>
      <c r="Q238" s="2137" t="s">
        <v>5608</v>
      </c>
      <c r="R238" s="2142" t="s">
        <v>5609</v>
      </c>
      <c r="S238" s="2143" t="s">
        <v>5610</v>
      </c>
      <c r="T238" s="548"/>
      <c r="U238" s="548"/>
      <c r="V238" s="548"/>
      <c r="W238" s="548"/>
      <c r="X238" s="548"/>
      <c r="Y238" s="548"/>
      <c r="Z238" s="548"/>
      <c r="AA238" s="548"/>
      <c r="AB238" s="548"/>
      <c r="AC238" s="548"/>
      <c r="AD238" s="548"/>
      <c r="AE238" s="548"/>
      <c r="AF238" s="548"/>
      <c r="AG238" s="548"/>
      <c r="AH238" s="548"/>
      <c r="AI238" s="548"/>
    </row>
    <row r="239" spans="1:35">
      <c r="A239" s="2141">
        <v>224</v>
      </c>
      <c r="B239" s="2137" t="s">
        <v>5611</v>
      </c>
      <c r="C239" s="2142" t="s">
        <v>5612</v>
      </c>
      <c r="D239" s="2143" t="s">
        <v>5613</v>
      </c>
      <c r="E239" s="2144"/>
      <c r="F239" s="2141">
        <v>548</v>
      </c>
      <c r="G239" s="2137" t="s">
        <v>5614</v>
      </c>
      <c r="H239" s="2142" t="s">
        <v>5615</v>
      </c>
      <c r="I239" s="2143" t="s">
        <v>5616</v>
      </c>
      <c r="J239" s="2144"/>
      <c r="K239" s="2141">
        <v>872</v>
      </c>
      <c r="L239" s="2137" t="s">
        <v>5617</v>
      </c>
      <c r="M239" s="2142" t="s">
        <v>5618</v>
      </c>
      <c r="N239" s="2143" t="s">
        <v>5619</v>
      </c>
      <c r="O239" s="2144"/>
      <c r="P239" s="2141">
        <v>1196</v>
      </c>
      <c r="Q239" s="2137" t="s">
        <v>5620</v>
      </c>
      <c r="R239" s="2142" t="s">
        <v>5621</v>
      </c>
      <c r="S239" s="2143" t="s">
        <v>5622</v>
      </c>
      <c r="T239" s="548"/>
      <c r="U239" s="548"/>
      <c r="V239" s="548"/>
      <c r="W239" s="548"/>
      <c r="X239" s="548"/>
      <c r="Y239" s="548"/>
      <c r="Z239" s="548"/>
      <c r="AA239" s="548"/>
      <c r="AB239" s="548"/>
      <c r="AC239" s="548"/>
      <c r="AD239" s="548"/>
      <c r="AE239" s="548"/>
      <c r="AF239" s="548"/>
      <c r="AG239" s="548"/>
      <c r="AH239" s="548"/>
      <c r="AI239" s="548"/>
    </row>
    <row r="240" spans="1:35">
      <c r="A240" s="2141">
        <v>225</v>
      </c>
      <c r="B240" s="2137" t="s">
        <v>5623</v>
      </c>
      <c r="C240" s="2142" t="s">
        <v>5624</v>
      </c>
      <c r="D240" s="2143" t="s">
        <v>5625</v>
      </c>
      <c r="E240" s="2144"/>
      <c r="F240" s="2141">
        <v>549</v>
      </c>
      <c r="G240" s="2137" t="s">
        <v>5626</v>
      </c>
      <c r="H240" s="2142" t="s">
        <v>5627</v>
      </c>
      <c r="I240" s="2143" t="s">
        <v>5628</v>
      </c>
      <c r="J240" s="2144"/>
      <c r="K240" s="2141">
        <v>873</v>
      </c>
      <c r="L240" s="2137" t="s">
        <v>5629</v>
      </c>
      <c r="M240" s="2142" t="s">
        <v>5630</v>
      </c>
      <c r="N240" s="2143" t="s">
        <v>5631</v>
      </c>
      <c r="O240" s="2144"/>
      <c r="P240" s="2141">
        <v>1197</v>
      </c>
      <c r="Q240" s="2137" t="s">
        <v>5632</v>
      </c>
      <c r="R240" s="2142" t="s">
        <v>5633</v>
      </c>
      <c r="S240" s="2143" t="s">
        <v>5634</v>
      </c>
      <c r="T240" s="548"/>
      <c r="U240" s="548"/>
      <c r="V240" s="548"/>
      <c r="W240" s="548"/>
      <c r="X240" s="548"/>
      <c r="Y240" s="548"/>
      <c r="Z240" s="548"/>
      <c r="AA240" s="548"/>
      <c r="AB240" s="548"/>
      <c r="AC240" s="548"/>
      <c r="AD240" s="548"/>
      <c r="AE240" s="548"/>
      <c r="AF240" s="548"/>
      <c r="AG240" s="548"/>
      <c r="AH240" s="548"/>
      <c r="AI240" s="548"/>
    </row>
    <row r="241" spans="1:35">
      <c r="A241" s="2141">
        <v>226</v>
      </c>
      <c r="B241" s="2137" t="s">
        <v>5635</v>
      </c>
      <c r="C241" s="2142" t="s">
        <v>5636</v>
      </c>
      <c r="D241" s="2143" t="s">
        <v>4479</v>
      </c>
      <c r="E241" s="2144"/>
      <c r="F241" s="2141">
        <v>550</v>
      </c>
      <c r="G241" s="2137" t="s">
        <v>5637</v>
      </c>
      <c r="H241" s="2142" t="s">
        <v>5638</v>
      </c>
      <c r="I241" s="2143" t="s">
        <v>5639</v>
      </c>
      <c r="J241" s="2144"/>
      <c r="K241" s="2141">
        <v>874</v>
      </c>
      <c r="L241" s="2137" t="s">
        <v>5640</v>
      </c>
      <c r="M241" s="2142" t="s">
        <v>5641</v>
      </c>
      <c r="N241" s="2143" t="s">
        <v>5642</v>
      </c>
      <c r="O241" s="2144"/>
      <c r="P241" s="2141">
        <v>1198</v>
      </c>
      <c r="Q241" s="2137" t="s">
        <v>5643</v>
      </c>
      <c r="R241" s="2142" t="s">
        <v>5644</v>
      </c>
      <c r="S241" s="2143" t="s">
        <v>5645</v>
      </c>
      <c r="T241" s="548"/>
      <c r="U241" s="548"/>
      <c r="V241" s="548"/>
      <c r="W241" s="548"/>
      <c r="X241" s="548"/>
      <c r="Y241" s="548"/>
      <c r="Z241" s="548"/>
      <c r="AA241" s="548"/>
      <c r="AB241" s="548"/>
      <c r="AC241" s="548"/>
      <c r="AD241" s="548"/>
      <c r="AE241" s="548"/>
      <c r="AF241" s="548"/>
      <c r="AG241" s="548"/>
      <c r="AH241" s="548"/>
      <c r="AI241" s="548"/>
    </row>
    <row r="242" spans="1:35">
      <c r="A242" s="2141">
        <v>227</v>
      </c>
      <c r="B242" s="2137" t="s">
        <v>5646</v>
      </c>
      <c r="C242" s="2142" t="s">
        <v>5647</v>
      </c>
      <c r="D242" s="2143" t="s">
        <v>5648</v>
      </c>
      <c r="E242" s="2144"/>
      <c r="F242" s="2141">
        <v>551</v>
      </c>
      <c r="G242" s="2137" t="s">
        <v>5649</v>
      </c>
      <c r="H242" s="2142" t="s">
        <v>5650</v>
      </c>
      <c r="I242" s="2143" t="s">
        <v>5651</v>
      </c>
      <c r="J242" s="2144"/>
      <c r="K242" s="2141">
        <v>875</v>
      </c>
      <c r="L242" s="2137" t="s">
        <v>5652</v>
      </c>
      <c r="M242" s="2142" t="s">
        <v>5653</v>
      </c>
      <c r="N242" s="2143" t="s">
        <v>5654</v>
      </c>
      <c r="O242" s="2144"/>
      <c r="P242" s="2141">
        <v>1199</v>
      </c>
      <c r="Q242" s="2137" t="s">
        <v>5655</v>
      </c>
      <c r="R242" s="2142" t="s">
        <v>5656</v>
      </c>
      <c r="S242" s="2143" t="s">
        <v>5657</v>
      </c>
      <c r="T242" s="548"/>
      <c r="U242" s="548"/>
      <c r="V242" s="548"/>
      <c r="W242" s="548"/>
      <c r="X242" s="548"/>
      <c r="Y242" s="548"/>
      <c r="Z242" s="548"/>
      <c r="AA242" s="548"/>
      <c r="AB242" s="548"/>
      <c r="AC242" s="548"/>
      <c r="AD242" s="548"/>
      <c r="AE242" s="548"/>
      <c r="AF242" s="548"/>
      <c r="AG242" s="548"/>
      <c r="AH242" s="548"/>
      <c r="AI242" s="548"/>
    </row>
    <row r="243" spans="1:35">
      <c r="A243" s="2141">
        <v>228</v>
      </c>
      <c r="B243" s="2137" t="s">
        <v>5658</v>
      </c>
      <c r="C243" s="2142" t="s">
        <v>5659</v>
      </c>
      <c r="D243" s="2143" t="s">
        <v>5660</v>
      </c>
      <c r="E243" s="2144"/>
      <c r="F243" s="2141">
        <v>552</v>
      </c>
      <c r="G243" s="2137" t="s">
        <v>5661</v>
      </c>
      <c r="H243" s="2142" t="s">
        <v>5662</v>
      </c>
      <c r="I243" s="2143" t="s">
        <v>5663</v>
      </c>
      <c r="J243" s="2144"/>
      <c r="K243" s="2141">
        <v>876</v>
      </c>
      <c r="L243" s="2137" t="s">
        <v>5664</v>
      </c>
      <c r="M243" s="2142" t="s">
        <v>5665</v>
      </c>
      <c r="N243" s="2143" t="s">
        <v>5666</v>
      </c>
      <c r="O243" s="2144"/>
      <c r="P243" s="2141">
        <v>1200</v>
      </c>
      <c r="Q243" s="2137" t="s">
        <v>5667</v>
      </c>
      <c r="R243" s="2142" t="s">
        <v>5668</v>
      </c>
      <c r="S243" s="2143" t="s">
        <v>2007</v>
      </c>
      <c r="T243" s="548"/>
      <c r="U243" s="548"/>
      <c r="V243" s="548"/>
      <c r="W243" s="548"/>
      <c r="X243" s="548"/>
      <c r="Y243" s="548"/>
      <c r="Z243" s="548"/>
      <c r="AA243" s="548"/>
      <c r="AB243" s="548"/>
      <c r="AC243" s="548"/>
      <c r="AD243" s="548"/>
      <c r="AE243" s="548"/>
      <c r="AF243" s="548"/>
      <c r="AG243" s="548"/>
      <c r="AH243" s="548"/>
      <c r="AI243" s="548"/>
    </row>
    <row r="244" spans="1:35">
      <c r="A244" s="2141">
        <v>229</v>
      </c>
      <c r="B244" s="2137" t="s">
        <v>5669</v>
      </c>
      <c r="C244" s="2142" t="s">
        <v>5670</v>
      </c>
      <c r="D244" s="2143" t="s">
        <v>5671</v>
      </c>
      <c r="E244" s="2144"/>
      <c r="F244" s="2141">
        <v>553</v>
      </c>
      <c r="G244" s="2137" t="s">
        <v>5672</v>
      </c>
      <c r="H244" s="2142" t="s">
        <v>5673</v>
      </c>
      <c r="I244" s="2143" t="s">
        <v>5674</v>
      </c>
      <c r="J244" s="2144"/>
      <c r="K244" s="2141">
        <v>877</v>
      </c>
      <c r="L244" s="2137" t="s">
        <v>5675</v>
      </c>
      <c r="M244" s="2142" t="s">
        <v>5676</v>
      </c>
      <c r="N244" s="2143" t="s">
        <v>5677</v>
      </c>
      <c r="O244" s="2144"/>
      <c r="P244" s="2141">
        <v>1201</v>
      </c>
      <c r="Q244" s="2137" t="s">
        <v>5678</v>
      </c>
      <c r="R244" s="2142" t="s">
        <v>5679</v>
      </c>
      <c r="S244" s="2143" t="s">
        <v>5680</v>
      </c>
      <c r="T244" s="548"/>
      <c r="U244" s="548"/>
      <c r="V244" s="548"/>
      <c r="W244" s="548"/>
      <c r="X244" s="548"/>
      <c r="Y244" s="548"/>
      <c r="Z244" s="548"/>
      <c r="AA244" s="548"/>
      <c r="AB244" s="548"/>
      <c r="AC244" s="548"/>
      <c r="AD244" s="548"/>
      <c r="AE244" s="548"/>
      <c r="AF244" s="548"/>
      <c r="AG244" s="548"/>
      <c r="AH244" s="548"/>
      <c r="AI244" s="548"/>
    </row>
    <row r="245" spans="1:35">
      <c r="A245" s="2141">
        <v>230</v>
      </c>
      <c r="B245" s="2137" t="s">
        <v>5681</v>
      </c>
      <c r="C245" s="2142" t="s">
        <v>5682</v>
      </c>
      <c r="D245" s="2143" t="s">
        <v>5683</v>
      </c>
      <c r="E245" s="2144"/>
      <c r="F245" s="2141">
        <v>554</v>
      </c>
      <c r="G245" s="2137" t="s">
        <v>5684</v>
      </c>
      <c r="H245" s="2142" t="s">
        <v>5685</v>
      </c>
      <c r="I245" s="2143" t="s">
        <v>5686</v>
      </c>
      <c r="J245" s="2144"/>
      <c r="K245" s="2141">
        <v>878</v>
      </c>
      <c r="L245" s="2137" t="s">
        <v>5687</v>
      </c>
      <c r="M245" s="2142" t="s">
        <v>5688</v>
      </c>
      <c r="N245" s="2143" t="s">
        <v>5666</v>
      </c>
      <c r="O245" s="2144"/>
      <c r="P245" s="2141">
        <v>1202</v>
      </c>
      <c r="Q245" s="2137" t="s">
        <v>5689</v>
      </c>
      <c r="R245" s="2142" t="s">
        <v>5690</v>
      </c>
      <c r="S245" s="2143" t="s">
        <v>5691</v>
      </c>
      <c r="T245" s="548"/>
      <c r="U245" s="548"/>
      <c r="V245" s="548"/>
      <c r="W245" s="548"/>
      <c r="X245" s="548"/>
      <c r="Y245" s="548"/>
      <c r="Z245" s="548"/>
      <c r="AA245" s="548"/>
      <c r="AB245" s="548"/>
      <c r="AC245" s="548"/>
      <c r="AD245" s="548"/>
      <c r="AE245" s="548"/>
      <c r="AF245" s="548"/>
      <c r="AG245" s="548"/>
      <c r="AH245" s="548"/>
      <c r="AI245" s="548"/>
    </row>
    <row r="246" spans="1:35">
      <c r="A246" s="2141">
        <v>231</v>
      </c>
      <c r="B246" s="2137" t="s">
        <v>5692</v>
      </c>
      <c r="C246" s="2142" t="s">
        <v>5693</v>
      </c>
      <c r="D246" s="2143" t="s">
        <v>5694</v>
      </c>
      <c r="E246" s="2144"/>
      <c r="F246" s="2141">
        <v>555</v>
      </c>
      <c r="G246" s="2137" t="s">
        <v>5695</v>
      </c>
      <c r="H246" s="2142" t="s">
        <v>5696</v>
      </c>
      <c r="I246" s="2143" t="s">
        <v>5697</v>
      </c>
      <c r="J246" s="2144"/>
      <c r="K246" s="2141">
        <v>879</v>
      </c>
      <c r="L246" s="2137" t="s">
        <v>5698</v>
      </c>
      <c r="M246" s="2142" t="s">
        <v>5699</v>
      </c>
      <c r="N246" s="2143" t="s">
        <v>5700</v>
      </c>
      <c r="O246" s="2144"/>
      <c r="P246" s="2141">
        <v>1203</v>
      </c>
      <c r="Q246" s="2137" t="s">
        <v>5701</v>
      </c>
      <c r="R246" s="2142" t="s">
        <v>5702</v>
      </c>
      <c r="S246" s="2143" t="s">
        <v>5703</v>
      </c>
      <c r="T246" s="548"/>
      <c r="U246" s="548"/>
      <c r="V246" s="548"/>
      <c r="W246" s="548"/>
      <c r="X246" s="548"/>
      <c r="Y246" s="548"/>
      <c r="Z246" s="548"/>
      <c r="AA246" s="548"/>
      <c r="AB246" s="548"/>
      <c r="AC246" s="548"/>
      <c r="AD246" s="548"/>
      <c r="AE246" s="548"/>
      <c r="AF246" s="548"/>
      <c r="AG246" s="548"/>
      <c r="AH246" s="548"/>
      <c r="AI246" s="548"/>
    </row>
    <row r="247" spans="1:35">
      <c r="A247" s="2141">
        <v>232</v>
      </c>
      <c r="B247" s="2137" t="s">
        <v>5704</v>
      </c>
      <c r="C247" s="2142" t="s">
        <v>5705</v>
      </c>
      <c r="D247" s="2143" t="s">
        <v>5706</v>
      </c>
      <c r="E247" s="2144"/>
      <c r="F247" s="2141">
        <v>556</v>
      </c>
      <c r="G247" s="2137" t="s">
        <v>5707</v>
      </c>
      <c r="H247" s="2142" t="s">
        <v>5708</v>
      </c>
      <c r="I247" s="2143" t="s">
        <v>5709</v>
      </c>
      <c r="J247" s="2144"/>
      <c r="K247" s="2141">
        <v>880</v>
      </c>
      <c r="L247" s="2137" t="s">
        <v>5710</v>
      </c>
      <c r="M247" s="2142" t="s">
        <v>5711</v>
      </c>
      <c r="N247" s="2143" t="s">
        <v>5712</v>
      </c>
      <c r="O247" s="2144"/>
      <c r="P247" s="2141">
        <v>1204</v>
      </c>
      <c r="Q247" s="2137" t="s">
        <v>5713</v>
      </c>
      <c r="R247" s="2142" t="s">
        <v>5714</v>
      </c>
      <c r="S247" s="2143" t="s">
        <v>5715</v>
      </c>
      <c r="T247" s="548"/>
      <c r="U247" s="548"/>
      <c r="V247" s="548"/>
      <c r="W247" s="548"/>
      <c r="X247" s="548"/>
      <c r="Y247" s="548"/>
      <c r="Z247" s="548"/>
      <c r="AA247" s="548"/>
      <c r="AB247" s="548"/>
      <c r="AC247" s="548"/>
      <c r="AD247" s="548"/>
      <c r="AE247" s="548"/>
      <c r="AF247" s="548"/>
      <c r="AG247" s="548"/>
      <c r="AH247" s="548"/>
      <c r="AI247" s="548"/>
    </row>
    <row r="248" spans="1:35">
      <c r="A248" s="2141">
        <v>233</v>
      </c>
      <c r="B248" s="2137" t="s">
        <v>5716</v>
      </c>
      <c r="C248" s="2142" t="s">
        <v>5717</v>
      </c>
      <c r="D248" s="2143" t="s">
        <v>5718</v>
      </c>
      <c r="E248" s="2144"/>
      <c r="F248" s="2141">
        <v>557</v>
      </c>
      <c r="G248" s="2137" t="s">
        <v>5719</v>
      </c>
      <c r="H248" s="2142" t="s">
        <v>5720</v>
      </c>
      <c r="I248" s="2143" t="s">
        <v>5721</v>
      </c>
      <c r="J248" s="2144"/>
      <c r="K248" s="2141">
        <v>881</v>
      </c>
      <c r="L248" s="2137" t="s">
        <v>5722</v>
      </c>
      <c r="M248" s="2142" t="s">
        <v>5723</v>
      </c>
      <c r="N248" s="2143" t="s">
        <v>5724</v>
      </c>
      <c r="O248" s="2144"/>
      <c r="P248" s="2141">
        <v>1205</v>
      </c>
      <c r="Q248" s="2137" t="s">
        <v>5725</v>
      </c>
      <c r="R248" s="2142" t="s">
        <v>5726</v>
      </c>
      <c r="S248" s="2143" t="s">
        <v>5727</v>
      </c>
      <c r="T248" s="548"/>
      <c r="U248" s="548"/>
      <c r="V248" s="548"/>
      <c r="W248" s="548"/>
      <c r="X248" s="548"/>
      <c r="Y248" s="548"/>
      <c r="Z248" s="548"/>
      <c r="AA248" s="548"/>
      <c r="AB248" s="548"/>
      <c r="AC248" s="548"/>
      <c r="AD248" s="548"/>
      <c r="AE248" s="548"/>
      <c r="AF248" s="548"/>
      <c r="AG248" s="548"/>
      <c r="AH248" s="548"/>
      <c r="AI248" s="548"/>
    </row>
    <row r="249" spans="1:35">
      <c r="A249" s="2141">
        <v>234</v>
      </c>
      <c r="B249" s="2137" t="s">
        <v>5728</v>
      </c>
      <c r="C249" s="2142" t="s">
        <v>5729</v>
      </c>
      <c r="D249" s="2143" t="s">
        <v>5730</v>
      </c>
      <c r="E249" s="2144"/>
      <c r="F249" s="2141">
        <v>558</v>
      </c>
      <c r="G249" s="2137" t="s">
        <v>5731</v>
      </c>
      <c r="H249" s="2142" t="s">
        <v>5732</v>
      </c>
      <c r="I249" s="2143" t="s">
        <v>5733</v>
      </c>
      <c r="J249" s="2144"/>
      <c r="K249" s="2141">
        <v>882</v>
      </c>
      <c r="L249" s="2137" t="s">
        <v>5734</v>
      </c>
      <c r="M249" s="2142" t="s">
        <v>5735</v>
      </c>
      <c r="N249" s="2143" t="s">
        <v>5736</v>
      </c>
      <c r="O249" s="2144"/>
      <c r="P249" s="2141">
        <v>1206</v>
      </c>
      <c r="Q249" s="2137" t="s">
        <v>5737</v>
      </c>
      <c r="R249" s="2142" t="s">
        <v>5738</v>
      </c>
      <c r="S249" s="2143" t="s">
        <v>5739</v>
      </c>
      <c r="T249" s="548"/>
      <c r="U249" s="548"/>
      <c r="V249" s="548"/>
      <c r="W249" s="548"/>
      <c r="X249" s="548"/>
      <c r="Y249" s="548"/>
      <c r="Z249" s="548"/>
      <c r="AA249" s="548"/>
      <c r="AB249" s="548"/>
      <c r="AC249" s="548"/>
      <c r="AD249" s="548"/>
      <c r="AE249" s="548"/>
      <c r="AF249" s="548"/>
      <c r="AG249" s="548"/>
      <c r="AH249" s="548"/>
      <c r="AI249" s="548"/>
    </row>
    <row r="250" spans="1:35">
      <c r="A250" s="2141">
        <v>235</v>
      </c>
      <c r="B250" s="2137" t="s">
        <v>5740</v>
      </c>
      <c r="C250" s="2142" t="s">
        <v>5741</v>
      </c>
      <c r="D250" s="2143" t="s">
        <v>5742</v>
      </c>
      <c r="E250" s="2144"/>
      <c r="F250" s="2141">
        <v>559</v>
      </c>
      <c r="G250" s="2137" t="s">
        <v>5743</v>
      </c>
      <c r="H250" s="2142" t="s">
        <v>5744</v>
      </c>
      <c r="I250" s="2143" t="s">
        <v>5745</v>
      </c>
      <c r="J250" s="2144"/>
      <c r="K250" s="2141">
        <v>883</v>
      </c>
      <c r="L250" s="2137" t="s">
        <v>5746</v>
      </c>
      <c r="M250" s="2142" t="s">
        <v>5747</v>
      </c>
      <c r="N250" s="2143" t="s">
        <v>5748</v>
      </c>
      <c r="O250" s="2144"/>
      <c r="P250" s="2141">
        <v>1207</v>
      </c>
      <c r="Q250" s="2137" t="s">
        <v>5749</v>
      </c>
      <c r="R250" s="2142" t="s">
        <v>5750</v>
      </c>
      <c r="S250" s="2143" t="s">
        <v>5751</v>
      </c>
      <c r="T250" s="548"/>
      <c r="U250" s="548"/>
      <c r="V250" s="548"/>
      <c r="W250" s="548"/>
      <c r="X250" s="548"/>
      <c r="Y250" s="548"/>
      <c r="Z250" s="548"/>
      <c r="AA250" s="548"/>
      <c r="AB250" s="548"/>
      <c r="AC250" s="548"/>
      <c r="AD250" s="548"/>
      <c r="AE250" s="548"/>
      <c r="AF250" s="548"/>
      <c r="AG250" s="548"/>
      <c r="AH250" s="548"/>
      <c r="AI250" s="548"/>
    </row>
    <row r="251" spans="1:35">
      <c r="A251" s="2141">
        <v>236</v>
      </c>
      <c r="B251" s="2137" t="s">
        <v>5752</v>
      </c>
      <c r="C251" s="2142" t="s">
        <v>5753</v>
      </c>
      <c r="D251" s="2143" t="s">
        <v>5754</v>
      </c>
      <c r="E251" s="2144"/>
      <c r="F251" s="2141">
        <v>560</v>
      </c>
      <c r="G251" s="2137" t="s">
        <v>5755</v>
      </c>
      <c r="H251" s="2142" t="s">
        <v>5756</v>
      </c>
      <c r="I251" s="2143" t="s">
        <v>5757</v>
      </c>
      <c r="J251" s="2144"/>
      <c r="K251" s="2141">
        <v>884</v>
      </c>
      <c r="L251" s="2137" t="s">
        <v>5758</v>
      </c>
      <c r="M251" s="2142" t="s">
        <v>5759</v>
      </c>
      <c r="N251" s="2143" t="s">
        <v>5760</v>
      </c>
      <c r="O251" s="2144"/>
      <c r="P251" s="2141">
        <v>1208</v>
      </c>
      <c r="Q251" s="2137" t="s">
        <v>5761</v>
      </c>
      <c r="R251" s="2142" t="s">
        <v>5762</v>
      </c>
      <c r="S251" s="2143" t="s">
        <v>5763</v>
      </c>
      <c r="T251" s="548"/>
      <c r="U251" s="548"/>
      <c r="V251" s="548"/>
      <c r="W251" s="548"/>
      <c r="X251" s="548"/>
      <c r="Y251" s="548"/>
      <c r="Z251" s="548"/>
      <c r="AA251" s="548"/>
      <c r="AB251" s="548"/>
      <c r="AC251" s="548"/>
      <c r="AD251" s="548"/>
      <c r="AE251" s="548"/>
      <c r="AF251" s="548"/>
      <c r="AG251" s="548"/>
      <c r="AH251" s="548"/>
      <c r="AI251" s="548"/>
    </row>
    <row r="252" spans="1:35">
      <c r="A252" s="2141">
        <v>237</v>
      </c>
      <c r="B252" s="2137" t="s">
        <v>5764</v>
      </c>
      <c r="C252" s="2142" t="s">
        <v>5765</v>
      </c>
      <c r="D252" s="2143" t="s">
        <v>5766</v>
      </c>
      <c r="E252" s="2144"/>
      <c r="F252" s="2141">
        <v>561</v>
      </c>
      <c r="G252" s="2137" t="s">
        <v>5767</v>
      </c>
      <c r="H252" s="2142" t="s">
        <v>5768</v>
      </c>
      <c r="I252" s="2143" t="s">
        <v>5769</v>
      </c>
      <c r="J252" s="2144"/>
      <c r="K252" s="2141">
        <v>885</v>
      </c>
      <c r="L252" s="2137" t="s">
        <v>5770</v>
      </c>
      <c r="M252" s="2142" t="s">
        <v>5771</v>
      </c>
      <c r="N252" s="2143" t="s">
        <v>5772</v>
      </c>
      <c r="O252" s="2144"/>
      <c r="P252" s="2141">
        <v>1209</v>
      </c>
      <c r="Q252" s="2137" t="s">
        <v>5773</v>
      </c>
      <c r="R252" s="2142" t="s">
        <v>5774</v>
      </c>
      <c r="S252" s="2143" t="s">
        <v>5775</v>
      </c>
      <c r="T252" s="548"/>
      <c r="U252" s="548"/>
      <c r="V252" s="548"/>
      <c r="W252" s="548"/>
      <c r="X252" s="548"/>
      <c r="Y252" s="548"/>
      <c r="Z252" s="548"/>
      <c r="AA252" s="548"/>
      <c r="AB252" s="548"/>
      <c r="AC252" s="548"/>
      <c r="AD252" s="548"/>
      <c r="AE252" s="548"/>
      <c r="AF252" s="548"/>
      <c r="AG252" s="548"/>
      <c r="AH252" s="548"/>
      <c r="AI252" s="548"/>
    </row>
    <row r="253" spans="1:35">
      <c r="A253" s="2141">
        <v>238</v>
      </c>
      <c r="B253" s="2137" t="s">
        <v>5776</v>
      </c>
      <c r="C253" s="2142" t="s">
        <v>5777</v>
      </c>
      <c r="D253" s="2143" t="s">
        <v>5778</v>
      </c>
      <c r="E253" s="2144"/>
      <c r="F253" s="2141">
        <v>562</v>
      </c>
      <c r="G253" s="2137" t="s">
        <v>5779</v>
      </c>
      <c r="H253" s="2142" t="s">
        <v>5780</v>
      </c>
      <c r="I253" s="2143" t="s">
        <v>5781</v>
      </c>
      <c r="J253" s="2144"/>
      <c r="K253" s="2141">
        <v>886</v>
      </c>
      <c r="L253" s="2137" t="s">
        <v>5782</v>
      </c>
      <c r="M253" s="2142" t="s">
        <v>5783</v>
      </c>
      <c r="N253" s="2143" t="s">
        <v>5784</v>
      </c>
      <c r="O253" s="2144"/>
      <c r="P253" s="2141">
        <v>1210</v>
      </c>
      <c r="Q253" s="2137" t="s">
        <v>5785</v>
      </c>
      <c r="R253" s="2142" t="s">
        <v>5786</v>
      </c>
      <c r="S253" s="2143" t="s">
        <v>5787</v>
      </c>
      <c r="T253" s="548"/>
      <c r="U253" s="548"/>
      <c r="V253" s="548"/>
      <c r="W253" s="548"/>
      <c r="X253" s="548"/>
      <c r="Y253" s="548"/>
      <c r="Z253" s="548"/>
      <c r="AA253" s="548"/>
      <c r="AB253" s="548"/>
      <c r="AC253" s="548"/>
      <c r="AD253" s="548"/>
      <c r="AE253" s="548"/>
      <c r="AF253" s="548"/>
      <c r="AG253" s="548"/>
      <c r="AH253" s="548"/>
      <c r="AI253" s="548"/>
    </row>
    <row r="254" spans="1:35">
      <c r="A254" s="2141">
        <v>239</v>
      </c>
      <c r="B254" s="2137" t="s">
        <v>5788</v>
      </c>
      <c r="C254" s="2142" t="s">
        <v>5789</v>
      </c>
      <c r="D254" s="2143" t="s">
        <v>5790</v>
      </c>
      <c r="E254" s="2144"/>
      <c r="F254" s="2141">
        <v>563</v>
      </c>
      <c r="G254" s="2137" t="s">
        <v>5791</v>
      </c>
      <c r="H254" s="2142" t="s">
        <v>5792</v>
      </c>
      <c r="I254" s="2143" t="s">
        <v>5793</v>
      </c>
      <c r="J254" s="2144"/>
      <c r="K254" s="2141">
        <v>887</v>
      </c>
      <c r="L254" s="2137" t="s">
        <v>5794</v>
      </c>
      <c r="M254" s="2142" t="s">
        <v>3051</v>
      </c>
      <c r="N254" s="2143" t="s">
        <v>5677</v>
      </c>
      <c r="O254" s="2144"/>
      <c r="P254" s="2141">
        <v>1211</v>
      </c>
      <c r="Q254" s="2137" t="s">
        <v>5795</v>
      </c>
      <c r="R254" s="2142" t="s">
        <v>5796</v>
      </c>
      <c r="S254" s="2143" t="s">
        <v>5797</v>
      </c>
      <c r="T254" s="548"/>
      <c r="U254" s="548"/>
      <c r="V254" s="548"/>
      <c r="W254" s="548"/>
      <c r="X254" s="548"/>
      <c r="Y254" s="548"/>
      <c r="Z254" s="548"/>
      <c r="AA254" s="548"/>
      <c r="AB254" s="548"/>
      <c r="AC254" s="548"/>
      <c r="AD254" s="548"/>
      <c r="AE254" s="548"/>
      <c r="AF254" s="548"/>
      <c r="AG254" s="548"/>
      <c r="AH254" s="548"/>
      <c r="AI254" s="548"/>
    </row>
    <row r="255" spans="1:35">
      <c r="A255" s="2141">
        <v>240</v>
      </c>
      <c r="B255" s="2137" t="s">
        <v>5798</v>
      </c>
      <c r="C255" s="2142" t="s">
        <v>5799</v>
      </c>
      <c r="D255" s="2143" t="s">
        <v>5800</v>
      </c>
      <c r="E255" s="2144"/>
      <c r="F255" s="2141">
        <v>564</v>
      </c>
      <c r="G255" s="2137" t="s">
        <v>5801</v>
      </c>
      <c r="H255" s="2142" t="s">
        <v>5802</v>
      </c>
      <c r="I255" s="2143" t="s">
        <v>5803</v>
      </c>
      <c r="J255" s="2144"/>
      <c r="K255" s="2141">
        <v>888</v>
      </c>
      <c r="L255" s="2137" t="s">
        <v>5804</v>
      </c>
      <c r="M255" s="2142" t="s">
        <v>5805</v>
      </c>
      <c r="N255" s="2143" t="s">
        <v>5806</v>
      </c>
      <c r="O255" s="2144"/>
      <c r="P255" s="2141">
        <v>1212</v>
      </c>
      <c r="Q255" s="2137" t="s">
        <v>5807</v>
      </c>
      <c r="R255" s="2142" t="s">
        <v>5808</v>
      </c>
      <c r="S255" s="2143" t="s">
        <v>42</v>
      </c>
      <c r="T255" s="548"/>
      <c r="U255" s="548"/>
      <c r="V255" s="548"/>
      <c r="W255" s="548"/>
      <c r="X255" s="548"/>
      <c r="Y255" s="548"/>
      <c r="Z255" s="548"/>
      <c r="AA255" s="548"/>
      <c r="AB255" s="548"/>
      <c r="AC255" s="548"/>
      <c r="AD255" s="548"/>
      <c r="AE255" s="548"/>
      <c r="AF255" s="548"/>
      <c r="AG255" s="548"/>
      <c r="AH255" s="548"/>
      <c r="AI255" s="548"/>
    </row>
    <row r="256" spans="1:35">
      <c r="A256" s="2141">
        <v>241</v>
      </c>
      <c r="B256" s="2137" t="s">
        <v>5809</v>
      </c>
      <c r="C256" s="2142" t="s">
        <v>5810</v>
      </c>
      <c r="D256" s="2143" t="s">
        <v>5811</v>
      </c>
      <c r="E256" s="2144"/>
      <c r="F256" s="2141">
        <v>565</v>
      </c>
      <c r="G256" s="2137" t="s">
        <v>5812</v>
      </c>
      <c r="H256" s="2142" t="s">
        <v>5813</v>
      </c>
      <c r="I256" s="2143" t="s">
        <v>5814</v>
      </c>
      <c r="J256" s="2144"/>
      <c r="K256" s="2141">
        <v>889</v>
      </c>
      <c r="L256" s="2137" t="s">
        <v>5815</v>
      </c>
      <c r="M256" s="2142" t="s">
        <v>5816</v>
      </c>
      <c r="N256" s="2143" t="s">
        <v>5817</v>
      </c>
      <c r="O256" s="2144"/>
      <c r="P256" s="2141">
        <v>1213</v>
      </c>
      <c r="Q256" s="2137" t="s">
        <v>5818</v>
      </c>
      <c r="R256" s="2142" t="s">
        <v>5819</v>
      </c>
      <c r="S256" s="2143" t="s">
        <v>5820</v>
      </c>
      <c r="T256" s="548"/>
      <c r="U256" s="548"/>
      <c r="V256" s="548"/>
      <c r="W256" s="548"/>
      <c r="X256" s="548"/>
      <c r="Y256" s="548"/>
      <c r="Z256" s="548"/>
      <c r="AA256" s="548"/>
      <c r="AB256" s="548"/>
      <c r="AC256" s="548"/>
      <c r="AD256" s="548"/>
      <c r="AE256" s="548"/>
      <c r="AF256" s="548"/>
      <c r="AG256" s="548"/>
      <c r="AH256" s="548"/>
      <c r="AI256" s="548"/>
    </row>
    <row r="257" spans="1:35">
      <c r="A257" s="2141">
        <v>242</v>
      </c>
      <c r="B257" s="2137" t="s">
        <v>5821</v>
      </c>
      <c r="C257" s="2142" t="s">
        <v>5822</v>
      </c>
      <c r="D257" s="2143" t="s">
        <v>5680</v>
      </c>
      <c r="E257" s="2144"/>
      <c r="F257" s="2141">
        <v>566</v>
      </c>
      <c r="G257" s="2137" t="s">
        <v>5823</v>
      </c>
      <c r="H257" s="2142" t="s">
        <v>5824</v>
      </c>
      <c r="I257" s="2143" t="s">
        <v>5825</v>
      </c>
      <c r="J257" s="2144"/>
      <c r="K257" s="2141">
        <v>890</v>
      </c>
      <c r="L257" s="2137" t="s">
        <v>5826</v>
      </c>
      <c r="M257" s="2142" t="s">
        <v>5827</v>
      </c>
      <c r="N257" s="2143" t="s">
        <v>5828</v>
      </c>
      <c r="O257" s="2144"/>
      <c r="P257" s="2141">
        <v>1214</v>
      </c>
      <c r="Q257" s="2137" t="s">
        <v>5829</v>
      </c>
      <c r="R257" s="2142" t="s">
        <v>5830</v>
      </c>
      <c r="S257" s="2143" t="s">
        <v>5831</v>
      </c>
      <c r="T257" s="548"/>
      <c r="U257" s="548"/>
      <c r="V257" s="548"/>
      <c r="W257" s="548"/>
      <c r="X257" s="548"/>
      <c r="Y257" s="548"/>
      <c r="Z257" s="548"/>
      <c r="AA257" s="548"/>
      <c r="AB257" s="548"/>
      <c r="AC257" s="548"/>
      <c r="AD257" s="548"/>
      <c r="AE257" s="548"/>
      <c r="AF257" s="548"/>
      <c r="AG257" s="548"/>
      <c r="AH257" s="548"/>
      <c r="AI257" s="548"/>
    </row>
    <row r="258" spans="1:35">
      <c r="A258" s="2141">
        <v>243</v>
      </c>
      <c r="B258" s="2137" t="s">
        <v>5832</v>
      </c>
      <c r="C258" s="2142" t="s">
        <v>5833</v>
      </c>
      <c r="D258" s="2143" t="s">
        <v>5834</v>
      </c>
      <c r="E258" s="2144"/>
      <c r="F258" s="2141">
        <v>567</v>
      </c>
      <c r="G258" s="2137" t="s">
        <v>5835</v>
      </c>
      <c r="H258" s="2142" t="s">
        <v>5836</v>
      </c>
      <c r="I258" s="2143" t="s">
        <v>5837</v>
      </c>
      <c r="J258" s="2144"/>
      <c r="K258" s="2141">
        <v>891</v>
      </c>
      <c r="L258" s="2137" t="s">
        <v>5838</v>
      </c>
      <c r="M258" s="2142" t="s">
        <v>5839</v>
      </c>
      <c r="N258" s="2143" t="s">
        <v>5840</v>
      </c>
      <c r="O258" s="2144"/>
      <c r="P258" s="2141">
        <v>1215</v>
      </c>
      <c r="Q258" s="2137" t="s">
        <v>5841</v>
      </c>
      <c r="R258" s="2142" t="s">
        <v>5842</v>
      </c>
      <c r="S258" s="2143" t="s">
        <v>5843</v>
      </c>
      <c r="T258" s="548"/>
      <c r="U258" s="548"/>
      <c r="V258" s="548"/>
      <c r="W258" s="548"/>
      <c r="X258" s="548"/>
      <c r="Y258" s="548"/>
      <c r="Z258" s="548"/>
      <c r="AA258" s="548"/>
      <c r="AB258" s="548"/>
      <c r="AC258" s="548"/>
      <c r="AD258" s="548"/>
      <c r="AE258" s="548"/>
      <c r="AF258" s="548"/>
      <c r="AG258" s="548"/>
      <c r="AH258" s="548"/>
      <c r="AI258" s="548"/>
    </row>
    <row r="259" spans="1:35">
      <c r="A259" s="2141">
        <v>244</v>
      </c>
      <c r="B259" s="2137" t="s">
        <v>5844</v>
      </c>
      <c r="C259" s="2142" t="s">
        <v>5845</v>
      </c>
      <c r="D259" s="2143" t="s">
        <v>5846</v>
      </c>
      <c r="E259" s="2144"/>
      <c r="F259" s="2141">
        <v>568</v>
      </c>
      <c r="G259" s="2137" t="s">
        <v>5847</v>
      </c>
      <c r="H259" s="2142" t="s">
        <v>5848</v>
      </c>
      <c r="I259" s="2143" t="s">
        <v>5849</v>
      </c>
      <c r="J259" s="2144"/>
      <c r="K259" s="2141">
        <v>892</v>
      </c>
      <c r="L259" s="2137" t="s">
        <v>5850</v>
      </c>
      <c r="M259" s="2142" t="s">
        <v>5851</v>
      </c>
      <c r="N259" s="2143" t="s">
        <v>5852</v>
      </c>
      <c r="O259" s="2144"/>
      <c r="P259" s="2141">
        <v>1216</v>
      </c>
      <c r="Q259" s="2137" t="s">
        <v>5853</v>
      </c>
      <c r="R259" s="2142" t="s">
        <v>5854</v>
      </c>
      <c r="S259" s="2143" t="s">
        <v>5855</v>
      </c>
      <c r="T259" s="548"/>
      <c r="U259" s="548"/>
      <c r="V259" s="548"/>
      <c r="W259" s="548"/>
      <c r="X259" s="548"/>
      <c r="Y259" s="548"/>
      <c r="Z259" s="548"/>
      <c r="AA259" s="548"/>
      <c r="AB259" s="548"/>
      <c r="AC259" s="548"/>
      <c r="AD259" s="548"/>
      <c r="AE259" s="548"/>
      <c r="AF259" s="548"/>
      <c r="AG259" s="548"/>
      <c r="AH259" s="548"/>
      <c r="AI259" s="548"/>
    </row>
    <row r="260" spans="1:35">
      <c r="A260" s="2141">
        <v>245</v>
      </c>
      <c r="B260" s="2137" t="s">
        <v>5856</v>
      </c>
      <c r="C260" s="2142" t="s">
        <v>5857</v>
      </c>
      <c r="D260" s="2143" t="s">
        <v>5858</v>
      </c>
      <c r="E260" s="2144"/>
      <c r="F260" s="2141">
        <v>569</v>
      </c>
      <c r="G260" s="2137" t="s">
        <v>5859</v>
      </c>
      <c r="H260" s="2142" t="s">
        <v>5860</v>
      </c>
      <c r="I260" s="2143" t="s">
        <v>5861</v>
      </c>
      <c r="J260" s="2144"/>
      <c r="K260" s="2141">
        <v>893</v>
      </c>
      <c r="L260" s="2137" t="s">
        <v>5862</v>
      </c>
      <c r="M260" s="2142" t="s">
        <v>5863</v>
      </c>
      <c r="N260" s="2143" t="s">
        <v>5864</v>
      </c>
      <c r="O260" s="2144"/>
      <c r="P260" s="2141">
        <v>1217</v>
      </c>
      <c r="Q260" s="2137" t="s">
        <v>5865</v>
      </c>
      <c r="R260" s="2142" t="s">
        <v>5866</v>
      </c>
      <c r="S260" s="2143" t="s">
        <v>5867</v>
      </c>
      <c r="T260" s="548"/>
      <c r="U260" s="548"/>
      <c r="V260" s="548"/>
      <c r="W260" s="548"/>
      <c r="X260" s="548"/>
      <c r="Y260" s="548"/>
      <c r="Z260" s="548"/>
      <c r="AA260" s="548"/>
      <c r="AB260" s="548"/>
      <c r="AC260" s="548"/>
      <c r="AD260" s="548"/>
      <c r="AE260" s="548"/>
      <c r="AF260" s="548"/>
      <c r="AG260" s="548"/>
      <c r="AH260" s="548"/>
      <c r="AI260" s="548"/>
    </row>
    <row r="261" spans="1:35">
      <c r="A261" s="2141">
        <v>246</v>
      </c>
      <c r="B261" s="2137" t="s">
        <v>5868</v>
      </c>
      <c r="C261" s="2142" t="s">
        <v>5869</v>
      </c>
      <c r="D261" s="2143" t="s">
        <v>5870</v>
      </c>
      <c r="E261" s="2144"/>
      <c r="F261" s="2141">
        <v>570</v>
      </c>
      <c r="G261" s="2137" t="s">
        <v>5871</v>
      </c>
      <c r="H261" s="2142" t="s">
        <v>5872</v>
      </c>
      <c r="I261" s="2143" t="s">
        <v>5873</v>
      </c>
      <c r="J261" s="2144"/>
      <c r="K261" s="2141">
        <v>894</v>
      </c>
      <c r="L261" s="2137" t="s">
        <v>5874</v>
      </c>
      <c r="M261" s="2142" t="s">
        <v>5875</v>
      </c>
      <c r="N261" s="2143" t="s">
        <v>5876</v>
      </c>
      <c r="O261" s="2144"/>
      <c r="P261" s="2141">
        <v>1218</v>
      </c>
      <c r="Q261" s="2137" t="s">
        <v>5877</v>
      </c>
      <c r="R261" s="2142" t="s">
        <v>5878</v>
      </c>
      <c r="S261" s="2143" t="s">
        <v>1926</v>
      </c>
      <c r="T261" s="548"/>
      <c r="U261" s="548"/>
      <c r="V261" s="548"/>
      <c r="W261" s="548"/>
      <c r="X261" s="548"/>
      <c r="Y261" s="548"/>
      <c r="Z261" s="548"/>
      <c r="AA261" s="548"/>
      <c r="AB261" s="548"/>
      <c r="AC261" s="548"/>
      <c r="AD261" s="548"/>
      <c r="AE261" s="548"/>
      <c r="AF261" s="548"/>
      <c r="AG261" s="548"/>
      <c r="AH261" s="548"/>
      <c r="AI261" s="548"/>
    </row>
    <row r="262" spans="1:35">
      <c r="A262" s="2141">
        <v>247</v>
      </c>
      <c r="B262" s="2137" t="s">
        <v>5879</v>
      </c>
      <c r="C262" s="2142" t="s">
        <v>5880</v>
      </c>
      <c r="D262" s="2143" t="s">
        <v>5881</v>
      </c>
      <c r="E262" s="2144"/>
      <c r="F262" s="2141">
        <v>571</v>
      </c>
      <c r="G262" s="2137" t="s">
        <v>5882</v>
      </c>
      <c r="H262" s="2142" t="s">
        <v>5883</v>
      </c>
      <c r="I262" s="2143" t="s">
        <v>5884</v>
      </c>
      <c r="J262" s="2144"/>
      <c r="K262" s="2141">
        <v>895</v>
      </c>
      <c r="L262" s="2137" t="s">
        <v>5885</v>
      </c>
      <c r="M262" s="2142" t="s">
        <v>5886</v>
      </c>
      <c r="N262" s="2143" t="s">
        <v>5887</v>
      </c>
      <c r="O262" s="2144"/>
      <c r="P262" s="2141">
        <v>1219</v>
      </c>
      <c r="Q262" s="2137" t="s">
        <v>5888</v>
      </c>
      <c r="R262" s="2142" t="s">
        <v>5889</v>
      </c>
      <c r="S262" s="2143" t="s">
        <v>5890</v>
      </c>
      <c r="T262" s="548"/>
      <c r="U262" s="548"/>
      <c r="V262" s="548"/>
      <c r="W262" s="548"/>
      <c r="X262" s="548"/>
      <c r="Y262" s="548"/>
      <c r="Z262" s="548"/>
      <c r="AA262" s="548"/>
      <c r="AB262" s="548"/>
      <c r="AC262" s="548"/>
      <c r="AD262" s="548"/>
      <c r="AE262" s="548"/>
      <c r="AF262" s="548"/>
      <c r="AG262" s="548"/>
      <c r="AH262" s="548"/>
      <c r="AI262" s="548"/>
    </row>
    <row r="263" spans="1:35">
      <c r="A263" s="2141">
        <v>248</v>
      </c>
      <c r="B263" s="2137" t="s">
        <v>5891</v>
      </c>
      <c r="C263" s="2142" t="s">
        <v>5892</v>
      </c>
      <c r="D263" s="2143" t="s">
        <v>5893</v>
      </c>
      <c r="E263" s="2144"/>
      <c r="F263" s="2141">
        <v>572</v>
      </c>
      <c r="G263" s="2137" t="s">
        <v>5894</v>
      </c>
      <c r="H263" s="2142" t="s">
        <v>5895</v>
      </c>
      <c r="I263" s="2143" t="s">
        <v>5896</v>
      </c>
      <c r="J263" s="2144"/>
      <c r="K263" s="2141">
        <v>896</v>
      </c>
      <c r="L263" s="2137" t="s">
        <v>5897</v>
      </c>
      <c r="M263" s="2142" t="s">
        <v>5898</v>
      </c>
      <c r="N263" s="2143" t="s">
        <v>5899</v>
      </c>
      <c r="O263" s="2144"/>
      <c r="P263" s="2141">
        <v>1220</v>
      </c>
      <c r="Q263" s="2137" t="s">
        <v>5900</v>
      </c>
      <c r="R263" s="2142" t="s">
        <v>5901</v>
      </c>
      <c r="S263" s="2143" t="s">
        <v>5902</v>
      </c>
      <c r="T263" s="548"/>
      <c r="U263" s="548"/>
      <c r="V263" s="548"/>
      <c r="W263" s="548"/>
      <c r="X263" s="548"/>
      <c r="Y263" s="548"/>
      <c r="Z263" s="548"/>
      <c r="AA263" s="548"/>
      <c r="AB263" s="548"/>
      <c r="AC263" s="548"/>
      <c r="AD263" s="548"/>
      <c r="AE263" s="548"/>
      <c r="AF263" s="548"/>
      <c r="AG263" s="548"/>
      <c r="AH263" s="548"/>
      <c r="AI263" s="548"/>
    </row>
    <row r="264" spans="1:35">
      <c r="A264" s="2141">
        <v>249</v>
      </c>
      <c r="B264" s="2137" t="s">
        <v>5903</v>
      </c>
      <c r="C264" s="2142" t="s">
        <v>5904</v>
      </c>
      <c r="D264" s="2143" t="s">
        <v>5905</v>
      </c>
      <c r="E264" s="2144"/>
      <c r="F264" s="2141">
        <v>573</v>
      </c>
      <c r="G264" s="2137" t="s">
        <v>5906</v>
      </c>
      <c r="H264" s="2142" t="s">
        <v>5907</v>
      </c>
      <c r="I264" s="2143" t="s">
        <v>5908</v>
      </c>
      <c r="J264" s="2144"/>
      <c r="K264" s="2141">
        <v>897</v>
      </c>
      <c r="L264" s="2137" t="s">
        <v>5909</v>
      </c>
      <c r="M264" s="2142" t="s">
        <v>5910</v>
      </c>
      <c r="N264" s="2143" t="s">
        <v>5911</v>
      </c>
      <c r="O264" s="2144"/>
      <c r="P264" s="2141">
        <v>1221</v>
      </c>
      <c r="Q264" s="2137" t="s">
        <v>5912</v>
      </c>
      <c r="R264" s="2142" t="s">
        <v>5913</v>
      </c>
      <c r="S264" s="2143" t="s">
        <v>5914</v>
      </c>
      <c r="T264" s="548"/>
      <c r="U264" s="548"/>
      <c r="V264" s="548"/>
      <c r="W264" s="548"/>
      <c r="X264" s="548"/>
      <c r="Y264" s="548"/>
      <c r="Z264" s="548"/>
      <c r="AA264" s="548"/>
      <c r="AB264" s="548"/>
      <c r="AC264" s="548"/>
      <c r="AD264" s="548"/>
      <c r="AE264" s="548"/>
      <c r="AF264" s="548"/>
      <c r="AG264" s="548"/>
      <c r="AH264" s="548"/>
      <c r="AI264" s="548"/>
    </row>
    <row r="265" spans="1:35">
      <c r="A265" s="2141">
        <v>250</v>
      </c>
      <c r="B265" s="2137" t="s">
        <v>5915</v>
      </c>
      <c r="C265" s="2142" t="s">
        <v>5916</v>
      </c>
      <c r="D265" s="2143" t="s">
        <v>5917</v>
      </c>
      <c r="E265" s="2144"/>
      <c r="F265" s="2141">
        <v>574</v>
      </c>
      <c r="G265" s="2137" t="s">
        <v>5918</v>
      </c>
      <c r="H265" s="2142" t="s">
        <v>5919</v>
      </c>
      <c r="I265" s="2143" t="s">
        <v>5920</v>
      </c>
      <c r="J265" s="2144"/>
      <c r="K265" s="2141">
        <v>898</v>
      </c>
      <c r="L265" s="2137" t="s">
        <v>5921</v>
      </c>
      <c r="M265" s="2142" t="s">
        <v>5922</v>
      </c>
      <c r="N265" s="2143" t="s">
        <v>5923</v>
      </c>
      <c r="O265" s="2144"/>
      <c r="P265" s="2141">
        <v>1222</v>
      </c>
      <c r="Q265" s="2137" t="s">
        <v>5924</v>
      </c>
      <c r="R265" s="2142" t="s">
        <v>5925</v>
      </c>
      <c r="T265" s="548"/>
      <c r="U265" s="548"/>
      <c r="V265" s="548"/>
      <c r="W265" s="548"/>
      <c r="X265" s="548"/>
      <c r="Y265" s="548"/>
      <c r="Z265" s="548"/>
      <c r="AA265" s="548"/>
      <c r="AB265" s="548"/>
      <c r="AC265" s="548"/>
      <c r="AD265" s="548"/>
      <c r="AE265" s="548"/>
      <c r="AF265" s="548"/>
      <c r="AG265" s="548"/>
      <c r="AH265" s="548"/>
      <c r="AI265" s="548"/>
    </row>
    <row r="266" spans="1:35">
      <c r="A266" s="2141">
        <v>251</v>
      </c>
      <c r="B266" s="2137" t="s">
        <v>5926</v>
      </c>
      <c r="C266" s="2142" t="s">
        <v>5927</v>
      </c>
      <c r="D266" s="2143" t="s">
        <v>5928</v>
      </c>
      <c r="E266" s="2144"/>
      <c r="F266" s="2141">
        <v>575</v>
      </c>
      <c r="G266" s="2137" t="s">
        <v>5929</v>
      </c>
      <c r="H266" s="2142" t="s">
        <v>5930</v>
      </c>
      <c r="I266" s="2143" t="s">
        <v>5931</v>
      </c>
      <c r="J266" s="2144"/>
      <c r="K266" s="2141">
        <v>899</v>
      </c>
      <c r="L266" s="2137" t="s">
        <v>5932</v>
      </c>
      <c r="M266" s="2142" t="s">
        <v>5933</v>
      </c>
      <c r="N266" s="2143" t="s">
        <v>5934</v>
      </c>
      <c r="O266" s="2144"/>
      <c r="P266" s="2141">
        <v>1223</v>
      </c>
      <c r="Q266" s="2137" t="s">
        <v>5935</v>
      </c>
      <c r="R266" s="2142" t="s">
        <v>5936</v>
      </c>
      <c r="S266" s="2143" t="s">
        <v>5937</v>
      </c>
      <c r="T266" s="548"/>
      <c r="U266" s="548"/>
      <c r="V266" s="548"/>
      <c r="W266" s="548"/>
      <c r="X266" s="548"/>
      <c r="Y266" s="548"/>
      <c r="Z266" s="548"/>
      <c r="AA266" s="548"/>
      <c r="AB266" s="548"/>
      <c r="AC266" s="548"/>
      <c r="AD266" s="548"/>
      <c r="AE266" s="548"/>
      <c r="AF266" s="548"/>
      <c r="AG266" s="548"/>
      <c r="AH266" s="548"/>
      <c r="AI266" s="548"/>
    </row>
    <row r="267" spans="1:35">
      <c r="A267" s="2141">
        <v>252</v>
      </c>
      <c r="B267" s="2137" t="s">
        <v>5938</v>
      </c>
      <c r="C267" s="2142" t="s">
        <v>5939</v>
      </c>
      <c r="D267" s="2143" t="s">
        <v>5940</v>
      </c>
      <c r="E267" s="2144"/>
      <c r="F267" s="2141">
        <v>576</v>
      </c>
      <c r="G267" s="2137" t="s">
        <v>5941</v>
      </c>
      <c r="H267" s="2142" t="s">
        <v>5942</v>
      </c>
      <c r="I267" s="2143" t="s">
        <v>5943</v>
      </c>
      <c r="J267" s="2144"/>
      <c r="K267" s="2141">
        <v>900</v>
      </c>
      <c r="L267" s="2137" t="s">
        <v>5944</v>
      </c>
      <c r="M267" s="2142" t="s">
        <v>5945</v>
      </c>
      <c r="N267" s="2143" t="s">
        <v>5946</v>
      </c>
      <c r="O267" s="2144"/>
      <c r="P267" s="2141">
        <v>1224</v>
      </c>
      <c r="Q267" s="2137" t="s">
        <v>5947</v>
      </c>
      <c r="R267" s="2142" t="s">
        <v>5948</v>
      </c>
      <c r="S267" s="2143" t="s">
        <v>5949</v>
      </c>
      <c r="T267" s="548"/>
      <c r="U267" s="548"/>
      <c r="V267" s="548"/>
      <c r="W267" s="548"/>
      <c r="X267" s="548"/>
      <c r="Y267" s="548"/>
      <c r="Z267" s="548"/>
      <c r="AA267" s="548"/>
      <c r="AB267" s="548"/>
      <c r="AC267" s="548"/>
      <c r="AD267" s="548"/>
      <c r="AE267" s="548"/>
      <c r="AF267" s="548"/>
      <c r="AG267" s="548"/>
      <c r="AH267" s="548"/>
      <c r="AI267" s="548"/>
    </row>
    <row r="268" spans="1:35">
      <c r="A268" s="2141">
        <v>253</v>
      </c>
      <c r="B268" s="2137" t="s">
        <v>5950</v>
      </c>
      <c r="C268" s="2142" t="s">
        <v>5951</v>
      </c>
      <c r="D268" s="2143" t="s">
        <v>5952</v>
      </c>
      <c r="E268" s="2144"/>
      <c r="F268" s="2141">
        <v>577</v>
      </c>
      <c r="G268" s="2137" t="s">
        <v>5953</v>
      </c>
      <c r="H268" s="2142" t="s">
        <v>5954</v>
      </c>
      <c r="I268" s="2143" t="s">
        <v>5955</v>
      </c>
      <c r="J268" s="2144"/>
      <c r="K268" s="2141">
        <v>901</v>
      </c>
      <c r="L268" s="2137" t="s">
        <v>5956</v>
      </c>
      <c r="M268" s="2142" t="s">
        <v>5957</v>
      </c>
      <c r="N268" s="2143" t="s">
        <v>5958</v>
      </c>
      <c r="O268" s="2144"/>
      <c r="P268" s="2141">
        <v>1225</v>
      </c>
      <c r="Q268" s="2137" t="s">
        <v>5959</v>
      </c>
      <c r="R268" s="2142" t="s">
        <v>5960</v>
      </c>
      <c r="S268" s="2143" t="s">
        <v>5961</v>
      </c>
      <c r="T268" s="548"/>
      <c r="U268" s="548"/>
      <c r="V268" s="548"/>
      <c r="W268" s="548"/>
      <c r="X268" s="548"/>
      <c r="Y268" s="548"/>
      <c r="Z268" s="548"/>
      <c r="AA268" s="548"/>
      <c r="AB268" s="548"/>
      <c r="AC268" s="548"/>
      <c r="AD268" s="548"/>
      <c r="AE268" s="548"/>
      <c r="AF268" s="548"/>
      <c r="AG268" s="548"/>
      <c r="AH268" s="548"/>
      <c r="AI268" s="548"/>
    </row>
    <row r="269" spans="1:35">
      <c r="A269" s="2141">
        <v>254</v>
      </c>
      <c r="B269" s="2137" t="s">
        <v>5962</v>
      </c>
      <c r="C269" s="2142" t="s">
        <v>5963</v>
      </c>
      <c r="D269" s="2143" t="s">
        <v>5964</v>
      </c>
      <c r="E269" s="2144"/>
      <c r="F269" s="2141">
        <v>578</v>
      </c>
      <c r="G269" s="2137" t="s">
        <v>5965</v>
      </c>
      <c r="H269" s="2142" t="s">
        <v>5966</v>
      </c>
      <c r="I269" s="2143" t="s">
        <v>5967</v>
      </c>
      <c r="J269" s="2144"/>
      <c r="K269" s="2141">
        <v>902</v>
      </c>
      <c r="L269" s="2137" t="s">
        <v>5968</v>
      </c>
      <c r="M269" s="2142" t="s">
        <v>5969</v>
      </c>
      <c r="N269" s="2143" t="s">
        <v>5970</v>
      </c>
      <c r="O269" s="2144"/>
      <c r="P269" s="2141">
        <v>1226</v>
      </c>
      <c r="Q269" s="2137" t="s">
        <v>5971</v>
      </c>
      <c r="R269" s="2142" t="s">
        <v>5972</v>
      </c>
      <c r="S269" s="2143" t="s">
        <v>5973</v>
      </c>
      <c r="T269" s="548"/>
      <c r="U269" s="548"/>
      <c r="V269" s="548"/>
      <c r="W269" s="548"/>
      <c r="X269" s="548"/>
      <c r="Y269" s="548"/>
      <c r="Z269" s="548"/>
      <c r="AA269" s="548"/>
      <c r="AB269" s="548"/>
      <c r="AC269" s="548"/>
      <c r="AD269" s="548"/>
      <c r="AE269" s="548"/>
      <c r="AF269" s="548"/>
      <c r="AG269" s="548"/>
      <c r="AH269" s="548"/>
      <c r="AI269" s="548"/>
    </row>
    <row r="270" spans="1:35">
      <c r="A270" s="2141">
        <v>255</v>
      </c>
      <c r="B270" s="2137" t="s">
        <v>5974</v>
      </c>
      <c r="C270" s="2142" t="s">
        <v>5975</v>
      </c>
      <c r="D270" s="2143" t="s">
        <v>5976</v>
      </c>
      <c r="E270" s="2144"/>
      <c r="F270" s="2141">
        <v>579</v>
      </c>
      <c r="G270" s="2137" t="s">
        <v>5977</v>
      </c>
      <c r="H270" s="2142" t="s">
        <v>5978</v>
      </c>
      <c r="I270" s="2143" t="s">
        <v>5979</v>
      </c>
      <c r="J270" s="2144"/>
      <c r="K270" s="2141">
        <v>903</v>
      </c>
      <c r="L270" s="2137" t="s">
        <v>5980</v>
      </c>
      <c r="M270" s="2142" t="s">
        <v>5981</v>
      </c>
      <c r="N270" s="2143" t="s">
        <v>5982</v>
      </c>
      <c r="O270" s="2144"/>
      <c r="P270" s="2141">
        <v>1227</v>
      </c>
      <c r="Q270" s="2137" t="s">
        <v>5983</v>
      </c>
      <c r="R270" s="2142" t="s">
        <v>5984</v>
      </c>
      <c r="S270" s="2143" t="s">
        <v>5985</v>
      </c>
      <c r="T270" s="548"/>
      <c r="U270" s="548"/>
      <c r="V270" s="548"/>
      <c r="W270" s="548"/>
      <c r="X270" s="548"/>
      <c r="Y270" s="548"/>
      <c r="Z270" s="548"/>
      <c r="AA270" s="548"/>
      <c r="AB270" s="548"/>
      <c r="AC270" s="548"/>
      <c r="AD270" s="548"/>
      <c r="AE270" s="548"/>
      <c r="AF270" s="548"/>
      <c r="AG270" s="548"/>
      <c r="AH270" s="548"/>
      <c r="AI270" s="548"/>
    </row>
    <row r="271" spans="1:35">
      <c r="A271" s="2141">
        <v>256</v>
      </c>
      <c r="B271" s="2137" t="s">
        <v>5986</v>
      </c>
      <c r="C271" s="2142" t="s">
        <v>5987</v>
      </c>
      <c r="D271" s="2143" t="s">
        <v>5988</v>
      </c>
      <c r="E271" s="2144"/>
      <c r="F271" s="2141">
        <v>580</v>
      </c>
      <c r="G271" s="2137" t="s">
        <v>5989</v>
      </c>
      <c r="H271" s="2142" t="s">
        <v>5990</v>
      </c>
      <c r="I271" s="2143" t="s">
        <v>5991</v>
      </c>
      <c r="J271" s="2144"/>
      <c r="K271" s="2141">
        <v>904</v>
      </c>
      <c r="L271" s="2137" t="s">
        <v>5992</v>
      </c>
      <c r="M271" s="2142" t="s">
        <v>5993</v>
      </c>
      <c r="N271" s="2143" t="s">
        <v>5994</v>
      </c>
      <c r="O271" s="2144"/>
      <c r="P271" s="2141">
        <v>1228</v>
      </c>
      <c r="Q271" s="2137" t="s">
        <v>5995</v>
      </c>
      <c r="R271" s="2142" t="s">
        <v>5996</v>
      </c>
      <c r="S271" s="2143" t="s">
        <v>5997</v>
      </c>
      <c r="T271" s="548"/>
      <c r="U271" s="548"/>
      <c r="V271" s="548"/>
      <c r="W271" s="548"/>
      <c r="X271" s="548"/>
      <c r="Y271" s="548"/>
      <c r="Z271" s="548"/>
      <c r="AA271" s="548"/>
      <c r="AB271" s="548"/>
      <c r="AC271" s="548"/>
      <c r="AD271" s="548"/>
      <c r="AE271" s="548"/>
      <c r="AF271" s="548"/>
      <c r="AG271" s="548"/>
      <c r="AH271" s="548"/>
      <c r="AI271" s="548"/>
    </row>
    <row r="272" spans="1:35">
      <c r="A272" s="2141">
        <v>257</v>
      </c>
      <c r="B272" s="2137" t="s">
        <v>5998</v>
      </c>
      <c r="C272" s="2142" t="s">
        <v>5999</v>
      </c>
      <c r="D272" s="2143" t="s">
        <v>6000</v>
      </c>
      <c r="E272" s="2144"/>
      <c r="F272" s="2141">
        <v>581</v>
      </c>
      <c r="G272" s="2137" t="s">
        <v>6001</v>
      </c>
      <c r="H272" s="2152" t="s">
        <v>6002</v>
      </c>
      <c r="I272" s="2143" t="s">
        <v>6003</v>
      </c>
      <c r="J272" s="2144"/>
      <c r="K272" s="2141">
        <v>905</v>
      </c>
      <c r="L272" s="2137" t="s">
        <v>6004</v>
      </c>
      <c r="M272" s="2142" t="s">
        <v>6005</v>
      </c>
      <c r="N272" s="2143" t="s">
        <v>6006</v>
      </c>
      <c r="O272" s="2144"/>
      <c r="P272" s="2141">
        <v>1229</v>
      </c>
      <c r="Q272" s="2137" t="s">
        <v>6007</v>
      </c>
      <c r="R272" s="2142" t="s">
        <v>6008</v>
      </c>
      <c r="S272" s="2143" t="s">
        <v>6009</v>
      </c>
      <c r="T272" s="548"/>
      <c r="U272" s="548"/>
      <c r="V272" s="548"/>
      <c r="W272" s="548"/>
      <c r="X272" s="548"/>
      <c r="Y272" s="548"/>
      <c r="Z272" s="548"/>
      <c r="AA272" s="548"/>
      <c r="AB272" s="548"/>
      <c r="AC272" s="548"/>
      <c r="AD272" s="548"/>
      <c r="AE272" s="548"/>
      <c r="AF272" s="548"/>
      <c r="AG272" s="548"/>
      <c r="AH272" s="548"/>
      <c r="AI272" s="548"/>
    </row>
    <row r="273" spans="1:35">
      <c r="A273" s="2141">
        <v>258</v>
      </c>
      <c r="B273" s="2137" t="s">
        <v>6010</v>
      </c>
      <c r="C273" s="2142" t="s">
        <v>6011</v>
      </c>
      <c r="D273" s="2143" t="s">
        <v>6012</v>
      </c>
      <c r="E273" s="2144"/>
      <c r="F273" s="2141">
        <v>582</v>
      </c>
      <c r="G273" s="2137" t="s">
        <v>6013</v>
      </c>
      <c r="H273" s="2142" t="s">
        <v>6014</v>
      </c>
      <c r="I273" s="2143" t="s">
        <v>6015</v>
      </c>
      <c r="J273" s="2144"/>
      <c r="K273" s="2141">
        <v>906</v>
      </c>
      <c r="L273" s="2137" t="s">
        <v>6016</v>
      </c>
      <c r="M273" s="2142" t="s">
        <v>6017</v>
      </c>
      <c r="N273" s="2143" t="s">
        <v>6018</v>
      </c>
      <c r="O273" s="2144"/>
      <c r="P273" s="2141">
        <v>1230</v>
      </c>
      <c r="Q273" s="2137" t="s">
        <v>6019</v>
      </c>
      <c r="R273" s="2142" t="s">
        <v>6020</v>
      </c>
      <c r="S273" s="2143" t="s">
        <v>6021</v>
      </c>
      <c r="T273" s="548"/>
      <c r="U273" s="548"/>
      <c r="V273" s="548"/>
      <c r="W273" s="548"/>
      <c r="X273" s="548"/>
      <c r="Y273" s="548"/>
      <c r="Z273" s="548"/>
      <c r="AA273" s="548"/>
      <c r="AB273" s="548"/>
      <c r="AC273" s="548"/>
      <c r="AD273" s="548"/>
      <c r="AE273" s="548"/>
      <c r="AF273" s="548"/>
      <c r="AG273" s="548"/>
      <c r="AH273" s="548"/>
      <c r="AI273" s="548"/>
    </row>
    <row r="274" spans="1:35">
      <c r="A274" s="2141">
        <v>259</v>
      </c>
      <c r="B274" s="2137" t="s">
        <v>6022</v>
      </c>
      <c r="C274" s="2142" t="s">
        <v>6023</v>
      </c>
      <c r="D274" s="2143" t="s">
        <v>6024</v>
      </c>
      <c r="E274" s="2144"/>
      <c r="F274" s="2141">
        <v>583</v>
      </c>
      <c r="G274" s="2137" t="s">
        <v>6025</v>
      </c>
      <c r="H274" s="2142" t="s">
        <v>6026</v>
      </c>
      <c r="I274" s="2143" t="s">
        <v>6027</v>
      </c>
      <c r="J274" s="2144"/>
      <c r="K274" s="2141">
        <v>907</v>
      </c>
      <c r="L274" s="2137" t="s">
        <v>6028</v>
      </c>
      <c r="M274" s="2142" t="s">
        <v>6029</v>
      </c>
      <c r="N274" s="2143" t="s">
        <v>6030</v>
      </c>
      <c r="O274" s="2144"/>
      <c r="P274" s="2141">
        <v>1231</v>
      </c>
      <c r="Q274" s="2137" t="s">
        <v>6031</v>
      </c>
      <c r="R274" s="2142" t="s">
        <v>6032</v>
      </c>
      <c r="S274" s="2143" t="s">
        <v>6033</v>
      </c>
      <c r="T274" s="548"/>
      <c r="U274" s="548"/>
      <c r="V274" s="548"/>
      <c r="W274" s="548"/>
      <c r="X274" s="548"/>
      <c r="Y274" s="548"/>
      <c r="Z274" s="548"/>
      <c r="AA274" s="548"/>
      <c r="AB274" s="548"/>
      <c r="AC274" s="548"/>
      <c r="AD274" s="548"/>
      <c r="AE274" s="548"/>
      <c r="AF274" s="548"/>
      <c r="AG274" s="548"/>
      <c r="AH274" s="548"/>
      <c r="AI274" s="548"/>
    </row>
    <row r="275" spans="1:35">
      <c r="A275" s="2141">
        <v>260</v>
      </c>
      <c r="B275" s="2137" t="s">
        <v>6034</v>
      </c>
      <c r="C275" s="2142" t="s">
        <v>6035</v>
      </c>
      <c r="D275" s="2143" t="s">
        <v>6036</v>
      </c>
      <c r="E275" s="2144"/>
      <c r="F275" s="2141">
        <v>584</v>
      </c>
      <c r="G275" s="2137" t="s">
        <v>6037</v>
      </c>
      <c r="H275" s="2142" t="s">
        <v>6038</v>
      </c>
      <c r="I275" s="2143" t="s">
        <v>6039</v>
      </c>
      <c r="J275" s="2144"/>
      <c r="K275" s="2141">
        <v>908</v>
      </c>
      <c r="L275" s="2137" t="s">
        <v>6040</v>
      </c>
      <c r="M275" s="2142" t="s">
        <v>6041</v>
      </c>
      <c r="N275" s="2143" t="s">
        <v>6042</v>
      </c>
      <c r="O275" s="2144"/>
      <c r="P275" s="2141">
        <v>1232</v>
      </c>
      <c r="Q275" s="2137" t="s">
        <v>6043</v>
      </c>
      <c r="R275" s="2142" t="s">
        <v>6044</v>
      </c>
      <c r="S275" s="2143" t="s">
        <v>6045</v>
      </c>
      <c r="T275" s="548"/>
      <c r="U275" s="548"/>
      <c r="V275" s="548"/>
      <c r="W275" s="548"/>
      <c r="X275" s="548"/>
      <c r="Y275" s="548"/>
      <c r="Z275" s="548"/>
      <c r="AA275" s="548"/>
      <c r="AB275" s="548"/>
      <c r="AC275" s="548"/>
      <c r="AD275" s="548"/>
      <c r="AE275" s="548"/>
      <c r="AF275" s="548"/>
      <c r="AG275" s="548"/>
      <c r="AH275" s="548"/>
      <c r="AI275" s="548"/>
    </row>
    <row r="276" spans="1:35">
      <c r="A276" s="2141">
        <v>261</v>
      </c>
      <c r="B276" s="2137" t="s">
        <v>6046</v>
      </c>
      <c r="C276" s="2142" t="s">
        <v>6047</v>
      </c>
      <c r="D276" s="2143" t="s">
        <v>6048</v>
      </c>
      <c r="E276" s="2144"/>
      <c r="F276" s="2141">
        <v>585</v>
      </c>
      <c r="G276" s="2137" t="s">
        <v>6049</v>
      </c>
      <c r="H276" s="2142" t="s">
        <v>6050</v>
      </c>
      <c r="I276" s="2143" t="s">
        <v>6051</v>
      </c>
      <c r="J276" s="2144"/>
      <c r="K276" s="2141">
        <v>909</v>
      </c>
      <c r="L276" s="2137" t="s">
        <v>6052</v>
      </c>
      <c r="M276" s="2142" t="s">
        <v>6053</v>
      </c>
      <c r="N276" s="2143" t="s">
        <v>6054</v>
      </c>
      <c r="O276" s="2144"/>
      <c r="P276" s="2141">
        <v>1233</v>
      </c>
      <c r="Q276" s="2137" t="s">
        <v>6055</v>
      </c>
      <c r="R276" s="2142" t="s">
        <v>6056</v>
      </c>
      <c r="S276" s="2143" t="s">
        <v>6057</v>
      </c>
      <c r="T276" s="548"/>
      <c r="U276" s="548"/>
      <c r="V276" s="548"/>
      <c r="W276" s="548"/>
      <c r="X276" s="548"/>
      <c r="Y276" s="548"/>
      <c r="Z276" s="548"/>
      <c r="AA276" s="548"/>
      <c r="AB276" s="548"/>
      <c r="AC276" s="548"/>
      <c r="AD276" s="548"/>
      <c r="AE276" s="548"/>
      <c r="AF276" s="548"/>
      <c r="AG276" s="548"/>
      <c r="AH276" s="548"/>
      <c r="AI276" s="548"/>
    </row>
    <row r="277" spans="1:35">
      <c r="A277" s="2141">
        <v>262</v>
      </c>
      <c r="B277" s="2137" t="s">
        <v>6058</v>
      </c>
      <c r="C277" s="2142" t="s">
        <v>6059</v>
      </c>
      <c r="D277" s="2143" t="s">
        <v>6060</v>
      </c>
      <c r="E277" s="2144"/>
      <c r="F277" s="2141">
        <v>586</v>
      </c>
      <c r="G277" s="2137" t="s">
        <v>6061</v>
      </c>
      <c r="H277" s="2142" t="s">
        <v>6062</v>
      </c>
      <c r="I277" s="2143" t="s">
        <v>6063</v>
      </c>
      <c r="J277" s="2144"/>
      <c r="K277" s="2141">
        <v>910</v>
      </c>
      <c r="L277" s="2137" t="s">
        <v>6064</v>
      </c>
      <c r="M277" s="2142" t="s">
        <v>6065</v>
      </c>
      <c r="N277" s="2143" t="s">
        <v>6066</v>
      </c>
      <c r="O277" s="2144"/>
      <c r="P277" s="2141">
        <v>1234</v>
      </c>
      <c r="Q277" s="2137" t="s">
        <v>6067</v>
      </c>
      <c r="R277" s="2142" t="s">
        <v>6068</v>
      </c>
      <c r="S277" s="2143" t="s">
        <v>6069</v>
      </c>
      <c r="T277" s="548"/>
      <c r="U277" s="548"/>
      <c r="V277" s="548"/>
      <c r="W277" s="548"/>
      <c r="X277" s="548"/>
      <c r="Y277" s="548"/>
      <c r="Z277" s="548"/>
      <c r="AA277" s="548"/>
      <c r="AB277" s="548"/>
      <c r="AC277" s="548"/>
      <c r="AD277" s="548"/>
      <c r="AE277" s="548"/>
      <c r="AF277" s="548"/>
      <c r="AG277" s="548"/>
      <c r="AH277" s="548"/>
      <c r="AI277" s="548"/>
    </row>
    <row r="278" spans="1:35">
      <c r="A278" s="2141">
        <v>263</v>
      </c>
      <c r="B278" s="2137" t="s">
        <v>6070</v>
      </c>
      <c r="C278" s="2142" t="s">
        <v>6071</v>
      </c>
      <c r="D278" s="2143" t="s">
        <v>6072</v>
      </c>
      <c r="E278" s="2144"/>
      <c r="F278" s="2141">
        <v>587</v>
      </c>
      <c r="G278" s="2137" t="s">
        <v>6073</v>
      </c>
      <c r="H278" s="2142" t="s">
        <v>6074</v>
      </c>
      <c r="I278" s="2143" t="s">
        <v>6075</v>
      </c>
      <c r="J278" s="2144"/>
      <c r="K278" s="2141">
        <v>911</v>
      </c>
      <c r="L278" s="2137" t="s">
        <v>6076</v>
      </c>
      <c r="M278" s="2142" t="s">
        <v>6077</v>
      </c>
      <c r="N278" s="2143" t="s">
        <v>6078</v>
      </c>
      <c r="O278" s="2144"/>
      <c r="P278" s="2141">
        <v>1235</v>
      </c>
      <c r="Q278" s="2137" t="s">
        <v>6079</v>
      </c>
      <c r="R278" s="2142" t="s">
        <v>6080</v>
      </c>
      <c r="S278" s="2143" t="s">
        <v>6081</v>
      </c>
      <c r="T278" s="548"/>
      <c r="U278" s="548"/>
      <c r="V278" s="548"/>
      <c r="W278" s="548"/>
      <c r="X278" s="548"/>
      <c r="Y278" s="548"/>
      <c r="Z278" s="548"/>
      <c r="AA278" s="548"/>
      <c r="AB278" s="548"/>
      <c r="AC278" s="548"/>
      <c r="AD278" s="548"/>
      <c r="AE278" s="548"/>
      <c r="AF278" s="548"/>
      <c r="AG278" s="548"/>
      <c r="AH278" s="548"/>
      <c r="AI278" s="548"/>
    </row>
    <row r="279" spans="1:35">
      <c r="A279" s="2141">
        <v>264</v>
      </c>
      <c r="B279" s="2137" t="s">
        <v>6082</v>
      </c>
      <c r="C279" s="2142" t="s">
        <v>6083</v>
      </c>
      <c r="D279" s="2143" t="s">
        <v>6084</v>
      </c>
      <c r="E279" s="2144"/>
      <c r="F279" s="2141">
        <v>588</v>
      </c>
      <c r="G279" s="2137" t="s">
        <v>6085</v>
      </c>
      <c r="H279" s="2142" t="s">
        <v>6086</v>
      </c>
      <c r="I279" s="2143" t="s">
        <v>6087</v>
      </c>
      <c r="J279" s="2144"/>
      <c r="K279" s="2141">
        <v>912</v>
      </c>
      <c r="L279" s="2137" t="s">
        <v>6088</v>
      </c>
      <c r="M279" s="2142" t="s">
        <v>6089</v>
      </c>
      <c r="N279" s="2143" t="s">
        <v>6090</v>
      </c>
      <c r="O279" s="2144"/>
      <c r="P279" s="2141">
        <v>1236</v>
      </c>
      <c r="Q279" s="2137" t="s">
        <v>6091</v>
      </c>
      <c r="R279" s="2142" t="s">
        <v>6092</v>
      </c>
      <c r="S279" s="2143" t="s">
        <v>6093</v>
      </c>
      <c r="T279" s="548"/>
      <c r="U279" s="548"/>
      <c r="V279" s="548"/>
      <c r="W279" s="548"/>
      <c r="X279" s="548"/>
      <c r="Y279" s="548"/>
      <c r="Z279" s="548"/>
      <c r="AA279" s="548"/>
      <c r="AB279" s="548"/>
      <c r="AC279" s="548"/>
      <c r="AD279" s="548"/>
      <c r="AE279" s="548"/>
      <c r="AF279" s="548"/>
      <c r="AG279" s="548"/>
      <c r="AH279" s="548"/>
      <c r="AI279" s="548"/>
    </row>
    <row r="280" spans="1:35">
      <c r="A280" s="2141">
        <v>265</v>
      </c>
      <c r="B280" s="2137" t="s">
        <v>6094</v>
      </c>
      <c r="C280" s="2142" t="s">
        <v>6095</v>
      </c>
      <c r="D280" s="2143" t="s">
        <v>6096</v>
      </c>
      <c r="E280" s="2144"/>
      <c r="F280" s="2141">
        <v>589</v>
      </c>
      <c r="G280" s="2137" t="s">
        <v>6097</v>
      </c>
      <c r="H280" s="2142" t="s">
        <v>6098</v>
      </c>
      <c r="I280" s="2143" t="s">
        <v>6099</v>
      </c>
      <c r="J280" s="2144"/>
      <c r="K280" s="2141">
        <v>913</v>
      </c>
      <c r="L280" s="2137" t="s">
        <v>6100</v>
      </c>
      <c r="M280" s="2142" t="s">
        <v>6101</v>
      </c>
      <c r="N280" s="2143" t="s">
        <v>6102</v>
      </c>
      <c r="O280" s="2144"/>
      <c r="P280" s="2141">
        <v>1237</v>
      </c>
      <c r="Q280" s="2137" t="s">
        <v>6103</v>
      </c>
      <c r="R280" s="2142" t="s">
        <v>6104</v>
      </c>
      <c r="S280" s="2143" t="s">
        <v>6105</v>
      </c>
      <c r="T280" s="548"/>
      <c r="U280" s="548"/>
      <c r="V280" s="548"/>
      <c r="W280" s="548"/>
      <c r="X280" s="548"/>
      <c r="Y280" s="548"/>
      <c r="Z280" s="548"/>
      <c r="AA280" s="548"/>
      <c r="AB280" s="548"/>
      <c r="AC280" s="548"/>
      <c r="AD280" s="548"/>
      <c r="AE280" s="548"/>
      <c r="AF280" s="548"/>
      <c r="AG280" s="548"/>
      <c r="AH280" s="548"/>
      <c r="AI280" s="548"/>
    </row>
    <row r="281" spans="1:35">
      <c r="A281" s="2141">
        <v>266</v>
      </c>
      <c r="B281" s="2137" t="s">
        <v>6106</v>
      </c>
      <c r="C281" s="2142" t="s">
        <v>6107</v>
      </c>
      <c r="D281" s="2143" t="s">
        <v>6108</v>
      </c>
      <c r="E281" s="2144"/>
      <c r="F281" s="2141">
        <v>590</v>
      </c>
      <c r="G281" s="2137" t="s">
        <v>6109</v>
      </c>
      <c r="H281" s="2142" t="s">
        <v>6110</v>
      </c>
      <c r="I281" s="2143" t="s">
        <v>6111</v>
      </c>
      <c r="J281" s="2144"/>
      <c r="K281" s="2141">
        <v>914</v>
      </c>
      <c r="L281" s="2137" t="s">
        <v>6112</v>
      </c>
      <c r="M281" s="2142" t="s">
        <v>6113</v>
      </c>
      <c r="N281" s="2143" t="s">
        <v>6114</v>
      </c>
      <c r="O281" s="2144"/>
      <c r="P281" s="2141">
        <v>1238</v>
      </c>
      <c r="Q281" s="2137" t="s">
        <v>6115</v>
      </c>
      <c r="R281" s="2142" t="s">
        <v>6116</v>
      </c>
      <c r="S281" s="2143" t="s">
        <v>6117</v>
      </c>
      <c r="T281" s="548"/>
      <c r="U281" s="548"/>
      <c r="V281" s="548"/>
      <c r="W281" s="548"/>
      <c r="X281" s="548"/>
      <c r="Y281" s="548"/>
      <c r="Z281" s="548"/>
      <c r="AA281" s="548"/>
      <c r="AB281" s="548"/>
      <c r="AC281" s="548"/>
      <c r="AD281" s="548"/>
      <c r="AE281" s="548"/>
      <c r="AF281" s="548"/>
      <c r="AG281" s="548"/>
      <c r="AH281" s="548"/>
      <c r="AI281" s="548"/>
    </row>
    <row r="282" spans="1:35">
      <c r="A282" s="2141">
        <v>267</v>
      </c>
      <c r="B282" s="2137" t="s">
        <v>6118</v>
      </c>
      <c r="C282" s="2142" t="s">
        <v>6119</v>
      </c>
      <c r="D282" s="2143" t="s">
        <v>6120</v>
      </c>
      <c r="E282" s="2144"/>
      <c r="F282" s="2141">
        <v>591</v>
      </c>
      <c r="G282" s="2137" t="s">
        <v>6121</v>
      </c>
      <c r="H282" s="2142" t="s">
        <v>6122</v>
      </c>
      <c r="I282" s="2143" t="s">
        <v>6123</v>
      </c>
      <c r="J282" s="2144"/>
      <c r="K282" s="2141">
        <v>915</v>
      </c>
      <c r="L282" s="2137" t="s">
        <v>6124</v>
      </c>
      <c r="M282" s="2142" t="s">
        <v>6125</v>
      </c>
      <c r="N282" s="2143" t="s">
        <v>6126</v>
      </c>
      <c r="O282" s="2144"/>
      <c r="P282" s="2141">
        <v>1239</v>
      </c>
      <c r="Q282" s="2137" t="s">
        <v>6127</v>
      </c>
      <c r="R282" s="2142" t="s">
        <v>6128</v>
      </c>
      <c r="S282" s="2143" t="s">
        <v>6129</v>
      </c>
      <c r="T282" s="548"/>
      <c r="U282" s="548"/>
      <c r="V282" s="548"/>
      <c r="W282" s="548"/>
      <c r="X282" s="548"/>
      <c r="Y282" s="548"/>
      <c r="Z282" s="548"/>
      <c r="AA282" s="548"/>
      <c r="AB282" s="548"/>
      <c r="AC282" s="548"/>
      <c r="AD282" s="548"/>
      <c r="AE282" s="548"/>
      <c r="AF282" s="548"/>
      <c r="AG282" s="548"/>
      <c r="AH282" s="548"/>
      <c r="AI282" s="548"/>
    </row>
    <row r="283" spans="1:35">
      <c r="A283" s="2141">
        <v>268</v>
      </c>
      <c r="B283" s="2137" t="s">
        <v>6130</v>
      </c>
      <c r="C283" s="2142" t="s">
        <v>6131</v>
      </c>
      <c r="D283" s="2143" t="s">
        <v>6132</v>
      </c>
      <c r="E283" s="2144"/>
      <c r="F283" s="2141">
        <v>592</v>
      </c>
      <c r="G283" s="2137" t="s">
        <v>6133</v>
      </c>
      <c r="H283" s="2142" t="s">
        <v>6134</v>
      </c>
      <c r="I283" s="2143" t="s">
        <v>6135</v>
      </c>
      <c r="J283" s="2144"/>
      <c r="K283" s="2141">
        <v>916</v>
      </c>
      <c r="L283" s="2137" t="s">
        <v>6136</v>
      </c>
      <c r="M283" s="2142" t="s">
        <v>6137</v>
      </c>
      <c r="N283" s="2143" t="s">
        <v>6138</v>
      </c>
      <c r="O283" s="2144"/>
      <c r="P283" s="2141">
        <v>1240</v>
      </c>
      <c r="Q283" s="2137" t="s">
        <v>6139</v>
      </c>
      <c r="R283" s="2142" t="s">
        <v>6140</v>
      </c>
      <c r="S283" s="2143" t="s">
        <v>6141</v>
      </c>
      <c r="T283" s="548"/>
      <c r="U283" s="548"/>
      <c r="V283" s="548"/>
      <c r="W283" s="548"/>
      <c r="X283" s="548"/>
      <c r="Y283" s="548"/>
      <c r="Z283" s="548"/>
      <c r="AA283" s="548"/>
      <c r="AB283" s="548"/>
      <c r="AC283" s="548"/>
      <c r="AD283" s="548"/>
      <c r="AE283" s="548"/>
      <c r="AF283" s="548"/>
      <c r="AG283" s="548"/>
      <c r="AH283" s="548"/>
      <c r="AI283" s="548"/>
    </row>
    <row r="284" spans="1:35">
      <c r="A284" s="2141">
        <v>269</v>
      </c>
      <c r="B284" s="2137" t="s">
        <v>6142</v>
      </c>
      <c r="C284" s="2142" t="s">
        <v>6143</v>
      </c>
      <c r="D284" s="2143" t="s">
        <v>6144</v>
      </c>
      <c r="E284" s="2144"/>
      <c r="F284" s="2141">
        <v>593</v>
      </c>
      <c r="G284" s="2137" t="s">
        <v>6145</v>
      </c>
      <c r="H284" s="2142" t="s">
        <v>6146</v>
      </c>
      <c r="I284" s="2143" t="s">
        <v>6147</v>
      </c>
      <c r="J284" s="2144"/>
      <c r="K284" s="2141">
        <v>917</v>
      </c>
      <c r="L284" s="2137" t="s">
        <v>6148</v>
      </c>
      <c r="M284" s="2142" t="s">
        <v>6149</v>
      </c>
      <c r="N284" s="2143" t="s">
        <v>6150</v>
      </c>
      <c r="O284" s="2144"/>
      <c r="P284" s="2141">
        <v>1241</v>
      </c>
      <c r="Q284" s="2137" t="s">
        <v>6151</v>
      </c>
      <c r="R284" s="2142" t="s">
        <v>6152</v>
      </c>
      <c r="S284" s="2143" t="s">
        <v>6153</v>
      </c>
      <c r="T284" s="548"/>
      <c r="U284" s="548"/>
      <c r="V284" s="548"/>
      <c r="W284" s="548"/>
      <c r="X284" s="548"/>
      <c r="Y284" s="548"/>
      <c r="Z284" s="548"/>
      <c r="AA284" s="548"/>
      <c r="AB284" s="548"/>
      <c r="AC284" s="548"/>
      <c r="AD284" s="548"/>
      <c r="AE284" s="548"/>
      <c r="AF284" s="548"/>
      <c r="AG284" s="548"/>
      <c r="AH284" s="548"/>
      <c r="AI284" s="548"/>
    </row>
    <row r="285" spans="1:35">
      <c r="A285" s="2141">
        <v>270</v>
      </c>
      <c r="B285" s="2137" t="s">
        <v>6154</v>
      </c>
      <c r="C285" s="2142" t="s">
        <v>6155</v>
      </c>
      <c r="D285" s="2143" t="s">
        <v>6156</v>
      </c>
      <c r="E285" s="2144"/>
      <c r="F285" s="2141">
        <v>594</v>
      </c>
      <c r="G285" s="2137" t="s">
        <v>6157</v>
      </c>
      <c r="H285" s="2142" t="s">
        <v>6158</v>
      </c>
      <c r="I285" s="2143" t="s">
        <v>6159</v>
      </c>
      <c r="J285" s="2144"/>
      <c r="K285" s="2141">
        <v>918</v>
      </c>
      <c r="L285" s="2137" t="s">
        <v>6160</v>
      </c>
      <c r="M285" s="2142" t="s">
        <v>6161</v>
      </c>
      <c r="N285" s="2143" t="s">
        <v>6162</v>
      </c>
      <c r="O285" s="2144"/>
      <c r="P285" s="2141">
        <v>1242</v>
      </c>
      <c r="Q285" s="2137" t="s">
        <v>6163</v>
      </c>
      <c r="R285" s="2142" t="s">
        <v>6164</v>
      </c>
      <c r="S285" s="2143" t="s">
        <v>6165</v>
      </c>
      <c r="T285" s="548"/>
      <c r="U285" s="548"/>
      <c r="V285" s="548"/>
      <c r="W285" s="548"/>
      <c r="X285" s="548"/>
      <c r="Y285" s="548"/>
      <c r="Z285" s="548"/>
      <c r="AA285" s="548"/>
      <c r="AB285" s="548"/>
      <c r="AC285" s="548"/>
      <c r="AD285" s="548"/>
      <c r="AE285" s="548"/>
      <c r="AF285" s="548"/>
      <c r="AG285" s="548"/>
      <c r="AH285" s="548"/>
      <c r="AI285" s="548"/>
    </row>
    <row r="286" spans="1:35">
      <c r="A286" s="2141">
        <v>271</v>
      </c>
      <c r="B286" s="2137" t="s">
        <v>6166</v>
      </c>
      <c r="C286" s="2142" t="s">
        <v>6167</v>
      </c>
      <c r="D286" s="2143" t="s">
        <v>6168</v>
      </c>
      <c r="E286" s="2144"/>
      <c r="F286" s="2141">
        <v>595</v>
      </c>
      <c r="G286" s="2137" t="s">
        <v>6169</v>
      </c>
      <c r="H286" s="2142" t="s">
        <v>6170</v>
      </c>
      <c r="I286" s="2143" t="s">
        <v>6171</v>
      </c>
      <c r="J286" s="2144"/>
      <c r="K286" s="2141">
        <v>919</v>
      </c>
      <c r="L286" s="2137" t="s">
        <v>6172</v>
      </c>
      <c r="M286" s="2142" t="s">
        <v>6173</v>
      </c>
      <c r="N286" s="2143" t="s">
        <v>6174</v>
      </c>
      <c r="O286" s="2144"/>
      <c r="P286" s="2141">
        <v>1243</v>
      </c>
      <c r="Q286" s="2137" t="s">
        <v>6175</v>
      </c>
      <c r="R286" s="2142" t="s">
        <v>6176</v>
      </c>
      <c r="S286" s="2143" t="s">
        <v>6177</v>
      </c>
      <c r="T286" s="548"/>
      <c r="U286" s="548"/>
      <c r="V286" s="548"/>
      <c r="W286" s="548"/>
      <c r="X286" s="548"/>
      <c r="Y286" s="548"/>
      <c r="Z286" s="548"/>
      <c r="AA286" s="548"/>
      <c r="AB286" s="548"/>
      <c r="AC286" s="548"/>
      <c r="AD286" s="548"/>
      <c r="AE286" s="548"/>
      <c r="AF286" s="548"/>
      <c r="AG286" s="548"/>
      <c r="AH286" s="548"/>
      <c r="AI286" s="548"/>
    </row>
    <row r="287" spans="1:35">
      <c r="A287" s="2141">
        <v>272</v>
      </c>
      <c r="B287" s="2137" t="s">
        <v>6178</v>
      </c>
      <c r="C287" s="2142" t="s">
        <v>6179</v>
      </c>
      <c r="D287" s="2143" t="s">
        <v>6180</v>
      </c>
      <c r="E287" s="2144"/>
      <c r="F287" s="2141">
        <v>596</v>
      </c>
      <c r="G287" s="2137" t="s">
        <v>6181</v>
      </c>
      <c r="H287" s="2142" t="s">
        <v>6182</v>
      </c>
      <c r="I287" s="2143" t="s">
        <v>6183</v>
      </c>
      <c r="J287" s="2144"/>
      <c r="K287" s="2141">
        <v>920</v>
      </c>
      <c r="L287" s="2137" t="s">
        <v>6184</v>
      </c>
      <c r="M287" s="2142" t="s">
        <v>6185</v>
      </c>
      <c r="N287" s="2143" t="s">
        <v>6186</v>
      </c>
      <c r="O287" s="2144"/>
      <c r="P287" s="2141">
        <v>1244</v>
      </c>
      <c r="Q287" s="2137" t="s">
        <v>6187</v>
      </c>
      <c r="R287" s="2142" t="s">
        <v>6188</v>
      </c>
      <c r="S287" s="2143" t="s">
        <v>6189</v>
      </c>
      <c r="T287" s="548"/>
      <c r="U287" s="548"/>
      <c r="V287" s="548"/>
      <c r="W287" s="548"/>
      <c r="X287" s="548"/>
      <c r="Y287" s="548"/>
      <c r="Z287" s="548"/>
      <c r="AA287" s="548"/>
      <c r="AB287" s="548"/>
      <c r="AC287" s="548"/>
      <c r="AD287" s="548"/>
      <c r="AE287" s="548"/>
      <c r="AF287" s="548"/>
      <c r="AG287" s="548"/>
      <c r="AH287" s="548"/>
      <c r="AI287" s="548"/>
    </row>
    <row r="288" spans="1:35">
      <c r="A288" s="2141">
        <v>273</v>
      </c>
      <c r="B288" s="2137" t="s">
        <v>6190</v>
      </c>
      <c r="C288" s="2142" t="s">
        <v>6191</v>
      </c>
      <c r="D288" s="2143" t="s">
        <v>6192</v>
      </c>
      <c r="E288" s="2144"/>
      <c r="F288" s="2141">
        <v>597</v>
      </c>
      <c r="G288" s="2137" t="s">
        <v>6193</v>
      </c>
      <c r="H288" s="2142" t="s">
        <v>6194</v>
      </c>
      <c r="I288" s="2143" t="s">
        <v>6195</v>
      </c>
      <c r="J288" s="2144"/>
      <c r="K288" s="2141">
        <v>921</v>
      </c>
      <c r="L288" s="2137" t="s">
        <v>6196</v>
      </c>
      <c r="M288" s="2142" t="s">
        <v>6197</v>
      </c>
      <c r="N288" s="2143" t="s">
        <v>6198</v>
      </c>
      <c r="O288" s="2144"/>
      <c r="P288" s="2141">
        <v>1245</v>
      </c>
      <c r="Q288" s="2137" t="s">
        <v>6199</v>
      </c>
      <c r="R288" s="2142" t="s">
        <v>6200</v>
      </c>
      <c r="S288" s="2143" t="s">
        <v>6201</v>
      </c>
      <c r="T288" s="548"/>
      <c r="U288" s="548"/>
      <c r="V288" s="548"/>
      <c r="W288" s="548"/>
      <c r="X288" s="548"/>
      <c r="Y288" s="548"/>
      <c r="Z288" s="548"/>
      <c r="AA288" s="548"/>
      <c r="AB288" s="548"/>
      <c r="AC288" s="548"/>
      <c r="AD288" s="548"/>
      <c r="AE288" s="548"/>
      <c r="AF288" s="548"/>
      <c r="AG288" s="548"/>
      <c r="AH288" s="548"/>
      <c r="AI288" s="548"/>
    </row>
    <row r="289" spans="1:35">
      <c r="A289" s="2141">
        <v>274</v>
      </c>
      <c r="B289" s="2137" t="s">
        <v>6202</v>
      </c>
      <c r="C289" s="2142" t="s">
        <v>6203</v>
      </c>
      <c r="D289" s="2143" t="s">
        <v>6204</v>
      </c>
      <c r="E289" s="2144"/>
      <c r="F289" s="2141">
        <v>598</v>
      </c>
      <c r="G289" s="2137" t="s">
        <v>6205</v>
      </c>
      <c r="H289" s="2142" t="s">
        <v>6206</v>
      </c>
      <c r="I289" s="2143" t="s">
        <v>6207</v>
      </c>
      <c r="J289" s="2144"/>
      <c r="K289" s="2141">
        <v>922</v>
      </c>
      <c r="L289" s="2137" t="s">
        <v>6208</v>
      </c>
      <c r="M289" s="2142" t="s">
        <v>6209</v>
      </c>
      <c r="N289" s="2143" t="s">
        <v>6210</v>
      </c>
      <c r="O289" s="2144"/>
      <c r="P289" s="2141">
        <v>1246</v>
      </c>
      <c r="Q289" s="2137" t="s">
        <v>6211</v>
      </c>
      <c r="R289" s="2142" t="s">
        <v>6212</v>
      </c>
      <c r="S289" s="2143" t="s">
        <v>6213</v>
      </c>
      <c r="T289" s="548"/>
      <c r="U289" s="548"/>
      <c r="V289" s="548"/>
      <c r="W289" s="548"/>
      <c r="X289" s="548"/>
      <c r="Y289" s="548"/>
      <c r="Z289" s="548"/>
      <c r="AA289" s="548"/>
      <c r="AB289" s="548"/>
      <c r="AC289" s="548"/>
      <c r="AD289" s="548"/>
      <c r="AE289" s="548"/>
      <c r="AF289" s="548"/>
      <c r="AG289" s="548"/>
      <c r="AH289" s="548"/>
      <c r="AI289" s="548"/>
    </row>
    <row r="290" spans="1:35">
      <c r="A290" s="2141">
        <v>275</v>
      </c>
      <c r="B290" s="2137" t="s">
        <v>6214</v>
      </c>
      <c r="C290" s="2142" t="s">
        <v>6215</v>
      </c>
      <c r="D290" s="2143" t="s">
        <v>6216</v>
      </c>
      <c r="E290" s="2144"/>
      <c r="F290" s="2141">
        <v>599</v>
      </c>
      <c r="G290" s="2137" t="s">
        <v>6217</v>
      </c>
      <c r="H290" s="2142" t="s">
        <v>6218</v>
      </c>
      <c r="I290" s="2143" t="s">
        <v>6219</v>
      </c>
      <c r="J290" s="2144"/>
      <c r="K290" s="2141">
        <v>923</v>
      </c>
      <c r="L290" s="2137" t="s">
        <v>6220</v>
      </c>
      <c r="M290" s="2142" t="s">
        <v>6221</v>
      </c>
      <c r="N290" s="2143" t="s">
        <v>6222</v>
      </c>
      <c r="O290" s="2144"/>
      <c r="P290" s="2141">
        <v>1247</v>
      </c>
      <c r="Q290" s="2137" t="s">
        <v>6223</v>
      </c>
      <c r="R290" s="2142" t="s">
        <v>6224</v>
      </c>
      <c r="S290" s="2143" t="s">
        <v>6225</v>
      </c>
      <c r="T290" s="548"/>
      <c r="U290" s="548"/>
      <c r="V290" s="548"/>
      <c r="W290" s="548"/>
      <c r="X290" s="548"/>
      <c r="Y290" s="548"/>
      <c r="Z290" s="548"/>
      <c r="AA290" s="548"/>
      <c r="AB290" s="548"/>
      <c r="AC290" s="548"/>
      <c r="AD290" s="548"/>
      <c r="AE290" s="548"/>
      <c r="AF290" s="548"/>
      <c r="AG290" s="548"/>
      <c r="AH290" s="548"/>
      <c r="AI290" s="548"/>
    </row>
    <row r="291" spans="1:35">
      <c r="A291" s="2141">
        <v>276</v>
      </c>
      <c r="B291" s="2137" t="s">
        <v>6226</v>
      </c>
      <c r="C291" s="2142" t="s">
        <v>6227</v>
      </c>
      <c r="D291" s="2143" t="s">
        <v>6228</v>
      </c>
      <c r="E291" s="2144"/>
      <c r="F291" s="2141">
        <v>600</v>
      </c>
      <c r="G291" s="2137" t="s">
        <v>6229</v>
      </c>
      <c r="H291" s="2142" t="s">
        <v>6230</v>
      </c>
      <c r="I291" s="2143" t="s">
        <v>6231</v>
      </c>
      <c r="J291" s="2144"/>
      <c r="K291" s="2141">
        <v>924</v>
      </c>
      <c r="L291" s="2137" t="s">
        <v>6232</v>
      </c>
      <c r="M291" s="2142" t="s">
        <v>6233</v>
      </c>
      <c r="N291" s="2143" t="s">
        <v>6234</v>
      </c>
      <c r="O291" s="2144"/>
      <c r="P291" s="2141">
        <v>1248</v>
      </c>
      <c r="Q291" s="2137" t="s">
        <v>6235</v>
      </c>
      <c r="R291" s="2142" t="s">
        <v>6236</v>
      </c>
      <c r="S291" s="2143" t="s">
        <v>6237</v>
      </c>
      <c r="T291" s="548"/>
      <c r="U291" s="548"/>
      <c r="V291" s="548"/>
      <c r="W291" s="548"/>
      <c r="X291" s="548"/>
      <c r="Y291" s="548"/>
      <c r="Z291" s="548"/>
      <c r="AA291" s="548"/>
      <c r="AB291" s="548"/>
      <c r="AC291" s="548"/>
      <c r="AD291" s="548"/>
      <c r="AE291" s="548"/>
      <c r="AF291" s="548"/>
      <c r="AG291" s="548"/>
      <c r="AH291" s="548"/>
      <c r="AI291" s="548"/>
    </row>
    <row r="292" spans="1:35">
      <c r="A292" s="2141">
        <v>277</v>
      </c>
      <c r="B292" s="2137" t="s">
        <v>6238</v>
      </c>
      <c r="C292" s="2142" t="s">
        <v>6239</v>
      </c>
      <c r="D292" s="2143" t="s">
        <v>6240</v>
      </c>
      <c r="E292" s="2144"/>
      <c r="F292" s="2141">
        <v>601</v>
      </c>
      <c r="G292" s="2137" t="s">
        <v>6241</v>
      </c>
      <c r="H292" s="2142" t="s">
        <v>6242</v>
      </c>
      <c r="I292" s="2143" t="s">
        <v>6243</v>
      </c>
      <c r="J292" s="2144"/>
      <c r="K292" s="2141">
        <v>925</v>
      </c>
      <c r="L292" s="2137" t="s">
        <v>6244</v>
      </c>
      <c r="M292" s="2142" t="s">
        <v>6245</v>
      </c>
      <c r="N292" s="2143" t="s">
        <v>6246</v>
      </c>
      <c r="O292" s="2144"/>
      <c r="P292" s="2141">
        <v>1249</v>
      </c>
      <c r="Q292" s="2137" t="s">
        <v>6247</v>
      </c>
      <c r="R292" s="2142" t="s">
        <v>6248</v>
      </c>
      <c r="S292" s="2143" t="s">
        <v>6249</v>
      </c>
      <c r="T292" s="548"/>
      <c r="U292" s="548"/>
      <c r="V292" s="548"/>
      <c r="W292" s="548"/>
      <c r="X292" s="548"/>
      <c r="Y292" s="548"/>
      <c r="Z292" s="548"/>
      <c r="AA292" s="548"/>
      <c r="AB292" s="548"/>
      <c r="AC292" s="548"/>
      <c r="AD292" s="548"/>
      <c r="AE292" s="548"/>
      <c r="AF292" s="548"/>
      <c r="AG292" s="548"/>
      <c r="AH292" s="548"/>
      <c r="AI292" s="548"/>
    </row>
    <row r="293" spans="1:35">
      <c r="A293" s="2141">
        <v>278</v>
      </c>
      <c r="B293" s="2137" t="s">
        <v>6250</v>
      </c>
      <c r="C293" s="2142" t="s">
        <v>6251</v>
      </c>
      <c r="D293" s="2143" t="s">
        <v>6252</v>
      </c>
      <c r="E293" s="2144"/>
      <c r="F293" s="2141">
        <v>602</v>
      </c>
      <c r="G293" s="2137" t="s">
        <v>6253</v>
      </c>
      <c r="H293" s="2142" t="s">
        <v>6254</v>
      </c>
      <c r="I293" s="2143" t="s">
        <v>6255</v>
      </c>
      <c r="J293" s="2144"/>
      <c r="K293" s="2141">
        <v>926</v>
      </c>
      <c r="L293" s="2137" t="s">
        <v>6256</v>
      </c>
      <c r="M293" s="2142" t="s">
        <v>6257</v>
      </c>
      <c r="N293" s="2143" t="s">
        <v>6258</v>
      </c>
      <c r="O293" s="2144"/>
      <c r="P293" s="2141">
        <v>1250</v>
      </c>
      <c r="Q293" s="2137" t="s">
        <v>6259</v>
      </c>
      <c r="R293" s="2142" t="s">
        <v>6260</v>
      </c>
      <c r="S293" s="2143" t="s">
        <v>6261</v>
      </c>
      <c r="T293" s="548"/>
      <c r="U293" s="548"/>
      <c r="V293" s="548"/>
      <c r="W293" s="548"/>
      <c r="X293" s="548"/>
      <c r="Y293" s="548"/>
      <c r="Z293" s="548"/>
      <c r="AA293" s="548"/>
      <c r="AB293" s="548"/>
      <c r="AC293" s="548"/>
      <c r="AD293" s="548"/>
      <c r="AE293" s="548"/>
      <c r="AF293" s="548"/>
      <c r="AG293" s="548"/>
      <c r="AH293" s="548"/>
      <c r="AI293" s="548"/>
    </row>
    <row r="294" spans="1:35">
      <c r="A294" s="2141">
        <v>279</v>
      </c>
      <c r="B294" s="2137" t="s">
        <v>6262</v>
      </c>
      <c r="C294" s="2142" t="s">
        <v>6263</v>
      </c>
      <c r="D294" s="2143" t="s">
        <v>6264</v>
      </c>
      <c r="E294" s="2144"/>
      <c r="F294" s="2141">
        <v>603</v>
      </c>
      <c r="G294" s="2137" t="s">
        <v>6265</v>
      </c>
      <c r="H294" s="2142" t="s">
        <v>6266</v>
      </c>
      <c r="I294" s="2143" t="s">
        <v>6267</v>
      </c>
      <c r="J294" s="2144"/>
      <c r="K294" s="2141">
        <v>927</v>
      </c>
      <c r="L294" s="2137" t="s">
        <v>6268</v>
      </c>
      <c r="M294" s="2142" t="s">
        <v>6269</v>
      </c>
      <c r="N294" s="2143" t="s">
        <v>6270</v>
      </c>
      <c r="O294" s="2144"/>
      <c r="P294" s="2141">
        <v>1251</v>
      </c>
      <c r="Q294" s="2137" t="s">
        <v>6271</v>
      </c>
      <c r="R294" s="2142" t="s">
        <v>6272</v>
      </c>
      <c r="S294" s="2143" t="s">
        <v>6273</v>
      </c>
      <c r="T294" s="548"/>
      <c r="U294" s="548"/>
      <c r="V294" s="548"/>
      <c r="W294" s="548"/>
      <c r="X294" s="548"/>
      <c r="Y294" s="548"/>
      <c r="Z294" s="548"/>
      <c r="AA294" s="548"/>
      <c r="AB294" s="548"/>
      <c r="AC294" s="548"/>
      <c r="AD294" s="548"/>
      <c r="AE294" s="548"/>
      <c r="AF294" s="548"/>
      <c r="AG294" s="548"/>
      <c r="AH294" s="548"/>
      <c r="AI294" s="548"/>
    </row>
    <row r="295" spans="1:35">
      <c r="A295" s="2141">
        <v>280</v>
      </c>
      <c r="B295" s="2137" t="s">
        <v>6274</v>
      </c>
      <c r="C295" s="2142" t="s">
        <v>6275</v>
      </c>
      <c r="D295" s="2143" t="s">
        <v>6276</v>
      </c>
      <c r="E295" s="2144"/>
      <c r="F295" s="2141">
        <v>604</v>
      </c>
      <c r="G295" s="2137" t="s">
        <v>6277</v>
      </c>
      <c r="H295" s="2142" t="s">
        <v>6278</v>
      </c>
      <c r="I295" s="2143" t="s">
        <v>6279</v>
      </c>
      <c r="J295" s="2144"/>
      <c r="K295" s="2141">
        <v>928</v>
      </c>
      <c r="L295" s="2137" t="s">
        <v>6280</v>
      </c>
      <c r="M295" s="2142" t="s">
        <v>6281</v>
      </c>
      <c r="N295" s="2143" t="s">
        <v>6282</v>
      </c>
      <c r="O295" s="2144"/>
      <c r="P295" s="2141">
        <v>1252</v>
      </c>
      <c r="Q295" s="2137" t="s">
        <v>6283</v>
      </c>
      <c r="R295" s="2142" t="s">
        <v>6284</v>
      </c>
      <c r="S295" s="2143" t="s">
        <v>6285</v>
      </c>
      <c r="T295" s="548"/>
      <c r="U295" s="548"/>
      <c r="V295" s="548"/>
      <c r="W295" s="548"/>
      <c r="X295" s="548"/>
      <c r="Y295" s="548"/>
      <c r="Z295" s="548"/>
      <c r="AA295" s="548"/>
      <c r="AB295" s="548"/>
      <c r="AC295" s="548"/>
      <c r="AD295" s="548"/>
      <c r="AE295" s="548"/>
      <c r="AF295" s="548"/>
      <c r="AG295" s="548"/>
      <c r="AH295" s="548"/>
      <c r="AI295" s="548"/>
    </row>
    <row r="296" spans="1:35">
      <c r="A296" s="2141">
        <v>281</v>
      </c>
      <c r="B296" s="2137" t="s">
        <v>6286</v>
      </c>
      <c r="C296" s="2142" t="s">
        <v>6287</v>
      </c>
      <c r="D296" s="2143" t="s">
        <v>6288</v>
      </c>
      <c r="E296" s="2144"/>
      <c r="F296" s="2141">
        <v>605</v>
      </c>
      <c r="G296" s="2137" t="s">
        <v>6289</v>
      </c>
      <c r="H296" s="2142" t="s">
        <v>6290</v>
      </c>
      <c r="I296" s="2143" t="s">
        <v>6291</v>
      </c>
      <c r="J296" s="2144"/>
      <c r="K296" s="2141">
        <v>929</v>
      </c>
      <c r="L296" s="2137" t="s">
        <v>6292</v>
      </c>
      <c r="M296" s="2142" t="s">
        <v>6293</v>
      </c>
      <c r="N296" s="2143" t="s">
        <v>6294</v>
      </c>
      <c r="O296" s="2144"/>
      <c r="P296" s="2141">
        <v>1253</v>
      </c>
      <c r="Q296" s="2137" t="s">
        <v>6295</v>
      </c>
      <c r="R296" s="2142" t="s">
        <v>6296</v>
      </c>
      <c r="S296" s="2143" t="s">
        <v>6297</v>
      </c>
      <c r="T296" s="548"/>
      <c r="U296" s="548"/>
      <c r="V296" s="548"/>
      <c r="W296" s="548"/>
      <c r="X296" s="548"/>
      <c r="Y296" s="548"/>
      <c r="Z296" s="548"/>
      <c r="AA296" s="548"/>
      <c r="AB296" s="548"/>
      <c r="AC296" s="548"/>
      <c r="AD296" s="548"/>
      <c r="AE296" s="548"/>
      <c r="AF296" s="548"/>
      <c r="AG296" s="548"/>
      <c r="AH296" s="548"/>
      <c r="AI296" s="548"/>
    </row>
    <row r="297" spans="1:35">
      <c r="A297" s="2141">
        <v>282</v>
      </c>
      <c r="B297" s="2137" t="s">
        <v>6298</v>
      </c>
      <c r="C297" s="2142" t="s">
        <v>6299</v>
      </c>
      <c r="D297" s="2143" t="s">
        <v>6300</v>
      </c>
      <c r="E297" s="2144"/>
      <c r="F297" s="2141">
        <v>606</v>
      </c>
      <c r="G297" s="2137" t="s">
        <v>6301</v>
      </c>
      <c r="H297" s="2142" t="s">
        <v>6302</v>
      </c>
      <c r="I297" s="2143" t="s">
        <v>6303</v>
      </c>
      <c r="J297" s="2144"/>
      <c r="K297" s="2141">
        <v>930</v>
      </c>
      <c r="L297" s="2137" t="s">
        <v>6304</v>
      </c>
      <c r="M297" s="2142" t="s">
        <v>6305</v>
      </c>
      <c r="N297" s="2143" t="s">
        <v>6306</v>
      </c>
      <c r="O297" s="2144"/>
      <c r="P297" s="2141">
        <v>1254</v>
      </c>
      <c r="Q297" s="2137" t="s">
        <v>6307</v>
      </c>
      <c r="R297" s="2142" t="s">
        <v>6308</v>
      </c>
      <c r="S297" s="2143" t="s">
        <v>6309</v>
      </c>
      <c r="T297" s="548"/>
      <c r="U297" s="548"/>
      <c r="V297" s="548"/>
      <c r="W297" s="548"/>
      <c r="X297" s="548"/>
      <c r="Y297" s="548"/>
      <c r="Z297" s="548"/>
      <c r="AA297" s="548"/>
      <c r="AB297" s="548"/>
      <c r="AC297" s="548"/>
      <c r="AD297" s="548"/>
      <c r="AE297" s="548"/>
      <c r="AF297" s="548"/>
      <c r="AG297" s="548"/>
      <c r="AH297" s="548"/>
      <c r="AI297" s="548"/>
    </row>
    <row r="298" spans="1:35">
      <c r="A298" s="2141">
        <v>283</v>
      </c>
      <c r="B298" s="2137" t="s">
        <v>6310</v>
      </c>
      <c r="C298" s="2142" t="s">
        <v>6311</v>
      </c>
      <c r="D298" s="2143" t="s">
        <v>6312</v>
      </c>
      <c r="E298" s="2144"/>
      <c r="F298" s="2141">
        <v>607</v>
      </c>
      <c r="G298" s="2137" t="s">
        <v>6313</v>
      </c>
      <c r="H298" s="2142" t="s">
        <v>6314</v>
      </c>
      <c r="I298" s="2143" t="s">
        <v>6315</v>
      </c>
      <c r="J298" s="2144"/>
      <c r="K298" s="2141">
        <v>931</v>
      </c>
      <c r="L298" s="2137" t="s">
        <v>6316</v>
      </c>
      <c r="M298" s="2142" t="s">
        <v>6317</v>
      </c>
      <c r="N298" s="2143" t="s">
        <v>6318</v>
      </c>
      <c r="O298" s="2144"/>
      <c r="P298" s="2141">
        <v>1255</v>
      </c>
      <c r="Q298" s="2137" t="s">
        <v>6319</v>
      </c>
      <c r="R298" s="2142" t="s">
        <v>6320</v>
      </c>
      <c r="S298" s="2143" t="s">
        <v>6321</v>
      </c>
      <c r="T298" s="548"/>
      <c r="U298" s="548"/>
      <c r="V298" s="548"/>
      <c r="W298" s="548"/>
      <c r="X298" s="548"/>
      <c r="Y298" s="548"/>
      <c r="Z298" s="548"/>
      <c r="AA298" s="548"/>
      <c r="AB298" s="548"/>
      <c r="AC298" s="548"/>
      <c r="AD298" s="548"/>
      <c r="AE298" s="548"/>
      <c r="AF298" s="548"/>
      <c r="AG298" s="548"/>
      <c r="AH298" s="548"/>
      <c r="AI298" s="548"/>
    </row>
    <row r="299" spans="1:35">
      <c r="A299" s="2141">
        <v>284</v>
      </c>
      <c r="B299" s="2137" t="s">
        <v>6322</v>
      </c>
      <c r="C299" s="2142" t="s">
        <v>6323</v>
      </c>
      <c r="D299" s="2143" t="s">
        <v>6324</v>
      </c>
      <c r="E299" s="2144"/>
      <c r="F299" s="2141">
        <v>608</v>
      </c>
      <c r="G299" s="2137" t="s">
        <v>6325</v>
      </c>
      <c r="H299" s="2142" t="s">
        <v>6326</v>
      </c>
      <c r="I299" s="2143" t="s">
        <v>6327</v>
      </c>
      <c r="J299" s="2144"/>
      <c r="K299" s="2141">
        <v>932</v>
      </c>
      <c r="L299" s="2137" t="s">
        <v>6328</v>
      </c>
      <c r="M299" s="2142" t="s">
        <v>6329</v>
      </c>
      <c r="N299" s="2143" t="s">
        <v>6330</v>
      </c>
      <c r="O299" s="2144"/>
      <c r="P299" s="2141">
        <v>1256</v>
      </c>
      <c r="Q299" s="2137" t="s">
        <v>6331</v>
      </c>
      <c r="R299" s="2142" t="s">
        <v>6332</v>
      </c>
      <c r="S299" s="2143" t="s">
        <v>6333</v>
      </c>
      <c r="T299" s="548"/>
      <c r="U299" s="548"/>
      <c r="V299" s="548"/>
      <c r="W299" s="548"/>
      <c r="X299" s="548"/>
      <c r="Y299" s="548"/>
      <c r="Z299" s="548"/>
      <c r="AA299" s="548"/>
      <c r="AB299" s="548"/>
      <c r="AC299" s="548"/>
      <c r="AD299" s="548"/>
      <c r="AE299" s="548"/>
      <c r="AF299" s="548"/>
      <c r="AG299" s="548"/>
      <c r="AH299" s="548"/>
      <c r="AI299" s="548"/>
    </row>
    <row r="300" spans="1:35">
      <c r="A300" s="2141">
        <v>285</v>
      </c>
      <c r="B300" s="2137" t="s">
        <v>6334</v>
      </c>
      <c r="C300" s="2142" t="s">
        <v>6335</v>
      </c>
      <c r="D300" s="2143" t="s">
        <v>6336</v>
      </c>
      <c r="E300" s="2144"/>
      <c r="F300" s="2141">
        <v>609</v>
      </c>
      <c r="G300" s="2137" t="s">
        <v>6337</v>
      </c>
      <c r="H300" s="2142" t="s">
        <v>6338</v>
      </c>
      <c r="I300" s="2143" t="s">
        <v>6339</v>
      </c>
      <c r="J300" s="2144"/>
      <c r="K300" s="2141">
        <v>933</v>
      </c>
      <c r="L300" s="2137" t="s">
        <v>6340</v>
      </c>
      <c r="M300" s="2142" t="s">
        <v>6341</v>
      </c>
      <c r="N300" s="2143" t="s">
        <v>6342</v>
      </c>
      <c r="O300" s="2144"/>
      <c r="P300" s="2141">
        <v>1257</v>
      </c>
      <c r="Q300" s="2137" t="s">
        <v>6343</v>
      </c>
      <c r="R300" s="2142" t="s">
        <v>6344</v>
      </c>
      <c r="S300" s="2143" t="s">
        <v>6345</v>
      </c>
      <c r="T300" s="548"/>
      <c r="U300" s="548"/>
      <c r="V300" s="548"/>
      <c r="W300" s="548"/>
      <c r="X300" s="548"/>
      <c r="Y300" s="548"/>
      <c r="Z300" s="548"/>
      <c r="AA300" s="548"/>
      <c r="AB300" s="548"/>
      <c r="AC300" s="548"/>
      <c r="AD300" s="548"/>
      <c r="AE300" s="548"/>
      <c r="AF300" s="548"/>
      <c r="AG300" s="548"/>
      <c r="AH300" s="548"/>
      <c r="AI300" s="548"/>
    </row>
    <row r="301" spans="1:35">
      <c r="A301" s="2141">
        <v>286</v>
      </c>
      <c r="B301" s="2137" t="s">
        <v>6346</v>
      </c>
      <c r="C301" s="2142" t="s">
        <v>6347</v>
      </c>
      <c r="D301" s="2143" t="s">
        <v>6348</v>
      </c>
      <c r="E301" s="2144"/>
      <c r="F301" s="2141">
        <v>610</v>
      </c>
      <c r="G301" s="2137" t="s">
        <v>6349</v>
      </c>
      <c r="H301" s="2142" t="s">
        <v>6350</v>
      </c>
      <c r="I301" s="2143" t="s">
        <v>6351</v>
      </c>
      <c r="J301" s="2144"/>
      <c r="K301" s="2141">
        <v>934</v>
      </c>
      <c r="L301" s="2137" t="s">
        <v>6352</v>
      </c>
      <c r="M301" s="2142" t="s">
        <v>6353</v>
      </c>
      <c r="N301" s="2143" t="s">
        <v>6354</v>
      </c>
      <c r="O301" s="2144"/>
      <c r="P301" s="2141">
        <v>1258</v>
      </c>
      <c r="Q301" s="2137" t="s">
        <v>6355</v>
      </c>
      <c r="R301" s="2142" t="s">
        <v>6356</v>
      </c>
      <c r="S301" s="2143" t="s">
        <v>6357</v>
      </c>
      <c r="T301" s="548"/>
      <c r="U301" s="548"/>
      <c r="V301" s="548"/>
      <c r="W301" s="548"/>
      <c r="X301" s="548"/>
      <c r="Y301" s="548"/>
      <c r="Z301" s="548"/>
      <c r="AA301" s="548"/>
      <c r="AB301" s="548"/>
      <c r="AC301" s="548"/>
      <c r="AD301" s="548"/>
      <c r="AE301" s="548"/>
      <c r="AF301" s="548"/>
      <c r="AG301" s="548"/>
      <c r="AH301" s="548"/>
      <c r="AI301" s="548"/>
    </row>
    <row r="302" spans="1:35">
      <c r="A302" s="2141">
        <v>287</v>
      </c>
      <c r="B302" s="2137" t="s">
        <v>6358</v>
      </c>
      <c r="C302" s="2142" t="s">
        <v>6359</v>
      </c>
      <c r="D302" s="2143" t="s">
        <v>6360</v>
      </c>
      <c r="E302" s="2144"/>
      <c r="F302" s="2141">
        <v>611</v>
      </c>
      <c r="G302" s="2137" t="s">
        <v>6361</v>
      </c>
      <c r="H302" s="2142" t="s">
        <v>6362</v>
      </c>
      <c r="I302" s="2143" t="s">
        <v>6363</v>
      </c>
      <c r="J302" s="2144"/>
      <c r="K302" s="2141">
        <v>935</v>
      </c>
      <c r="L302" s="2137" t="s">
        <v>6364</v>
      </c>
      <c r="M302" s="2142" t="s">
        <v>6365</v>
      </c>
      <c r="N302" s="2143" t="s">
        <v>6366</v>
      </c>
      <c r="O302" s="2144"/>
      <c r="P302" s="2141">
        <v>1259</v>
      </c>
      <c r="Q302" s="2137" t="s">
        <v>6367</v>
      </c>
      <c r="R302" s="2142" t="s">
        <v>6368</v>
      </c>
      <c r="S302" s="2143" t="s">
        <v>6369</v>
      </c>
      <c r="T302" s="548"/>
      <c r="U302" s="548"/>
      <c r="V302" s="548"/>
      <c r="W302" s="548"/>
      <c r="X302" s="548"/>
      <c r="Y302" s="548"/>
      <c r="Z302" s="548"/>
      <c r="AA302" s="548"/>
      <c r="AB302" s="548"/>
      <c r="AC302" s="548"/>
      <c r="AD302" s="548"/>
      <c r="AE302" s="548"/>
      <c r="AF302" s="548"/>
      <c r="AG302" s="548"/>
      <c r="AH302" s="548"/>
      <c r="AI302" s="548"/>
    </row>
    <row r="303" spans="1:35">
      <c r="A303" s="2141">
        <v>288</v>
      </c>
      <c r="B303" s="2137" t="s">
        <v>6370</v>
      </c>
      <c r="C303" s="2142" t="s">
        <v>6371</v>
      </c>
      <c r="D303" s="2143" t="s">
        <v>6372</v>
      </c>
      <c r="E303" s="2144"/>
      <c r="F303" s="2141">
        <v>612</v>
      </c>
      <c r="G303" s="2137" t="s">
        <v>6373</v>
      </c>
      <c r="H303" s="2142" t="s">
        <v>6374</v>
      </c>
      <c r="I303" s="2143" t="s">
        <v>6375</v>
      </c>
      <c r="J303" s="2144"/>
      <c r="K303" s="2141">
        <v>936</v>
      </c>
      <c r="L303" s="2137" t="s">
        <v>6376</v>
      </c>
      <c r="M303" s="2142" t="s">
        <v>6377</v>
      </c>
      <c r="N303" s="2143" t="s">
        <v>6378</v>
      </c>
      <c r="O303" s="2144"/>
      <c r="P303" s="2141">
        <v>1260</v>
      </c>
      <c r="Q303" s="2137" t="s">
        <v>6379</v>
      </c>
      <c r="R303" s="2142" t="s">
        <v>6380</v>
      </c>
      <c r="S303" s="2143" t="s">
        <v>6381</v>
      </c>
      <c r="T303" s="548"/>
      <c r="U303" s="548"/>
      <c r="V303" s="548"/>
      <c r="W303" s="548"/>
      <c r="X303" s="548"/>
      <c r="Y303" s="548"/>
      <c r="Z303" s="548"/>
      <c r="AA303" s="548"/>
      <c r="AB303" s="548"/>
      <c r="AC303" s="548"/>
      <c r="AD303" s="548"/>
      <c r="AE303" s="548"/>
      <c r="AF303" s="548"/>
      <c r="AG303" s="548"/>
      <c r="AH303" s="548"/>
      <c r="AI303" s="548"/>
    </row>
    <row r="304" spans="1:35">
      <c r="A304" s="2141">
        <v>289</v>
      </c>
      <c r="B304" s="2137" t="s">
        <v>6382</v>
      </c>
      <c r="C304" s="2142" t="s">
        <v>6383</v>
      </c>
      <c r="D304" s="2143" t="s">
        <v>6384</v>
      </c>
      <c r="E304" s="2144"/>
      <c r="F304" s="2141">
        <v>613</v>
      </c>
      <c r="G304" s="2137" t="s">
        <v>6385</v>
      </c>
      <c r="H304" s="2142" t="s">
        <v>6386</v>
      </c>
      <c r="I304" s="2143" t="s">
        <v>6387</v>
      </c>
      <c r="J304" s="2144"/>
      <c r="K304" s="2141">
        <v>937</v>
      </c>
      <c r="L304" s="2137" t="s">
        <v>6388</v>
      </c>
      <c r="M304" s="2142" t="s">
        <v>6389</v>
      </c>
      <c r="N304" s="2143" t="s">
        <v>6390</v>
      </c>
      <c r="O304" s="2144"/>
      <c r="P304" s="2141">
        <v>1261</v>
      </c>
      <c r="Q304" s="2137" t="s">
        <v>6391</v>
      </c>
      <c r="R304" s="2142" t="s">
        <v>6392</v>
      </c>
      <c r="S304" s="2143" t="s">
        <v>6393</v>
      </c>
      <c r="T304" s="548"/>
      <c r="U304" s="548"/>
      <c r="V304" s="548"/>
      <c r="W304" s="548"/>
      <c r="X304" s="548"/>
      <c r="Y304" s="548"/>
      <c r="Z304" s="548"/>
      <c r="AA304" s="548"/>
      <c r="AB304" s="548"/>
      <c r="AC304" s="548"/>
      <c r="AD304" s="548"/>
      <c r="AE304" s="548"/>
      <c r="AF304" s="548"/>
      <c r="AG304" s="548"/>
      <c r="AH304" s="548"/>
      <c r="AI304" s="548"/>
    </row>
    <row r="305" spans="1:35">
      <c r="A305" s="2141">
        <v>290</v>
      </c>
      <c r="B305" s="2137" t="s">
        <v>6394</v>
      </c>
      <c r="C305" s="2142" t="s">
        <v>6395</v>
      </c>
      <c r="D305" s="2143" t="s">
        <v>6396</v>
      </c>
      <c r="E305" s="2144"/>
      <c r="F305" s="2141">
        <v>614</v>
      </c>
      <c r="G305" s="2137" t="s">
        <v>6397</v>
      </c>
      <c r="H305" s="2142" t="s">
        <v>6398</v>
      </c>
      <c r="I305" s="2143" t="s">
        <v>6399</v>
      </c>
      <c r="J305" s="2144"/>
      <c r="K305" s="2141">
        <v>938</v>
      </c>
      <c r="L305" s="2137" t="s">
        <v>6400</v>
      </c>
      <c r="M305" s="2142" t="s">
        <v>6401</v>
      </c>
      <c r="N305" s="2143" t="s">
        <v>6402</v>
      </c>
      <c r="O305" s="2144"/>
      <c r="P305" s="2141">
        <v>1262</v>
      </c>
      <c r="Q305" s="2137" t="s">
        <v>6403</v>
      </c>
      <c r="R305" s="2142" t="s">
        <v>6404</v>
      </c>
      <c r="S305" s="2143" t="s">
        <v>6405</v>
      </c>
      <c r="T305" s="548"/>
      <c r="U305" s="548"/>
      <c r="V305" s="548"/>
      <c r="W305" s="548"/>
      <c r="X305" s="548"/>
      <c r="Y305" s="548"/>
      <c r="Z305" s="548"/>
      <c r="AA305" s="548"/>
      <c r="AB305" s="548"/>
      <c r="AC305" s="548"/>
      <c r="AD305" s="548"/>
      <c r="AE305" s="548"/>
      <c r="AF305" s="548"/>
      <c r="AG305" s="548"/>
      <c r="AH305" s="548"/>
      <c r="AI305" s="548"/>
    </row>
    <row r="306" spans="1:35">
      <c r="A306" s="2141">
        <v>291</v>
      </c>
      <c r="B306" s="2137" t="s">
        <v>6406</v>
      </c>
      <c r="C306" s="2142" t="s">
        <v>6407</v>
      </c>
      <c r="D306" s="2143" t="s">
        <v>6408</v>
      </c>
      <c r="E306" s="2144"/>
      <c r="F306" s="2141">
        <v>615</v>
      </c>
      <c r="G306" s="2137" t="s">
        <v>6409</v>
      </c>
      <c r="H306" s="2142" t="s">
        <v>6410</v>
      </c>
      <c r="I306" s="2143" t="s">
        <v>6411</v>
      </c>
      <c r="J306" s="2144"/>
      <c r="K306" s="2141">
        <v>939</v>
      </c>
      <c r="L306" s="2137" t="s">
        <v>6412</v>
      </c>
      <c r="M306" s="2142" t="s">
        <v>6413</v>
      </c>
      <c r="N306" s="2143" t="s">
        <v>6414</v>
      </c>
      <c r="O306" s="2144"/>
      <c r="P306" s="2141">
        <v>1263</v>
      </c>
      <c r="Q306" s="2137" t="s">
        <v>6415</v>
      </c>
      <c r="R306" s="2142" t="s">
        <v>6416</v>
      </c>
      <c r="S306" s="2143" t="s">
        <v>6417</v>
      </c>
      <c r="T306" s="548"/>
      <c r="U306" s="548"/>
      <c r="V306" s="548"/>
      <c r="W306" s="548"/>
      <c r="X306" s="548"/>
      <c r="Y306" s="548"/>
      <c r="Z306" s="548"/>
      <c r="AA306" s="548"/>
      <c r="AB306" s="548"/>
      <c r="AC306" s="548"/>
      <c r="AD306" s="548"/>
      <c r="AE306" s="548"/>
      <c r="AF306" s="548"/>
      <c r="AG306" s="548"/>
      <c r="AH306" s="548"/>
      <c r="AI306" s="548"/>
    </row>
    <row r="307" spans="1:35">
      <c r="A307" s="2141">
        <v>292</v>
      </c>
      <c r="B307" s="2137" t="s">
        <v>6418</v>
      </c>
      <c r="C307" s="2142" t="s">
        <v>6419</v>
      </c>
      <c r="D307" s="2143" t="s">
        <v>6420</v>
      </c>
      <c r="E307" s="2144"/>
      <c r="F307" s="2141">
        <v>616</v>
      </c>
      <c r="G307" s="2137" t="s">
        <v>6421</v>
      </c>
      <c r="H307" s="2142" t="s">
        <v>6422</v>
      </c>
      <c r="I307" s="2143" t="s">
        <v>6423</v>
      </c>
      <c r="J307" s="2144"/>
      <c r="K307" s="2141">
        <v>940</v>
      </c>
      <c r="L307" s="2137" t="s">
        <v>6424</v>
      </c>
      <c r="M307" s="2142" t="s">
        <v>6425</v>
      </c>
      <c r="N307" s="2143" t="s">
        <v>6426</v>
      </c>
      <c r="O307" s="2144"/>
      <c r="P307" s="2141">
        <v>1264</v>
      </c>
      <c r="Q307" s="2137" t="s">
        <v>6427</v>
      </c>
      <c r="R307" s="2142" t="s">
        <v>6428</v>
      </c>
      <c r="S307" s="2143" t="s">
        <v>6417</v>
      </c>
      <c r="T307" s="548"/>
      <c r="U307" s="548"/>
      <c r="V307" s="548"/>
      <c r="W307" s="548"/>
      <c r="X307" s="548"/>
      <c r="Y307" s="548"/>
      <c r="Z307" s="548"/>
      <c r="AA307" s="548"/>
      <c r="AB307" s="548"/>
      <c r="AC307" s="548"/>
      <c r="AD307" s="548"/>
      <c r="AE307" s="548"/>
      <c r="AF307" s="548"/>
      <c r="AG307" s="548"/>
      <c r="AH307" s="548"/>
      <c r="AI307" s="548"/>
    </row>
    <row r="308" spans="1:35">
      <c r="A308" s="2141">
        <v>293</v>
      </c>
      <c r="B308" s="2137" t="s">
        <v>6429</v>
      </c>
      <c r="C308" s="2142" t="s">
        <v>6430</v>
      </c>
      <c r="D308" s="2143" t="s">
        <v>6431</v>
      </c>
      <c r="E308" s="2144"/>
      <c r="F308" s="2141">
        <v>617</v>
      </c>
      <c r="G308" s="2137" t="s">
        <v>6432</v>
      </c>
      <c r="H308" s="2142" t="s">
        <v>6433</v>
      </c>
      <c r="I308" s="2143" t="s">
        <v>6434</v>
      </c>
      <c r="J308" s="2144"/>
      <c r="K308" s="2141">
        <v>941</v>
      </c>
      <c r="L308" s="2137" t="s">
        <v>6435</v>
      </c>
      <c r="M308" s="2142" t="s">
        <v>6436</v>
      </c>
      <c r="N308" s="2143" t="s">
        <v>6437</v>
      </c>
      <c r="O308" s="2144"/>
      <c r="P308" s="2141">
        <v>1265</v>
      </c>
      <c r="Q308" s="2137" t="s">
        <v>6438</v>
      </c>
      <c r="R308" s="2142" t="s">
        <v>6439</v>
      </c>
      <c r="S308" s="2143" t="s">
        <v>6440</v>
      </c>
      <c r="T308" s="548"/>
      <c r="U308" s="548"/>
      <c r="V308" s="548"/>
      <c r="W308" s="548"/>
      <c r="X308" s="548"/>
      <c r="Y308" s="548"/>
      <c r="Z308" s="548"/>
      <c r="AA308" s="548"/>
      <c r="AB308" s="548"/>
      <c r="AC308" s="548"/>
      <c r="AD308" s="548"/>
      <c r="AE308" s="548"/>
      <c r="AF308" s="548"/>
      <c r="AG308" s="548"/>
      <c r="AH308" s="548"/>
      <c r="AI308" s="548"/>
    </row>
    <row r="309" spans="1:35">
      <c r="A309" s="2141">
        <v>294</v>
      </c>
      <c r="B309" s="2137" t="s">
        <v>6441</v>
      </c>
      <c r="C309" s="2142" t="s">
        <v>6442</v>
      </c>
      <c r="D309" s="2143" t="s">
        <v>6443</v>
      </c>
      <c r="E309" s="2144"/>
      <c r="F309" s="2141">
        <v>618</v>
      </c>
      <c r="G309" s="2137" t="s">
        <v>6444</v>
      </c>
      <c r="H309" s="2142" t="s">
        <v>6445</v>
      </c>
      <c r="I309" s="2143" t="s">
        <v>6446</v>
      </c>
      <c r="J309" s="2144"/>
      <c r="K309" s="2141">
        <v>942</v>
      </c>
      <c r="L309" s="2137" t="s">
        <v>6447</v>
      </c>
      <c r="M309" s="2142" t="s">
        <v>6448</v>
      </c>
      <c r="N309" s="2143" t="s">
        <v>6449</v>
      </c>
      <c r="O309" s="2144"/>
      <c r="P309" s="2141">
        <v>1266</v>
      </c>
      <c r="Q309" s="2137" t="s">
        <v>6450</v>
      </c>
      <c r="R309" s="2142" t="s">
        <v>6451</v>
      </c>
      <c r="S309" s="2143" t="s">
        <v>6452</v>
      </c>
      <c r="T309" s="548"/>
      <c r="U309" s="548"/>
      <c r="V309" s="548"/>
      <c r="W309" s="548"/>
      <c r="X309" s="548"/>
      <c r="Y309" s="548"/>
      <c r="Z309" s="548"/>
      <c r="AA309" s="548"/>
      <c r="AB309" s="548"/>
      <c r="AC309" s="548"/>
      <c r="AD309" s="548"/>
      <c r="AE309" s="548"/>
      <c r="AF309" s="548"/>
      <c r="AG309" s="548"/>
      <c r="AH309" s="548"/>
      <c r="AI309" s="548"/>
    </row>
    <row r="310" spans="1:35">
      <c r="A310" s="2141">
        <v>295</v>
      </c>
      <c r="B310" s="2137" t="s">
        <v>6453</v>
      </c>
      <c r="C310" s="2142" t="s">
        <v>6454</v>
      </c>
      <c r="D310" s="2143" t="s">
        <v>6455</v>
      </c>
      <c r="E310" s="2144"/>
      <c r="F310" s="2141">
        <v>619</v>
      </c>
      <c r="G310" s="2137" t="s">
        <v>6456</v>
      </c>
      <c r="H310" s="2142" t="s">
        <v>6457</v>
      </c>
      <c r="I310" s="2143" t="s">
        <v>6458</v>
      </c>
      <c r="J310" s="2144"/>
      <c r="K310" s="2141">
        <v>943</v>
      </c>
      <c r="L310" s="2137" t="s">
        <v>6459</v>
      </c>
      <c r="M310" s="2142" t="s">
        <v>6460</v>
      </c>
      <c r="N310" s="2143" t="s">
        <v>6461</v>
      </c>
      <c r="O310" s="2144"/>
      <c r="P310" s="2141">
        <v>1267</v>
      </c>
      <c r="Q310" s="2137" t="s">
        <v>6462</v>
      </c>
      <c r="R310" s="2142" t="s">
        <v>6463</v>
      </c>
      <c r="S310" s="2143" t="s">
        <v>6464</v>
      </c>
      <c r="T310" s="548"/>
      <c r="U310" s="548"/>
      <c r="V310" s="548"/>
      <c r="W310" s="548"/>
      <c r="X310" s="548"/>
      <c r="Y310" s="548"/>
      <c r="Z310" s="548"/>
      <c r="AA310" s="548"/>
      <c r="AB310" s="548"/>
      <c r="AC310" s="548"/>
      <c r="AD310" s="548"/>
      <c r="AE310" s="548"/>
      <c r="AF310" s="548"/>
      <c r="AG310" s="548"/>
      <c r="AH310" s="548"/>
      <c r="AI310" s="548"/>
    </row>
    <row r="311" spans="1:35">
      <c r="A311" s="2141">
        <v>296</v>
      </c>
      <c r="B311" s="2137" t="s">
        <v>6465</v>
      </c>
      <c r="C311" s="2142" t="s">
        <v>6466</v>
      </c>
      <c r="D311" s="2143" t="s">
        <v>6467</v>
      </c>
      <c r="E311" s="2144"/>
      <c r="F311" s="2141">
        <v>620</v>
      </c>
      <c r="G311" s="2137" t="s">
        <v>6468</v>
      </c>
      <c r="H311" s="2142" t="s">
        <v>6469</v>
      </c>
      <c r="I311" s="2143" t="s">
        <v>6470</v>
      </c>
      <c r="J311" s="2144"/>
      <c r="K311" s="2141">
        <v>944</v>
      </c>
      <c r="L311" s="2137" t="s">
        <v>6471</v>
      </c>
      <c r="M311" s="2142" t="s">
        <v>6472</v>
      </c>
      <c r="N311" s="2143" t="s">
        <v>6473</v>
      </c>
      <c r="O311" s="2144"/>
      <c r="P311" s="2141">
        <v>1268</v>
      </c>
      <c r="Q311" s="2137" t="s">
        <v>6474</v>
      </c>
      <c r="R311" s="2142" t="s">
        <v>6475</v>
      </c>
      <c r="S311" s="2143" t="s">
        <v>6476</v>
      </c>
      <c r="T311" s="548"/>
      <c r="U311" s="548"/>
      <c r="V311" s="548"/>
      <c r="W311" s="548"/>
      <c r="X311" s="548"/>
      <c r="Y311" s="548"/>
      <c r="Z311" s="548"/>
      <c r="AA311" s="548"/>
      <c r="AB311" s="548"/>
      <c r="AC311" s="548"/>
      <c r="AD311" s="548"/>
      <c r="AE311" s="548"/>
      <c r="AF311" s="548"/>
      <c r="AG311" s="548"/>
      <c r="AH311" s="548"/>
      <c r="AI311" s="548"/>
    </row>
    <row r="312" spans="1:35">
      <c r="A312" s="2141">
        <v>297</v>
      </c>
      <c r="B312" s="2137" t="s">
        <v>6477</v>
      </c>
      <c r="C312" s="2142" t="s">
        <v>6478</v>
      </c>
      <c r="D312" s="2143" t="s">
        <v>6479</v>
      </c>
      <c r="E312" s="2144"/>
      <c r="F312" s="2141">
        <v>621</v>
      </c>
      <c r="G312" s="2137" t="s">
        <v>6480</v>
      </c>
      <c r="H312" s="2142" t="s">
        <v>6481</v>
      </c>
      <c r="I312" s="2143" t="s">
        <v>6482</v>
      </c>
      <c r="J312" s="2144"/>
      <c r="K312" s="2141">
        <v>945</v>
      </c>
      <c r="L312" s="2137" t="s">
        <v>6483</v>
      </c>
      <c r="M312" s="2142" t="s">
        <v>6484</v>
      </c>
      <c r="N312" s="2143" t="s">
        <v>6485</v>
      </c>
      <c r="O312" s="2144"/>
      <c r="P312" s="2141">
        <v>1269</v>
      </c>
      <c r="Q312" s="2137" t="s">
        <v>6486</v>
      </c>
      <c r="R312" s="2142" t="s">
        <v>6487</v>
      </c>
      <c r="S312" s="2143" t="s">
        <v>6488</v>
      </c>
      <c r="T312" s="548"/>
      <c r="U312" s="548"/>
      <c r="V312" s="548"/>
      <c r="W312" s="548"/>
      <c r="X312" s="548"/>
      <c r="Y312" s="548"/>
      <c r="Z312" s="548"/>
      <c r="AA312" s="548"/>
      <c r="AB312" s="548"/>
      <c r="AC312" s="548"/>
      <c r="AD312" s="548"/>
      <c r="AE312" s="548"/>
      <c r="AF312" s="548"/>
      <c r="AG312" s="548"/>
      <c r="AH312" s="548"/>
      <c r="AI312" s="548"/>
    </row>
    <row r="313" spans="1:35">
      <c r="A313" s="2141">
        <v>298</v>
      </c>
      <c r="B313" s="2137" t="s">
        <v>6489</v>
      </c>
      <c r="C313" s="2142" t="s">
        <v>6490</v>
      </c>
      <c r="D313" s="2143" t="s">
        <v>6491</v>
      </c>
      <c r="E313" s="2144"/>
      <c r="F313" s="2141">
        <v>622</v>
      </c>
      <c r="G313" s="2137" t="s">
        <v>6492</v>
      </c>
      <c r="H313" s="2142" t="s">
        <v>6493</v>
      </c>
      <c r="I313" s="2143" t="s">
        <v>6494</v>
      </c>
      <c r="J313" s="2144"/>
      <c r="K313" s="2141">
        <v>946</v>
      </c>
      <c r="L313" s="2137" t="s">
        <v>6495</v>
      </c>
      <c r="M313" s="2142" t="s">
        <v>6496</v>
      </c>
      <c r="N313" s="2143" t="s">
        <v>6497</v>
      </c>
      <c r="O313" s="2144"/>
      <c r="P313" s="2141">
        <v>1270</v>
      </c>
      <c r="Q313" s="2137" t="s">
        <v>6498</v>
      </c>
      <c r="R313" s="2142" t="s">
        <v>6499</v>
      </c>
      <c r="S313" s="2143" t="s">
        <v>6500</v>
      </c>
      <c r="T313" s="548"/>
      <c r="U313" s="548"/>
      <c r="V313" s="548"/>
      <c r="W313" s="548"/>
      <c r="X313" s="548"/>
      <c r="Y313" s="548"/>
      <c r="Z313" s="548"/>
      <c r="AA313" s="548"/>
      <c r="AB313" s="548"/>
      <c r="AC313" s="548"/>
      <c r="AD313" s="548"/>
      <c r="AE313" s="548"/>
      <c r="AF313" s="548"/>
      <c r="AG313" s="548"/>
      <c r="AH313" s="548"/>
      <c r="AI313" s="548"/>
    </row>
    <row r="314" spans="1:35">
      <c r="A314" s="2141">
        <v>299</v>
      </c>
      <c r="B314" s="2137" t="s">
        <v>6501</v>
      </c>
      <c r="C314" s="2142" t="s">
        <v>6502</v>
      </c>
      <c r="D314" s="2143" t="s">
        <v>6503</v>
      </c>
      <c r="E314" s="2144"/>
      <c r="F314" s="2141">
        <v>623</v>
      </c>
      <c r="G314" s="2137" t="s">
        <v>6504</v>
      </c>
      <c r="H314" s="2142" t="s">
        <v>6505</v>
      </c>
      <c r="I314" s="2143" t="s">
        <v>6506</v>
      </c>
      <c r="J314" s="2144"/>
      <c r="K314" s="2141">
        <v>947</v>
      </c>
      <c r="L314" s="2137" t="s">
        <v>6507</v>
      </c>
      <c r="M314" s="2142" t="s">
        <v>6508</v>
      </c>
      <c r="N314" s="2143" t="s">
        <v>6509</v>
      </c>
      <c r="O314" s="2144"/>
      <c r="P314" s="2141">
        <v>1271</v>
      </c>
      <c r="Q314" s="2137" t="s">
        <v>6510</v>
      </c>
      <c r="R314" s="2142" t="s">
        <v>6511</v>
      </c>
      <c r="S314" s="2143" t="s">
        <v>6512</v>
      </c>
      <c r="T314" s="548"/>
      <c r="U314" s="548"/>
      <c r="V314" s="548"/>
      <c r="W314" s="548"/>
      <c r="X314" s="548"/>
      <c r="Y314" s="548"/>
      <c r="Z314" s="548"/>
      <c r="AA314" s="548"/>
      <c r="AB314" s="548"/>
      <c r="AC314" s="548"/>
      <c r="AD314" s="548"/>
      <c r="AE314" s="548"/>
      <c r="AF314" s="548"/>
      <c r="AG314" s="548"/>
      <c r="AH314" s="548"/>
      <c r="AI314" s="548"/>
    </row>
    <row r="315" spans="1:35">
      <c r="A315" s="2141">
        <v>300</v>
      </c>
      <c r="B315" s="2137" t="s">
        <v>6513</v>
      </c>
      <c r="C315" s="2142" t="s">
        <v>6514</v>
      </c>
      <c r="D315" s="2143" t="s">
        <v>6515</v>
      </c>
      <c r="E315" s="2144"/>
      <c r="F315" s="2141">
        <v>624</v>
      </c>
      <c r="G315" s="2137" t="s">
        <v>6516</v>
      </c>
      <c r="H315" s="2142" t="s">
        <v>6517</v>
      </c>
      <c r="I315" s="2143" t="s">
        <v>6518</v>
      </c>
      <c r="J315" s="2144"/>
      <c r="K315" s="2141">
        <v>948</v>
      </c>
      <c r="L315" s="2137" t="s">
        <v>6519</v>
      </c>
      <c r="M315" s="2142" t="s">
        <v>6520</v>
      </c>
      <c r="N315" s="2143" t="s">
        <v>6521</v>
      </c>
      <c r="O315" s="2144"/>
      <c r="P315" s="2141">
        <v>1272</v>
      </c>
      <c r="Q315" s="2137" t="s">
        <v>6522</v>
      </c>
      <c r="R315" s="2142" t="s">
        <v>6523</v>
      </c>
      <c r="S315" s="2143" t="s">
        <v>6524</v>
      </c>
      <c r="T315" s="548"/>
      <c r="U315" s="548"/>
      <c r="V315" s="548"/>
      <c r="W315" s="548"/>
      <c r="X315" s="548"/>
      <c r="Y315" s="548"/>
      <c r="Z315" s="548"/>
      <c r="AA315" s="548"/>
      <c r="AB315" s="548"/>
      <c r="AC315" s="548"/>
      <c r="AD315" s="548"/>
      <c r="AE315" s="548"/>
      <c r="AF315" s="548"/>
      <c r="AG315" s="548"/>
      <c r="AH315" s="548"/>
      <c r="AI315" s="548"/>
    </row>
    <row r="316" spans="1:35">
      <c r="A316" s="2141">
        <v>301</v>
      </c>
      <c r="B316" s="2137" t="s">
        <v>6525</v>
      </c>
      <c r="C316" s="2142" t="s">
        <v>6526</v>
      </c>
      <c r="D316" s="2143" t="s">
        <v>6527</v>
      </c>
      <c r="E316" s="2144"/>
      <c r="F316" s="2141">
        <v>625</v>
      </c>
      <c r="G316" s="2137" t="s">
        <v>6528</v>
      </c>
      <c r="H316" s="2142" t="s">
        <v>6529</v>
      </c>
      <c r="I316" s="2143" t="s">
        <v>6530</v>
      </c>
      <c r="J316" s="2144"/>
      <c r="K316" s="2141">
        <v>949</v>
      </c>
      <c r="L316" s="2137" t="s">
        <v>6531</v>
      </c>
      <c r="M316" s="2142" t="s">
        <v>6532</v>
      </c>
      <c r="N316" s="2143" t="s">
        <v>6533</v>
      </c>
      <c r="O316" s="2144"/>
      <c r="P316" s="2141">
        <v>1273</v>
      </c>
      <c r="Q316" s="2137" t="s">
        <v>6534</v>
      </c>
      <c r="R316" s="2142" t="s">
        <v>6535</v>
      </c>
      <c r="S316" s="2143" t="s">
        <v>6536</v>
      </c>
      <c r="T316" s="548"/>
      <c r="U316" s="548"/>
      <c r="V316" s="548"/>
      <c r="W316" s="548"/>
      <c r="X316" s="548"/>
      <c r="Y316" s="548"/>
      <c r="Z316" s="548"/>
      <c r="AA316" s="548"/>
      <c r="AB316" s="548"/>
      <c r="AC316" s="548"/>
      <c r="AD316" s="548"/>
      <c r="AE316" s="548"/>
      <c r="AF316" s="548"/>
      <c r="AG316" s="548"/>
      <c r="AH316" s="548"/>
      <c r="AI316" s="548"/>
    </row>
    <row r="317" spans="1:35">
      <c r="A317" s="2141">
        <v>302</v>
      </c>
      <c r="B317" s="2137" t="s">
        <v>6537</v>
      </c>
      <c r="C317" s="2142" t="s">
        <v>6538</v>
      </c>
      <c r="D317" s="2143" t="s">
        <v>6539</v>
      </c>
      <c r="E317" s="2144"/>
      <c r="F317" s="2141">
        <v>626</v>
      </c>
      <c r="G317" s="2137" t="s">
        <v>6540</v>
      </c>
      <c r="H317" s="2142" t="s">
        <v>6541</v>
      </c>
      <c r="I317" s="2143" t="s">
        <v>6542</v>
      </c>
      <c r="J317" s="2144"/>
      <c r="K317" s="2141">
        <v>950</v>
      </c>
      <c r="L317" s="2137" t="s">
        <v>6543</v>
      </c>
      <c r="M317" s="2142" t="s">
        <v>6544</v>
      </c>
      <c r="N317" s="2143" t="s">
        <v>6545</v>
      </c>
      <c r="O317" s="2144"/>
      <c r="P317" s="2141">
        <v>1274</v>
      </c>
      <c r="Q317" s="2137" t="s">
        <v>6546</v>
      </c>
      <c r="R317" s="2142" t="s">
        <v>6547</v>
      </c>
      <c r="S317" s="2143" t="s">
        <v>6548</v>
      </c>
      <c r="T317" s="548"/>
      <c r="U317" s="548"/>
      <c r="V317" s="548"/>
      <c r="W317" s="548"/>
      <c r="X317" s="548"/>
      <c r="Y317" s="548"/>
      <c r="Z317" s="548"/>
      <c r="AA317" s="548"/>
      <c r="AB317" s="548"/>
      <c r="AC317" s="548"/>
      <c r="AD317" s="548"/>
      <c r="AE317" s="548"/>
      <c r="AF317" s="548"/>
      <c r="AG317" s="548"/>
      <c r="AH317" s="548"/>
      <c r="AI317" s="548"/>
    </row>
    <row r="318" spans="1:35">
      <c r="A318" s="2141">
        <v>303</v>
      </c>
      <c r="B318" s="2137" t="s">
        <v>6549</v>
      </c>
      <c r="C318" s="2142" t="s">
        <v>6550</v>
      </c>
      <c r="D318" s="2143" t="s">
        <v>5902</v>
      </c>
      <c r="E318" s="2144"/>
      <c r="F318" s="2141">
        <v>627</v>
      </c>
      <c r="G318" s="2137" t="s">
        <v>6551</v>
      </c>
      <c r="H318" s="2142" t="s">
        <v>6552</v>
      </c>
      <c r="I318" s="2143" t="s">
        <v>6553</v>
      </c>
      <c r="J318" s="2144"/>
      <c r="K318" s="2141">
        <v>951</v>
      </c>
      <c r="L318" s="2137" t="s">
        <v>6554</v>
      </c>
      <c r="M318" s="2142" t="s">
        <v>6555</v>
      </c>
      <c r="N318" s="2143" t="s">
        <v>6556</v>
      </c>
      <c r="O318" s="2144"/>
      <c r="P318" s="2141">
        <v>1275</v>
      </c>
      <c r="Q318" s="2137" t="s">
        <v>6557</v>
      </c>
      <c r="R318" s="2142" t="s">
        <v>6558</v>
      </c>
      <c r="S318" s="2143" t="s">
        <v>6559</v>
      </c>
      <c r="T318" s="548"/>
      <c r="U318" s="548"/>
      <c r="V318" s="548"/>
      <c r="W318" s="548"/>
      <c r="X318" s="548"/>
      <c r="Y318" s="548"/>
      <c r="Z318" s="548"/>
      <c r="AA318" s="548"/>
      <c r="AB318" s="548"/>
      <c r="AC318" s="548"/>
      <c r="AD318" s="548"/>
      <c r="AE318" s="548"/>
      <c r="AF318" s="548"/>
      <c r="AG318" s="548"/>
      <c r="AH318" s="548"/>
      <c r="AI318" s="548"/>
    </row>
    <row r="319" spans="1:35">
      <c r="A319" s="2141">
        <v>304</v>
      </c>
      <c r="B319" s="2137" t="s">
        <v>6560</v>
      </c>
      <c r="C319" s="2142" t="s">
        <v>6561</v>
      </c>
      <c r="D319" s="2143" t="s">
        <v>6562</v>
      </c>
      <c r="E319" s="2144"/>
      <c r="F319" s="2141">
        <v>628</v>
      </c>
      <c r="G319" s="2137" t="s">
        <v>6563</v>
      </c>
      <c r="H319" s="2142" t="s">
        <v>6564</v>
      </c>
      <c r="I319" s="2143" t="s">
        <v>6565</v>
      </c>
      <c r="J319" s="2144"/>
      <c r="K319" s="2141">
        <v>952</v>
      </c>
      <c r="L319" s="2137" t="s">
        <v>6566</v>
      </c>
      <c r="M319" s="2142" t="s">
        <v>6567</v>
      </c>
      <c r="N319" s="2143" t="s">
        <v>6568</v>
      </c>
      <c r="O319" s="2144"/>
      <c r="P319" s="2141">
        <v>1276</v>
      </c>
      <c r="Q319" s="2137" t="s">
        <v>6569</v>
      </c>
      <c r="R319" s="2142" t="s">
        <v>6570</v>
      </c>
      <c r="S319" s="2143" t="s">
        <v>6571</v>
      </c>
      <c r="T319" s="548"/>
      <c r="U319" s="548"/>
      <c r="V319" s="548"/>
      <c r="W319" s="548"/>
      <c r="X319" s="548"/>
      <c r="Y319" s="548"/>
      <c r="Z319" s="548"/>
      <c r="AA319" s="548"/>
      <c r="AB319" s="548"/>
      <c r="AC319" s="548"/>
      <c r="AD319" s="548"/>
      <c r="AE319" s="548"/>
      <c r="AF319" s="548"/>
      <c r="AG319" s="548"/>
      <c r="AH319" s="548"/>
      <c r="AI319" s="548"/>
    </row>
    <row r="320" spans="1:35">
      <c r="A320" s="2141">
        <v>305</v>
      </c>
      <c r="B320" s="2137" t="s">
        <v>6572</v>
      </c>
      <c r="C320" s="2142" t="s">
        <v>6573</v>
      </c>
      <c r="D320" s="2143" t="s">
        <v>6574</v>
      </c>
      <c r="E320" s="2144"/>
      <c r="F320" s="2141">
        <v>629</v>
      </c>
      <c r="G320" s="2137" t="s">
        <v>6575</v>
      </c>
      <c r="H320" s="2142" t="s">
        <v>6576</v>
      </c>
      <c r="I320" s="2143" t="s">
        <v>6577</v>
      </c>
      <c r="J320" s="2144"/>
      <c r="K320" s="2141">
        <v>953</v>
      </c>
      <c r="L320" s="2137" t="s">
        <v>6578</v>
      </c>
      <c r="M320" s="2142" t="s">
        <v>6579</v>
      </c>
      <c r="N320" s="2143" t="s">
        <v>6580</v>
      </c>
      <c r="O320" s="2144"/>
      <c r="P320" s="2141">
        <v>1277</v>
      </c>
      <c r="Q320" s="2137" t="s">
        <v>6581</v>
      </c>
      <c r="R320" s="2142" t="s">
        <v>6582</v>
      </c>
      <c r="S320" s="2143" t="s">
        <v>6583</v>
      </c>
      <c r="T320" s="548"/>
      <c r="U320" s="548"/>
      <c r="V320" s="548"/>
      <c r="W320" s="548"/>
      <c r="X320" s="548"/>
      <c r="Y320" s="548"/>
      <c r="Z320" s="548"/>
      <c r="AA320" s="548"/>
      <c r="AB320" s="548"/>
      <c r="AC320" s="548"/>
      <c r="AD320" s="548"/>
      <c r="AE320" s="548"/>
      <c r="AF320" s="548"/>
      <c r="AG320" s="548"/>
      <c r="AH320" s="548"/>
      <c r="AI320" s="548"/>
    </row>
    <row r="321" spans="1:35">
      <c r="A321" s="2141">
        <v>306</v>
      </c>
      <c r="B321" s="2137" t="s">
        <v>6584</v>
      </c>
      <c r="C321" s="2142" t="s">
        <v>6585</v>
      </c>
      <c r="D321" s="2143" t="s">
        <v>6586</v>
      </c>
      <c r="E321" s="2144"/>
      <c r="F321" s="2141">
        <v>630</v>
      </c>
      <c r="G321" s="2137" t="s">
        <v>6587</v>
      </c>
      <c r="H321" s="2142" t="s">
        <v>6588</v>
      </c>
      <c r="I321" s="2143" t="s">
        <v>6589</v>
      </c>
      <c r="J321" s="2144"/>
      <c r="K321" s="2141">
        <v>954</v>
      </c>
      <c r="L321" s="2137" t="s">
        <v>6590</v>
      </c>
      <c r="M321" s="2142" t="s">
        <v>6591</v>
      </c>
      <c r="N321" s="2143" t="s">
        <v>6592</v>
      </c>
      <c r="O321" s="2144"/>
      <c r="P321" s="2141">
        <v>1278</v>
      </c>
      <c r="Q321" s="2137" t="s">
        <v>6593</v>
      </c>
      <c r="R321" s="2142" t="s">
        <v>6594</v>
      </c>
      <c r="S321" s="2143" t="s">
        <v>6595</v>
      </c>
      <c r="T321" s="548"/>
      <c r="U321" s="548"/>
      <c r="V321" s="548"/>
      <c r="W321" s="548"/>
      <c r="X321" s="548"/>
      <c r="Y321" s="548"/>
      <c r="Z321" s="548"/>
      <c r="AA321" s="548"/>
      <c r="AB321" s="548"/>
      <c r="AC321" s="548"/>
      <c r="AD321" s="548"/>
      <c r="AE321" s="548"/>
      <c r="AF321" s="548"/>
      <c r="AG321" s="548"/>
      <c r="AH321" s="548"/>
      <c r="AI321" s="548"/>
    </row>
    <row r="322" spans="1:35">
      <c r="A322" s="2141">
        <v>307</v>
      </c>
      <c r="B322" s="2137" t="s">
        <v>6596</v>
      </c>
      <c r="C322" s="2142" t="s">
        <v>6597</v>
      </c>
      <c r="D322" s="2143" t="s">
        <v>6598</v>
      </c>
      <c r="E322" s="2144"/>
      <c r="F322" s="2141">
        <v>631</v>
      </c>
      <c r="G322" s="2137" t="s">
        <v>6599</v>
      </c>
      <c r="H322" s="2142" t="s">
        <v>6600</v>
      </c>
      <c r="I322" s="2143" t="s">
        <v>6601</v>
      </c>
      <c r="J322" s="2144"/>
      <c r="K322" s="2141">
        <v>955</v>
      </c>
      <c r="L322" s="2137" t="s">
        <v>6602</v>
      </c>
      <c r="M322" s="2142" t="s">
        <v>6603</v>
      </c>
      <c r="N322" s="2143" t="s">
        <v>6604</v>
      </c>
      <c r="O322" s="2144"/>
      <c r="P322" s="2141">
        <v>1279</v>
      </c>
      <c r="Q322" s="2137" t="s">
        <v>6605</v>
      </c>
      <c r="R322" s="2142" t="s">
        <v>6606</v>
      </c>
      <c r="S322" s="2143" t="s">
        <v>6607</v>
      </c>
      <c r="T322" s="548"/>
      <c r="U322" s="548"/>
      <c r="V322" s="548"/>
      <c r="W322" s="548"/>
      <c r="X322" s="548"/>
      <c r="Y322" s="548"/>
      <c r="Z322" s="548"/>
      <c r="AA322" s="548"/>
      <c r="AB322" s="548"/>
      <c r="AC322" s="548"/>
      <c r="AD322" s="548"/>
      <c r="AE322" s="548"/>
      <c r="AF322" s="548"/>
      <c r="AG322" s="548"/>
      <c r="AH322" s="548"/>
      <c r="AI322" s="548"/>
    </row>
    <row r="323" spans="1:35">
      <c r="A323" s="2141">
        <v>308</v>
      </c>
      <c r="B323" s="2137" t="s">
        <v>6608</v>
      </c>
      <c r="C323" s="2142" t="s">
        <v>6609</v>
      </c>
      <c r="D323" s="2143" t="s">
        <v>6610</v>
      </c>
      <c r="E323" s="2144"/>
      <c r="F323" s="2141">
        <v>632</v>
      </c>
      <c r="G323" s="2137" t="s">
        <v>6611</v>
      </c>
      <c r="H323" s="2142" t="s">
        <v>6612</v>
      </c>
      <c r="I323" s="2143" t="s">
        <v>6613</v>
      </c>
      <c r="J323" s="2144"/>
      <c r="K323" s="2141">
        <v>956</v>
      </c>
      <c r="L323" s="2137" t="s">
        <v>6614</v>
      </c>
      <c r="M323" s="2142" t="s">
        <v>6615</v>
      </c>
      <c r="N323" s="2143" t="s">
        <v>6616</v>
      </c>
      <c r="O323" s="2144"/>
      <c r="P323" s="2141">
        <v>1280</v>
      </c>
      <c r="Q323" s="2137" t="s">
        <v>6617</v>
      </c>
      <c r="R323" s="2142" t="s">
        <v>6618</v>
      </c>
      <c r="S323" s="2143" t="s">
        <v>6619</v>
      </c>
      <c r="T323" s="548"/>
      <c r="U323" s="548"/>
      <c r="V323" s="548"/>
      <c r="W323" s="548"/>
      <c r="X323" s="548"/>
      <c r="Y323" s="548"/>
      <c r="Z323" s="548"/>
      <c r="AA323" s="548"/>
      <c r="AB323" s="548"/>
      <c r="AC323" s="548"/>
      <c r="AD323" s="548"/>
      <c r="AE323" s="548"/>
      <c r="AF323" s="548"/>
      <c r="AG323" s="548"/>
      <c r="AH323" s="548"/>
      <c r="AI323" s="548"/>
    </row>
    <row r="324" spans="1:35">
      <c r="A324" s="2141">
        <v>309</v>
      </c>
      <c r="B324" s="2137" t="s">
        <v>6620</v>
      </c>
      <c r="C324" s="2142" t="s">
        <v>6621</v>
      </c>
      <c r="D324" s="2143" t="s">
        <v>6622</v>
      </c>
      <c r="E324" s="2144"/>
      <c r="F324" s="2141">
        <v>633</v>
      </c>
      <c r="G324" s="2137" t="s">
        <v>6623</v>
      </c>
      <c r="H324" s="2142" t="s">
        <v>6624</v>
      </c>
      <c r="I324" s="2143" t="s">
        <v>6625</v>
      </c>
      <c r="J324" s="2144"/>
      <c r="K324" s="2141">
        <v>957</v>
      </c>
      <c r="L324" s="2137" t="s">
        <v>6626</v>
      </c>
      <c r="M324" s="2142" t="s">
        <v>6627</v>
      </c>
      <c r="N324" s="2143" t="s">
        <v>6628</v>
      </c>
      <c r="O324" s="2144"/>
      <c r="P324" s="2141">
        <v>1281</v>
      </c>
      <c r="Q324" s="2137" t="s">
        <v>6629</v>
      </c>
      <c r="R324" s="2142" t="s">
        <v>6630</v>
      </c>
      <c r="S324" s="2143" t="s">
        <v>6631</v>
      </c>
      <c r="T324" s="548"/>
      <c r="U324" s="548"/>
      <c r="V324" s="548"/>
      <c r="W324" s="548"/>
      <c r="X324" s="548"/>
      <c r="Y324" s="548"/>
      <c r="Z324" s="548"/>
      <c r="AA324" s="548"/>
      <c r="AB324" s="548"/>
      <c r="AC324" s="548"/>
      <c r="AD324" s="548"/>
      <c r="AE324" s="548"/>
      <c r="AF324" s="548"/>
      <c r="AG324" s="548"/>
      <c r="AH324" s="548"/>
      <c r="AI324" s="548"/>
    </row>
    <row r="325" spans="1:35">
      <c r="A325" s="2141">
        <v>310</v>
      </c>
      <c r="B325" s="2137" t="s">
        <v>6632</v>
      </c>
      <c r="C325" s="2142" t="s">
        <v>6633</v>
      </c>
      <c r="D325" s="2143" t="s">
        <v>6634</v>
      </c>
      <c r="E325" s="2144"/>
      <c r="F325" s="2141">
        <v>634</v>
      </c>
      <c r="G325" s="2137" t="s">
        <v>6635</v>
      </c>
      <c r="H325" s="2142" t="s">
        <v>6636</v>
      </c>
      <c r="I325" s="2143" t="s">
        <v>6637</v>
      </c>
      <c r="J325" s="2144"/>
      <c r="K325" s="2141">
        <v>958</v>
      </c>
      <c r="L325" s="2137" t="s">
        <v>6638</v>
      </c>
      <c r="M325" s="2142" t="s">
        <v>6639</v>
      </c>
      <c r="N325" s="2143" t="s">
        <v>6640</v>
      </c>
      <c r="O325" s="2144"/>
      <c r="P325" s="2141">
        <v>1282</v>
      </c>
      <c r="Q325" s="2137" t="s">
        <v>6641</v>
      </c>
      <c r="R325" s="2142" t="s">
        <v>6642</v>
      </c>
      <c r="T325" s="548"/>
      <c r="U325" s="548"/>
      <c r="V325" s="548"/>
      <c r="W325" s="548"/>
      <c r="X325" s="548"/>
      <c r="Y325" s="548"/>
      <c r="Z325" s="548"/>
      <c r="AA325" s="548"/>
      <c r="AB325" s="548"/>
      <c r="AC325" s="548"/>
      <c r="AD325" s="548"/>
      <c r="AE325" s="548"/>
      <c r="AF325" s="548"/>
      <c r="AG325" s="548"/>
      <c r="AH325" s="548"/>
      <c r="AI325" s="548"/>
    </row>
    <row r="326" spans="1:35">
      <c r="A326" s="2141">
        <v>311</v>
      </c>
      <c r="B326" s="2137" t="s">
        <v>6643</v>
      </c>
      <c r="C326" s="2142" t="s">
        <v>6644</v>
      </c>
      <c r="D326" s="2143" t="s">
        <v>6645</v>
      </c>
      <c r="E326" s="2144"/>
      <c r="F326" s="2141">
        <v>635</v>
      </c>
      <c r="G326" s="2137" t="s">
        <v>6646</v>
      </c>
      <c r="H326" s="2142" t="s">
        <v>6647</v>
      </c>
      <c r="I326" s="2143" t="s">
        <v>6648</v>
      </c>
      <c r="J326" s="2144"/>
      <c r="K326" s="2141">
        <v>959</v>
      </c>
      <c r="L326" s="2137" t="s">
        <v>6649</v>
      </c>
      <c r="M326" s="2142" t="s">
        <v>6650</v>
      </c>
      <c r="N326" s="2143" t="s">
        <v>6651</v>
      </c>
      <c r="O326" s="2144"/>
      <c r="P326" s="2141">
        <v>1283</v>
      </c>
      <c r="Q326" s="2137" t="s">
        <v>6652</v>
      </c>
      <c r="R326" s="2142" t="s">
        <v>6653</v>
      </c>
      <c r="T326" s="548"/>
      <c r="U326" s="548"/>
      <c r="V326" s="548"/>
      <c r="W326" s="548"/>
      <c r="X326" s="548"/>
      <c r="Y326" s="548"/>
      <c r="Z326" s="548"/>
      <c r="AA326" s="548"/>
      <c r="AB326" s="548"/>
      <c r="AC326" s="548"/>
      <c r="AD326" s="548"/>
      <c r="AE326" s="548"/>
      <c r="AF326" s="548"/>
      <c r="AG326" s="548"/>
      <c r="AH326" s="548"/>
      <c r="AI326" s="548"/>
    </row>
    <row r="327" spans="1:35">
      <c r="A327" s="2141">
        <v>312</v>
      </c>
      <c r="B327" s="2137" t="s">
        <v>6654</v>
      </c>
      <c r="C327" s="2142" t="s">
        <v>6655</v>
      </c>
      <c r="D327" s="2143" t="s">
        <v>6656</v>
      </c>
      <c r="E327" s="2144"/>
      <c r="F327" s="2141">
        <v>636</v>
      </c>
      <c r="G327" s="2137" t="s">
        <v>6657</v>
      </c>
      <c r="H327" s="2142" t="s">
        <v>6658</v>
      </c>
      <c r="I327" s="2143" t="s">
        <v>6659</v>
      </c>
      <c r="J327" s="2144"/>
      <c r="K327" s="2141">
        <v>960</v>
      </c>
      <c r="L327" s="2137" t="s">
        <v>6660</v>
      </c>
      <c r="M327" s="2142" t="s">
        <v>6661</v>
      </c>
      <c r="N327" s="2143" t="s">
        <v>6662</v>
      </c>
      <c r="O327" s="2144"/>
      <c r="P327" s="2141">
        <v>1284</v>
      </c>
      <c r="Q327" s="2137" t="s">
        <v>6663</v>
      </c>
      <c r="R327" s="2142" t="s">
        <v>6664</v>
      </c>
      <c r="S327" s="2143" t="s">
        <v>6665</v>
      </c>
      <c r="T327" s="548"/>
      <c r="U327" s="548"/>
      <c r="V327" s="548"/>
      <c r="W327" s="548"/>
      <c r="X327" s="548"/>
      <c r="Y327" s="548"/>
      <c r="Z327" s="548"/>
      <c r="AA327" s="548"/>
      <c r="AB327" s="548"/>
      <c r="AC327" s="548"/>
      <c r="AD327" s="548"/>
      <c r="AE327" s="548"/>
      <c r="AF327" s="548"/>
      <c r="AG327" s="548"/>
      <c r="AH327" s="548"/>
      <c r="AI327" s="548"/>
    </row>
    <row r="328" spans="1:35">
      <c r="A328" s="2141">
        <v>313</v>
      </c>
      <c r="B328" s="2137" t="s">
        <v>6666</v>
      </c>
      <c r="C328" s="2142" t="s">
        <v>6667</v>
      </c>
      <c r="D328" s="2143" t="s">
        <v>6668</v>
      </c>
      <c r="E328" s="2144"/>
      <c r="F328" s="2141">
        <v>637</v>
      </c>
      <c r="G328" s="2137" t="s">
        <v>6669</v>
      </c>
      <c r="H328" s="2142" t="s">
        <v>6670</v>
      </c>
      <c r="I328" s="2143" t="s">
        <v>6671</v>
      </c>
      <c r="J328" s="2144"/>
      <c r="K328" s="2141">
        <v>961</v>
      </c>
      <c r="L328" s="2137" t="s">
        <v>6672</v>
      </c>
      <c r="M328" s="2142" t="s">
        <v>6673</v>
      </c>
      <c r="N328" s="2143" t="s">
        <v>6674</v>
      </c>
      <c r="O328" s="2144"/>
      <c r="P328" s="2141">
        <v>1285</v>
      </c>
      <c r="Q328" s="2137" t="s">
        <v>6675</v>
      </c>
      <c r="R328" s="2142" t="s">
        <v>6676</v>
      </c>
      <c r="S328" s="2143" t="s">
        <v>6677</v>
      </c>
      <c r="T328" s="548"/>
      <c r="U328" s="548"/>
      <c r="V328" s="548"/>
      <c r="W328" s="548"/>
      <c r="X328" s="548"/>
      <c r="Y328" s="548"/>
      <c r="Z328" s="548"/>
      <c r="AA328" s="548"/>
      <c r="AB328" s="548"/>
      <c r="AC328" s="548"/>
      <c r="AD328" s="548"/>
      <c r="AE328" s="548"/>
      <c r="AF328" s="548"/>
      <c r="AG328" s="548"/>
      <c r="AH328" s="548"/>
      <c r="AI328" s="548"/>
    </row>
    <row r="329" spans="1:35">
      <c r="A329" s="2141">
        <v>314</v>
      </c>
      <c r="B329" s="2137" t="s">
        <v>6678</v>
      </c>
      <c r="C329" s="2142" t="s">
        <v>6679</v>
      </c>
      <c r="D329" s="2143" t="s">
        <v>6680</v>
      </c>
      <c r="E329" s="2144"/>
      <c r="F329" s="2141">
        <v>638</v>
      </c>
      <c r="G329" s="2137" t="s">
        <v>6681</v>
      </c>
      <c r="H329" s="2142" t="s">
        <v>6682</v>
      </c>
      <c r="I329" s="2143" t="s">
        <v>6683</v>
      </c>
      <c r="J329" s="2144"/>
      <c r="K329" s="2141">
        <v>962</v>
      </c>
      <c r="L329" s="2137" t="s">
        <v>6684</v>
      </c>
      <c r="M329" s="2142" t="s">
        <v>6685</v>
      </c>
      <c r="N329" s="2143" t="s">
        <v>6686</v>
      </c>
      <c r="O329" s="2144"/>
      <c r="P329" s="2141">
        <v>1286</v>
      </c>
      <c r="Q329" s="2137" t="s">
        <v>6687</v>
      </c>
      <c r="R329" s="2142" t="s">
        <v>6688</v>
      </c>
      <c r="S329" s="2143" t="s">
        <v>6689</v>
      </c>
      <c r="T329" s="548"/>
      <c r="U329" s="548"/>
      <c r="V329" s="548"/>
      <c r="W329" s="548"/>
      <c r="X329" s="548"/>
      <c r="Y329" s="548"/>
      <c r="Z329" s="548"/>
      <c r="AA329" s="548"/>
      <c r="AB329" s="548"/>
      <c r="AC329" s="548"/>
      <c r="AD329" s="548"/>
      <c r="AE329" s="548"/>
      <c r="AF329" s="548"/>
      <c r="AG329" s="548"/>
      <c r="AH329" s="548"/>
      <c r="AI329" s="548"/>
    </row>
    <row r="330" spans="1:35">
      <c r="A330" s="2141">
        <v>315</v>
      </c>
      <c r="B330" s="2137" t="s">
        <v>6690</v>
      </c>
      <c r="C330" s="2142" t="s">
        <v>6691</v>
      </c>
      <c r="D330" s="2143" t="s">
        <v>6692</v>
      </c>
      <c r="E330" s="2144"/>
      <c r="F330" s="2141">
        <v>639</v>
      </c>
      <c r="G330" s="2137" t="s">
        <v>6693</v>
      </c>
      <c r="H330" s="2142" t="s">
        <v>6694</v>
      </c>
      <c r="I330" s="2143" t="s">
        <v>6695</v>
      </c>
      <c r="J330" s="2144"/>
      <c r="K330" s="2141">
        <v>963</v>
      </c>
      <c r="L330" s="2137" t="s">
        <v>6696</v>
      </c>
      <c r="M330" s="2142" t="s">
        <v>6697</v>
      </c>
      <c r="N330" s="2143" t="s">
        <v>6698</v>
      </c>
      <c r="O330" s="2144"/>
      <c r="P330" s="2141">
        <v>1287</v>
      </c>
      <c r="Q330" s="2137" t="s">
        <v>6699</v>
      </c>
      <c r="R330" s="2142" t="s">
        <v>6700</v>
      </c>
      <c r="S330" s="2143" t="s">
        <v>6701</v>
      </c>
      <c r="T330" s="548"/>
      <c r="U330" s="548"/>
      <c r="V330" s="548"/>
      <c r="W330" s="548"/>
      <c r="X330" s="548"/>
      <c r="Y330" s="548"/>
      <c r="Z330" s="548"/>
      <c r="AA330" s="548"/>
      <c r="AB330" s="548"/>
      <c r="AC330" s="548"/>
      <c r="AD330" s="548"/>
      <c r="AE330" s="548"/>
      <c r="AF330" s="548"/>
      <c r="AG330" s="548"/>
      <c r="AH330" s="548"/>
      <c r="AI330" s="548"/>
    </row>
    <row r="331" spans="1:35">
      <c r="A331" s="2141">
        <v>316</v>
      </c>
      <c r="B331" s="2137" t="s">
        <v>6702</v>
      </c>
      <c r="C331" s="2142" t="s">
        <v>6703</v>
      </c>
      <c r="D331" s="2143" t="s">
        <v>6704</v>
      </c>
      <c r="E331" s="2144"/>
      <c r="F331" s="2141">
        <v>640</v>
      </c>
      <c r="G331" s="2137" t="s">
        <v>6705</v>
      </c>
      <c r="H331" s="2142" t="s">
        <v>6706</v>
      </c>
      <c r="I331" s="2143" t="s">
        <v>6707</v>
      </c>
      <c r="J331" s="2144"/>
      <c r="K331" s="2141">
        <v>964</v>
      </c>
      <c r="L331" s="2137" t="s">
        <v>6708</v>
      </c>
      <c r="M331" s="2142" t="s">
        <v>6709</v>
      </c>
      <c r="N331" s="2143" t="s">
        <v>6710</v>
      </c>
      <c r="O331" s="2144"/>
      <c r="P331" s="2141">
        <v>1288</v>
      </c>
      <c r="Q331" s="2137" t="s">
        <v>6711</v>
      </c>
      <c r="R331" s="2142" t="s">
        <v>6712</v>
      </c>
      <c r="S331" s="2143" t="s">
        <v>6713</v>
      </c>
      <c r="T331" s="548"/>
      <c r="U331" s="548"/>
      <c r="V331" s="548"/>
      <c r="W331" s="548"/>
      <c r="X331" s="548"/>
      <c r="Y331" s="548"/>
      <c r="Z331" s="548"/>
      <c r="AA331" s="548"/>
      <c r="AB331" s="548"/>
      <c r="AC331" s="548"/>
      <c r="AD331" s="548"/>
      <c r="AE331" s="548"/>
      <c r="AF331" s="548"/>
      <c r="AG331" s="548"/>
      <c r="AH331" s="548"/>
      <c r="AI331" s="548"/>
    </row>
    <row r="332" spans="1:35">
      <c r="A332" s="2141">
        <v>317</v>
      </c>
      <c r="B332" s="2137" t="s">
        <v>6714</v>
      </c>
      <c r="C332" s="2142" t="s">
        <v>6715</v>
      </c>
      <c r="D332" s="2143" t="s">
        <v>6716</v>
      </c>
      <c r="E332" s="2144"/>
      <c r="F332" s="2141">
        <v>641</v>
      </c>
      <c r="G332" s="2137" t="s">
        <v>6717</v>
      </c>
      <c r="H332" s="2142" t="s">
        <v>6718</v>
      </c>
      <c r="I332" s="2143" t="s">
        <v>6719</v>
      </c>
      <c r="J332" s="2144"/>
      <c r="K332" s="2141">
        <v>965</v>
      </c>
      <c r="L332" s="2137" t="s">
        <v>6720</v>
      </c>
      <c r="M332" s="2142" t="s">
        <v>6721</v>
      </c>
      <c r="N332" s="2143" t="s">
        <v>6722</v>
      </c>
      <c r="O332" s="2144"/>
      <c r="P332" s="2141">
        <v>1289</v>
      </c>
      <c r="Q332" s="2137" t="s">
        <v>6723</v>
      </c>
      <c r="R332" s="2142" t="s">
        <v>6724</v>
      </c>
      <c r="S332" s="2143" t="s">
        <v>6725</v>
      </c>
      <c r="T332" s="548"/>
      <c r="U332" s="548"/>
      <c r="V332" s="548"/>
      <c r="W332" s="548"/>
      <c r="X332" s="548"/>
      <c r="Y332" s="548"/>
      <c r="Z332" s="548"/>
      <c r="AA332" s="548"/>
      <c r="AB332" s="548"/>
      <c r="AC332" s="548"/>
      <c r="AD332" s="548"/>
      <c r="AE332" s="548"/>
      <c r="AF332" s="548"/>
      <c r="AG332" s="548"/>
      <c r="AH332" s="548"/>
      <c r="AI332" s="548"/>
    </row>
    <row r="333" spans="1:35">
      <c r="A333" s="2141">
        <v>318</v>
      </c>
      <c r="B333" s="2137" t="s">
        <v>6726</v>
      </c>
      <c r="C333" s="2142" t="s">
        <v>6727</v>
      </c>
      <c r="D333" s="2143" t="s">
        <v>6728</v>
      </c>
      <c r="E333" s="2144"/>
      <c r="F333" s="2141">
        <v>642</v>
      </c>
      <c r="G333" s="2137" t="s">
        <v>6729</v>
      </c>
      <c r="H333" s="2142" t="s">
        <v>6730</v>
      </c>
      <c r="I333" s="2143" t="s">
        <v>6731</v>
      </c>
      <c r="J333" s="2144"/>
      <c r="K333" s="2141">
        <v>966</v>
      </c>
      <c r="L333" s="2137" t="s">
        <v>6732</v>
      </c>
      <c r="M333" s="2142" t="s">
        <v>6733</v>
      </c>
      <c r="N333" s="2143" t="s">
        <v>6734</v>
      </c>
      <c r="O333" s="2144"/>
      <c r="P333" s="2141">
        <v>1290</v>
      </c>
      <c r="Q333" s="2137" t="s">
        <v>6735</v>
      </c>
      <c r="R333" s="2142" t="s">
        <v>6736</v>
      </c>
      <c r="S333" s="2143" t="s">
        <v>6737</v>
      </c>
      <c r="T333" s="548"/>
      <c r="U333" s="548"/>
      <c r="V333" s="548"/>
      <c r="W333" s="548"/>
      <c r="X333" s="548"/>
      <c r="Y333" s="548"/>
      <c r="Z333" s="548"/>
      <c r="AA333" s="548"/>
      <c r="AB333" s="548"/>
      <c r="AC333" s="548"/>
      <c r="AD333" s="548"/>
      <c r="AE333" s="548"/>
      <c r="AF333" s="548"/>
      <c r="AG333" s="548"/>
      <c r="AH333" s="548"/>
      <c r="AI333" s="548"/>
    </row>
    <row r="334" spans="1:35">
      <c r="A334" s="2141">
        <v>319</v>
      </c>
      <c r="B334" s="2137" t="s">
        <v>6738</v>
      </c>
      <c r="C334" s="2142" t="s">
        <v>6739</v>
      </c>
      <c r="D334" s="2143" t="s">
        <v>6740</v>
      </c>
      <c r="E334" s="2144"/>
      <c r="F334" s="2141">
        <v>643</v>
      </c>
      <c r="G334" s="2137" t="s">
        <v>6741</v>
      </c>
      <c r="H334" s="2142" t="s">
        <v>6742</v>
      </c>
      <c r="I334" s="2143" t="s">
        <v>6743</v>
      </c>
      <c r="J334" s="2144"/>
      <c r="K334" s="2141">
        <v>967</v>
      </c>
      <c r="L334" s="2137" t="s">
        <v>6744</v>
      </c>
      <c r="M334" s="2142" t="s">
        <v>6745</v>
      </c>
      <c r="N334" s="2143" t="s">
        <v>6746</v>
      </c>
      <c r="O334" s="2144"/>
      <c r="P334" s="2141">
        <v>1291</v>
      </c>
      <c r="Q334" s="2137" t="s">
        <v>6747</v>
      </c>
      <c r="R334" s="2142" t="s">
        <v>6748</v>
      </c>
      <c r="S334" s="2143" t="s">
        <v>6749</v>
      </c>
      <c r="T334" s="548"/>
      <c r="U334" s="548"/>
      <c r="V334" s="548"/>
      <c r="W334" s="548"/>
      <c r="X334" s="548"/>
      <c r="Y334" s="548"/>
      <c r="Z334" s="548"/>
      <c r="AA334" s="548"/>
      <c r="AB334" s="548"/>
      <c r="AC334" s="548"/>
      <c r="AD334" s="548"/>
      <c r="AE334" s="548"/>
      <c r="AF334" s="548"/>
      <c r="AG334" s="548"/>
      <c r="AH334" s="548"/>
      <c r="AI334" s="548"/>
    </row>
    <row r="335" spans="1:35">
      <c r="A335" s="2141">
        <v>320</v>
      </c>
      <c r="B335" s="2137" t="s">
        <v>6750</v>
      </c>
      <c r="C335" s="2142" t="s">
        <v>6751</v>
      </c>
      <c r="D335" s="2143" t="s">
        <v>6752</v>
      </c>
      <c r="E335" s="2144"/>
      <c r="F335" s="2141">
        <v>644</v>
      </c>
      <c r="G335" s="2137" t="s">
        <v>6753</v>
      </c>
      <c r="H335" s="2142" t="s">
        <v>6754</v>
      </c>
      <c r="I335" s="2143" t="s">
        <v>6755</v>
      </c>
      <c r="J335" s="2144"/>
      <c r="K335" s="2141">
        <v>968</v>
      </c>
      <c r="L335" s="2137" t="s">
        <v>6756</v>
      </c>
      <c r="M335" s="2142" t="s">
        <v>6757</v>
      </c>
      <c r="N335" s="2143" t="s">
        <v>6758</v>
      </c>
      <c r="O335" s="2144"/>
      <c r="P335" s="2141">
        <v>1292</v>
      </c>
      <c r="Q335" s="2137" t="s">
        <v>6759</v>
      </c>
      <c r="R335" s="2142" t="s">
        <v>6760</v>
      </c>
      <c r="S335" s="2143" t="s">
        <v>6761</v>
      </c>
      <c r="T335" s="548"/>
      <c r="U335" s="548"/>
      <c r="V335" s="548"/>
      <c r="W335" s="548"/>
      <c r="X335" s="548"/>
      <c r="Y335" s="548"/>
      <c r="Z335" s="548"/>
      <c r="AA335" s="548"/>
      <c r="AB335" s="548"/>
      <c r="AC335" s="548"/>
      <c r="AD335" s="548"/>
      <c r="AE335" s="548"/>
      <c r="AF335" s="548"/>
      <c r="AG335" s="548"/>
      <c r="AH335" s="548"/>
      <c r="AI335" s="548"/>
    </row>
    <row r="336" spans="1:35">
      <c r="A336" s="2141">
        <v>321</v>
      </c>
      <c r="B336" s="2137" t="s">
        <v>6762</v>
      </c>
      <c r="C336" s="2142" t="s">
        <v>6763</v>
      </c>
      <c r="D336" s="2143" t="s">
        <v>6764</v>
      </c>
      <c r="E336" s="2144"/>
      <c r="F336" s="2141">
        <v>645</v>
      </c>
      <c r="G336" s="2137" t="s">
        <v>6765</v>
      </c>
      <c r="H336" s="2142" t="s">
        <v>6766</v>
      </c>
      <c r="I336" s="2143" t="s">
        <v>6767</v>
      </c>
      <c r="J336" s="2144"/>
      <c r="K336" s="2141">
        <v>969</v>
      </c>
      <c r="L336" s="2137" t="s">
        <v>6768</v>
      </c>
      <c r="M336" s="2142" t="s">
        <v>6769</v>
      </c>
      <c r="N336" s="2143" t="s">
        <v>6770</v>
      </c>
      <c r="O336" s="2144"/>
      <c r="P336" s="2141">
        <v>1293</v>
      </c>
      <c r="Q336" s="2137" t="s">
        <v>6771</v>
      </c>
      <c r="R336" s="2142" t="s">
        <v>6772</v>
      </c>
      <c r="S336" s="2143" t="s">
        <v>6773</v>
      </c>
      <c r="T336" s="548"/>
      <c r="U336" s="548"/>
      <c r="V336" s="548"/>
      <c r="W336" s="548"/>
      <c r="X336" s="548"/>
      <c r="Y336" s="548"/>
      <c r="Z336" s="548"/>
      <c r="AA336" s="548"/>
      <c r="AB336" s="548"/>
      <c r="AC336" s="548"/>
      <c r="AD336" s="548"/>
      <c r="AE336" s="548"/>
      <c r="AF336" s="548"/>
      <c r="AG336" s="548"/>
      <c r="AH336" s="548"/>
      <c r="AI336" s="548"/>
    </row>
    <row r="337" spans="1:35">
      <c r="A337" s="2141">
        <v>322</v>
      </c>
      <c r="B337" s="2137" t="s">
        <v>6774</v>
      </c>
      <c r="C337" s="2142" t="s">
        <v>6775</v>
      </c>
      <c r="D337" s="2143" t="s">
        <v>6776</v>
      </c>
      <c r="E337" s="2144"/>
      <c r="F337" s="2141">
        <v>646</v>
      </c>
      <c r="G337" s="2137" t="s">
        <v>6777</v>
      </c>
      <c r="H337" s="2142" t="s">
        <v>6778</v>
      </c>
      <c r="I337" s="2143" t="s">
        <v>4689</v>
      </c>
      <c r="J337" s="2144"/>
      <c r="K337" s="2141">
        <v>970</v>
      </c>
      <c r="L337" s="2137" t="s">
        <v>6779</v>
      </c>
      <c r="M337" s="2142" t="s">
        <v>6780</v>
      </c>
      <c r="N337" s="2143" t="s">
        <v>6781</v>
      </c>
      <c r="O337" s="2144"/>
      <c r="P337" s="2141">
        <v>1294</v>
      </c>
      <c r="Q337" s="2137" t="s">
        <v>6782</v>
      </c>
      <c r="R337" s="2142" t="s">
        <v>6783</v>
      </c>
      <c r="S337" s="2143" t="s">
        <v>6784</v>
      </c>
      <c r="T337" s="548"/>
      <c r="U337" s="548"/>
      <c r="V337" s="548"/>
      <c r="W337" s="548"/>
      <c r="X337" s="548"/>
      <c r="Y337" s="548"/>
      <c r="Z337" s="548"/>
      <c r="AA337" s="548"/>
      <c r="AB337" s="548"/>
      <c r="AC337" s="548"/>
      <c r="AD337" s="548"/>
      <c r="AE337" s="548"/>
      <c r="AF337" s="548"/>
      <c r="AG337" s="548"/>
      <c r="AH337" s="548"/>
      <c r="AI337" s="548"/>
    </row>
    <row r="338" spans="1:35">
      <c r="A338" s="2141">
        <v>323</v>
      </c>
      <c r="B338" s="2137" t="s">
        <v>6785</v>
      </c>
      <c r="C338" s="2142" t="s">
        <v>6786</v>
      </c>
      <c r="D338" s="2143" t="s">
        <v>6787</v>
      </c>
      <c r="E338" s="2144"/>
      <c r="F338" s="2141">
        <v>647</v>
      </c>
      <c r="G338" s="2137" t="s">
        <v>6788</v>
      </c>
      <c r="H338" s="2142" t="s">
        <v>6789</v>
      </c>
      <c r="I338" s="2143" t="s">
        <v>6790</v>
      </c>
      <c r="J338" s="2144"/>
      <c r="K338" s="2141">
        <v>971</v>
      </c>
      <c r="L338" s="2137" t="s">
        <v>6791</v>
      </c>
      <c r="M338" s="2142" t="s">
        <v>6792</v>
      </c>
      <c r="N338" s="2143" t="s">
        <v>6793</v>
      </c>
      <c r="O338" s="2144"/>
      <c r="P338" s="2141">
        <v>1295</v>
      </c>
      <c r="Q338" s="2137" t="s">
        <v>6794</v>
      </c>
      <c r="R338" s="2142" t="s">
        <v>6795</v>
      </c>
      <c r="S338" s="2143" t="s">
        <v>6796</v>
      </c>
      <c r="T338" s="548"/>
      <c r="U338" s="548"/>
      <c r="V338" s="548"/>
      <c r="W338" s="548"/>
      <c r="X338" s="548"/>
      <c r="Y338" s="548"/>
      <c r="Z338" s="548"/>
      <c r="AA338" s="548"/>
      <c r="AB338" s="548"/>
      <c r="AC338" s="548"/>
      <c r="AD338" s="548"/>
      <c r="AE338" s="548"/>
      <c r="AF338" s="548"/>
      <c r="AG338" s="548"/>
      <c r="AH338" s="548"/>
      <c r="AI338" s="548"/>
    </row>
    <row r="339" spans="1:35">
      <c r="A339" s="2141">
        <v>324</v>
      </c>
      <c r="B339" s="2137" t="s">
        <v>6797</v>
      </c>
      <c r="C339" s="2142" t="s">
        <v>6798</v>
      </c>
      <c r="D339" s="2143" t="s">
        <v>6799</v>
      </c>
      <c r="E339" s="2144"/>
      <c r="F339" s="2141">
        <v>648</v>
      </c>
      <c r="G339" s="2137" t="s">
        <v>6800</v>
      </c>
      <c r="H339" s="2142" t="s">
        <v>6801</v>
      </c>
      <c r="I339" s="2143" t="s">
        <v>6802</v>
      </c>
      <c r="J339" s="2144"/>
      <c r="K339" s="2141">
        <v>972</v>
      </c>
      <c r="L339" s="2137" t="s">
        <v>6803</v>
      </c>
      <c r="M339" s="2142" t="s">
        <v>6804</v>
      </c>
      <c r="N339" s="2143" t="s">
        <v>6805</v>
      </c>
      <c r="O339" s="2144"/>
      <c r="P339" s="2141">
        <v>1296</v>
      </c>
      <c r="Q339" s="2137" t="s">
        <v>6806</v>
      </c>
      <c r="R339" s="2142" t="s">
        <v>6807</v>
      </c>
      <c r="S339" s="2143" t="s">
        <v>6808</v>
      </c>
      <c r="T339" s="548"/>
      <c r="U339" s="548"/>
      <c r="V339" s="548"/>
      <c r="W339" s="548"/>
      <c r="X339" s="548"/>
      <c r="Y339" s="548"/>
      <c r="Z339" s="548"/>
      <c r="AA339" s="548"/>
      <c r="AB339" s="548"/>
      <c r="AC339" s="548"/>
      <c r="AD339" s="548"/>
      <c r="AE339" s="548"/>
      <c r="AF339" s="548"/>
      <c r="AG339" s="548"/>
      <c r="AH339" s="548"/>
      <c r="AI339" s="2738" t="s">
        <v>7066</v>
      </c>
    </row>
  </sheetData>
  <mergeCells count="1">
    <mergeCell ref="A1:U1"/>
  </mergeCells>
  <hyperlinks>
    <hyperlink ref="D4" r:id="rId1" xr:uid="{A0E14F43-7ECF-44CC-91B7-48B2C98DA112}"/>
    <hyperlink ref="U8" r:id="rId2" xr:uid="{1C0A6EA6-0842-4B5A-9EDB-BCD0DD871C2F}"/>
    <hyperlink ref="AA4" r:id="rId3" xr:uid="{DF426A90-5ABD-4449-B527-37E03A99F1BD}"/>
    <hyperlink ref="AA6" r:id="rId4" xr:uid="{7C7E105B-1A89-4819-9AEA-014A09D900F0}"/>
    <hyperlink ref="AA8" r:id="rId5" xr:uid="{BCFD1C95-1758-4056-8DFE-9A9C825D3AD6}"/>
    <hyperlink ref="V17" r:id="rId6" xr:uid="{4AE283CA-1AA9-42E9-9427-19CD7D199C3C}"/>
    <hyperlink ref="V19" r:id="rId7" xr:uid="{E5F03E9B-0E65-4670-ACBC-0B2FD0BFAB6B}"/>
    <hyperlink ref="D6" r:id="rId8" xr:uid="{2147D597-AEF1-449F-B51A-D66F28CC5983}"/>
    <hyperlink ref="D8" r:id="rId9" xr:uid="{732CF4F4-48EE-4832-A7F4-7BE6ADE49B5A}"/>
    <hyperlink ref="O4" r:id="rId10" xr:uid="{C2A41E64-3115-45DC-9BDF-DCEF295B5844}"/>
    <hyperlink ref="O8" r:id="rId11" xr:uid="{30FBE432-7176-4E48-9391-2FCC8ADFA117}"/>
    <hyperlink ref="O6" r:id="rId12" xr:uid="{3439DAEE-49EC-42BE-8C5B-DE810FF8635B}"/>
    <hyperlink ref="U4" r:id="rId13" xr:uid="{4DED3A61-5452-4260-A64A-E8D004617876}"/>
    <hyperlink ref="U6" r:id="rId14" xr:uid="{B3BD6D18-6434-411D-8F43-98F2FD2F6242}"/>
  </hyperlinks>
  <pageMargins left="0.7" right="0.7" top="0.75" bottom="0.75" header="0.3" footer="0.3"/>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49F62-5680-4098-9676-EA4660DA7DB1}">
  <dimension ref="A1:P285"/>
  <sheetViews>
    <sheetView workbookViewId="0">
      <selection activeCell="J21" sqref="J21"/>
    </sheetView>
  </sheetViews>
  <sheetFormatPr baseColWidth="10" defaultRowHeight="15.75"/>
  <cols>
    <col min="1" max="1" width="3.28515625" style="2150" customWidth="1"/>
    <col min="2" max="2" width="11.42578125" style="2150"/>
    <col min="3" max="3" width="11.7109375" style="2150" customWidth="1"/>
    <col min="4" max="13" width="11.42578125" style="2150"/>
    <col min="14" max="14" width="15" style="2150" customWidth="1"/>
    <col min="15" max="16384" width="11.42578125" style="2150"/>
  </cols>
  <sheetData>
    <row r="1" spans="1:16" ht="16.5" thickBot="1"/>
    <row r="2" spans="1:16" ht="15.75" customHeight="1">
      <c r="B2" s="4177" t="s">
        <v>6809</v>
      </c>
      <c r="C2" s="4178"/>
      <c r="D2" s="4178"/>
      <c r="E2" s="4178"/>
      <c r="F2" s="4178"/>
      <c r="G2" s="4178"/>
      <c r="H2" s="4178"/>
      <c r="I2" s="4178"/>
      <c r="J2" s="4178"/>
      <c r="K2" s="4178"/>
      <c r="L2" s="4178"/>
      <c r="M2" s="4178"/>
      <c r="N2" s="4178"/>
      <c r="O2" s="4178"/>
      <c r="P2" s="4179"/>
    </row>
    <row r="3" spans="1:16" ht="15.75" customHeight="1">
      <c r="B3" s="4180"/>
      <c r="C3" s="4181"/>
      <c r="D3" s="4181"/>
      <c r="E3" s="4181"/>
      <c r="F3" s="4181"/>
      <c r="G3" s="4181"/>
      <c r="H3" s="4181"/>
      <c r="I3" s="4181"/>
      <c r="J3" s="4181"/>
      <c r="K3" s="4181"/>
      <c r="L3" s="4181"/>
      <c r="M3" s="4181"/>
      <c r="N3" s="4181"/>
      <c r="O3" s="4181"/>
      <c r="P3" s="4182"/>
    </row>
    <row r="4" spans="1:16" ht="15.75" customHeight="1">
      <c r="B4" s="4180"/>
      <c r="C4" s="4181"/>
      <c r="D4" s="4181"/>
      <c r="E4" s="4181"/>
      <c r="F4" s="4181"/>
      <c r="G4" s="4181"/>
      <c r="H4" s="4181"/>
      <c r="I4" s="4181"/>
      <c r="J4" s="4181"/>
      <c r="K4" s="4181"/>
      <c r="L4" s="4181"/>
      <c r="M4" s="4181"/>
      <c r="N4" s="4181"/>
      <c r="O4" s="4181"/>
      <c r="P4" s="4182"/>
    </row>
    <row r="5" spans="1:16" ht="15.75" customHeight="1">
      <c r="B5" s="4183" t="s">
        <v>6810</v>
      </c>
      <c r="C5" s="4184"/>
      <c r="D5" s="4184"/>
      <c r="E5" s="4184"/>
      <c r="F5" s="4184"/>
      <c r="G5" s="4184"/>
      <c r="H5" s="4184"/>
      <c r="I5" s="4184"/>
      <c r="J5" s="4184"/>
      <c r="K5" s="4184"/>
      <c r="L5" s="4184"/>
      <c r="M5" s="4184"/>
      <c r="N5" s="4184"/>
      <c r="O5" s="4184"/>
      <c r="P5" s="4185"/>
    </row>
    <row r="6" spans="1:16" ht="15.75" customHeight="1">
      <c r="B6" s="4183"/>
      <c r="C6" s="4184"/>
      <c r="D6" s="4184"/>
      <c r="E6" s="4184"/>
      <c r="F6" s="4184"/>
      <c r="G6" s="4184"/>
      <c r="H6" s="4184"/>
      <c r="I6" s="4184"/>
      <c r="J6" s="4184"/>
      <c r="K6" s="4184"/>
      <c r="L6" s="4184"/>
      <c r="M6" s="4184"/>
      <c r="N6" s="4184"/>
      <c r="O6" s="4184"/>
      <c r="P6" s="4185"/>
    </row>
    <row r="7" spans="1:16" ht="15.75" customHeight="1" thickBot="1">
      <c r="B7" s="4186"/>
      <c r="C7" s="4187"/>
      <c r="D7" s="4187"/>
      <c r="E7" s="4187"/>
      <c r="F7" s="4187"/>
      <c r="G7" s="4187"/>
      <c r="H7" s="4187"/>
      <c r="I7" s="4187"/>
      <c r="J7" s="4187"/>
      <c r="K7" s="4187"/>
      <c r="L7" s="4187"/>
      <c r="M7" s="4187"/>
      <c r="N7" s="4187"/>
      <c r="O7" s="4187"/>
      <c r="P7" s="4188"/>
    </row>
    <row r="8" spans="1:16">
      <c r="B8" s="2146"/>
      <c r="C8" s="2146"/>
      <c r="D8" s="2146"/>
      <c r="E8" s="2146"/>
      <c r="F8" s="2146"/>
      <c r="G8" s="2146"/>
      <c r="H8" s="2146"/>
      <c r="I8" s="2146"/>
      <c r="J8" s="2146"/>
      <c r="K8" s="2146"/>
      <c r="L8" s="2146"/>
      <c r="M8" s="2146"/>
      <c r="N8" s="2146"/>
      <c r="O8" s="2153" t="str">
        <f ca="1">"Page "&amp;_xlfn.SHEET()&amp;" sur "&amp;_xlfn.SHEETS()</f>
        <v>Page 16 sur 17</v>
      </c>
    </row>
    <row r="9" spans="1:16" s="108" customFormat="1" ht="21.75" customHeight="1">
      <c r="A9" s="2150"/>
      <c r="B9" s="2146"/>
      <c r="C9" s="2154" t="s">
        <v>1896</v>
      </c>
      <c r="D9" s="824"/>
      <c r="E9" s="107"/>
      <c r="F9" s="107"/>
      <c r="G9" s="107"/>
      <c r="H9" s="107"/>
      <c r="I9" s="107"/>
      <c r="J9" s="107"/>
      <c r="K9" s="107"/>
      <c r="L9" s="107"/>
      <c r="M9" s="107"/>
      <c r="N9" s="107"/>
      <c r="O9" s="107"/>
      <c r="P9" s="107"/>
    </row>
    <row r="10" spans="1:16" ht="28.5">
      <c r="B10" s="2146"/>
      <c r="C10" s="2155" t="s">
        <v>6811</v>
      </c>
      <c r="D10" s="2146"/>
      <c r="E10" s="2146"/>
      <c r="F10" s="2146"/>
      <c r="G10" s="2146"/>
      <c r="H10" s="2146"/>
      <c r="I10" s="2146"/>
      <c r="J10" s="2146"/>
      <c r="K10" s="2146"/>
      <c r="L10" s="2146"/>
      <c r="M10" s="2146"/>
      <c r="N10" s="2146"/>
      <c r="O10" s="2146"/>
      <c r="P10" s="2146"/>
    </row>
    <row r="11" spans="1:16" ht="23.25">
      <c r="B11" s="2146"/>
      <c r="C11" s="2156" t="s">
        <v>5201</v>
      </c>
      <c r="D11" s="2146"/>
      <c r="E11" s="2146"/>
      <c r="F11" s="2146"/>
      <c r="G11" s="2146"/>
      <c r="H11" s="2146"/>
      <c r="I11" s="2146"/>
      <c r="J11" s="2146"/>
      <c r="K11" s="2146"/>
      <c r="L11" s="2146"/>
      <c r="M11" s="2146"/>
      <c r="N11" s="2146"/>
      <c r="O11" s="2146"/>
      <c r="P11" s="2146"/>
    </row>
    <row r="12" spans="1:16" ht="18.75">
      <c r="B12" s="2145" t="s">
        <v>6812</v>
      </c>
      <c r="C12" s="2146"/>
      <c r="D12" s="2146"/>
      <c r="E12" s="2146"/>
      <c r="F12" s="2146"/>
      <c r="G12" s="2146"/>
      <c r="H12" s="2146"/>
      <c r="I12" s="2146"/>
      <c r="J12" s="2146"/>
      <c r="K12" s="2146"/>
      <c r="L12" s="2146"/>
      <c r="M12" s="2146"/>
      <c r="N12" s="2146"/>
      <c r="O12" s="2146"/>
      <c r="P12" s="2146"/>
    </row>
    <row r="13" spans="1:16">
      <c r="B13" s="2157" t="s">
        <v>1850</v>
      </c>
      <c r="C13" s="2158" t="s">
        <v>6813</v>
      </c>
      <c r="D13" s="2146"/>
      <c r="E13" s="2146"/>
      <c r="F13" s="2146"/>
      <c r="G13" s="2146"/>
      <c r="H13" s="2146"/>
      <c r="I13" s="2146"/>
      <c r="J13" s="2146"/>
      <c r="K13" s="2146"/>
      <c r="L13" s="2146"/>
      <c r="M13" s="2146"/>
      <c r="N13" s="2146"/>
      <c r="O13" s="2146"/>
      <c r="P13" s="2146"/>
    </row>
    <row r="14" spans="1:16">
      <c r="B14" s="2146"/>
      <c r="C14" s="2146"/>
      <c r="D14" s="2146"/>
      <c r="E14" s="2146"/>
      <c r="F14" s="2146"/>
      <c r="G14" s="2146"/>
      <c r="H14" s="2146"/>
      <c r="I14" s="2146"/>
      <c r="J14" s="2146"/>
      <c r="K14" s="2146"/>
      <c r="L14" s="2146"/>
      <c r="M14" s="2146"/>
      <c r="N14" s="2146"/>
      <c r="O14" s="2146"/>
      <c r="P14" s="2146"/>
    </row>
    <row r="15" spans="1:16" ht="18.75">
      <c r="B15" s="2145" t="s">
        <v>6814</v>
      </c>
      <c r="C15" s="2146"/>
      <c r="D15" s="2146"/>
      <c r="E15" s="2146"/>
      <c r="F15" s="2146"/>
      <c r="G15" s="2146"/>
      <c r="H15" s="2146"/>
      <c r="I15" s="2146"/>
      <c r="J15" s="2146"/>
      <c r="K15" s="2146"/>
      <c r="L15" s="2146"/>
      <c r="M15" s="2146"/>
      <c r="N15" s="2146"/>
      <c r="O15" s="2146"/>
      <c r="P15" s="2146"/>
    </row>
    <row r="16" spans="1:16">
      <c r="B16" s="2157" t="s">
        <v>1850</v>
      </c>
      <c r="C16" s="2159" t="s">
        <v>6815</v>
      </c>
      <c r="D16" s="2146"/>
      <c r="E16" s="2146"/>
      <c r="F16" s="2146"/>
      <c r="G16" s="2146"/>
      <c r="H16" s="2146"/>
      <c r="I16" s="2146"/>
      <c r="J16" s="2146"/>
      <c r="K16" s="2146"/>
      <c r="L16" s="2146"/>
      <c r="M16" s="2146"/>
      <c r="N16" s="2146"/>
      <c r="O16" s="2146"/>
      <c r="P16" s="2146"/>
    </row>
    <row r="17" spans="2:16">
      <c r="B17" s="2146"/>
      <c r="C17" s="2146"/>
      <c r="D17" s="2146"/>
      <c r="E17" s="2146"/>
      <c r="F17" s="2146"/>
      <c r="G17" s="2146"/>
      <c r="H17" s="2146"/>
      <c r="I17" s="2146"/>
      <c r="J17" s="2146"/>
      <c r="K17" s="2146"/>
      <c r="L17" s="2146"/>
      <c r="M17" s="2146"/>
      <c r="N17" s="2146"/>
      <c r="O17" s="2146"/>
      <c r="P17" s="2146"/>
    </row>
    <row r="18" spans="2:16">
      <c r="B18" s="2157" t="s">
        <v>1850</v>
      </c>
      <c r="C18" s="2159" t="s">
        <v>6816</v>
      </c>
      <c r="D18" s="2146"/>
      <c r="E18" s="2146"/>
      <c r="F18" s="2146"/>
      <c r="G18" s="2146"/>
      <c r="H18" s="2146"/>
      <c r="I18" s="2146"/>
      <c r="J18" s="2146"/>
      <c r="K18" s="2146"/>
      <c r="L18" s="2146"/>
      <c r="M18" s="2146"/>
      <c r="N18" s="2146"/>
      <c r="O18" s="2146"/>
      <c r="P18" s="2146"/>
    </row>
    <row r="19" spans="2:16">
      <c r="B19" s="2146"/>
      <c r="C19" s="2146"/>
      <c r="D19" s="2146"/>
      <c r="E19" s="2146"/>
      <c r="F19" s="2146"/>
      <c r="G19" s="2146"/>
      <c r="H19" s="2146"/>
      <c r="I19" s="2146"/>
      <c r="J19" s="2146"/>
      <c r="K19" s="2146"/>
      <c r="L19" s="2146"/>
      <c r="M19" s="2146"/>
      <c r="N19" s="2146"/>
      <c r="O19" s="2146"/>
      <c r="P19" s="2146"/>
    </row>
    <row r="20" spans="2:16">
      <c r="B20" s="2146"/>
      <c r="C20" s="2160" t="s">
        <v>6817</v>
      </c>
      <c r="D20" s="2146"/>
      <c r="E20" s="2146"/>
      <c r="F20" s="2146"/>
      <c r="G20" s="2146"/>
      <c r="H20" s="2146"/>
      <c r="I20" s="2146"/>
      <c r="J20" s="2146"/>
      <c r="K20" s="2146"/>
      <c r="L20" s="2146"/>
      <c r="M20" s="2146"/>
      <c r="N20" s="2146"/>
      <c r="O20" s="2146"/>
      <c r="P20" s="2146"/>
    </row>
    <row r="21" spans="2:16">
      <c r="B21" s="2146"/>
      <c r="C21" s="2160" t="s">
        <v>6818</v>
      </c>
      <c r="D21" s="2146"/>
      <c r="E21" s="2146"/>
      <c r="F21" s="2146"/>
      <c r="G21" s="2146"/>
      <c r="H21" s="2146"/>
      <c r="I21" s="2146"/>
      <c r="J21" s="2146"/>
      <c r="K21" s="2146"/>
      <c r="L21" s="2146"/>
      <c r="M21" s="2146"/>
      <c r="N21" s="2146"/>
      <c r="O21" s="2146"/>
      <c r="P21" s="2146"/>
    </row>
    <row r="22" spans="2:16">
      <c r="B22" s="2146"/>
      <c r="C22" s="2160" t="s">
        <v>6819</v>
      </c>
      <c r="D22" s="2146"/>
      <c r="E22" s="2146"/>
      <c r="F22" s="2146"/>
      <c r="G22" s="2146"/>
      <c r="H22" s="2146"/>
      <c r="I22" s="2146"/>
      <c r="J22" s="2146"/>
      <c r="K22" s="2146"/>
      <c r="L22" s="2146"/>
      <c r="M22" s="2146"/>
      <c r="N22" s="2146"/>
      <c r="O22" s="2146"/>
      <c r="P22" s="2146"/>
    </row>
    <row r="23" spans="2:16">
      <c r="B23" s="2146"/>
      <c r="C23" s="2146"/>
      <c r="D23" s="2146"/>
      <c r="E23" s="2146"/>
      <c r="F23" s="2146"/>
      <c r="G23" s="2146"/>
      <c r="H23" s="2146"/>
      <c r="I23" s="2146"/>
      <c r="J23" s="2146"/>
      <c r="K23" s="2146"/>
      <c r="L23" s="2146"/>
      <c r="M23" s="2146"/>
      <c r="N23" s="2146"/>
      <c r="O23" s="2146"/>
      <c r="P23" s="2146"/>
    </row>
    <row r="24" spans="2:16">
      <c r="B24" s="2146"/>
      <c r="C24" s="2160" t="s">
        <v>6820</v>
      </c>
      <c r="D24" s="2146"/>
      <c r="E24" s="2146"/>
      <c r="F24" s="2146"/>
      <c r="G24" s="2146"/>
      <c r="H24" s="2146"/>
      <c r="I24" s="2146"/>
      <c r="J24" s="2146"/>
      <c r="K24" s="2146"/>
      <c r="L24" s="2146"/>
      <c r="M24" s="2146"/>
      <c r="N24" s="2146"/>
      <c r="O24" s="2146"/>
      <c r="P24" s="2146"/>
    </row>
    <row r="25" spans="2:16">
      <c r="B25" s="2146"/>
      <c r="C25" s="2160" t="s">
        <v>6821</v>
      </c>
      <c r="D25" s="2146"/>
      <c r="E25" s="2146"/>
      <c r="F25" s="2146"/>
      <c r="G25" s="2146"/>
      <c r="H25" s="2146"/>
      <c r="I25" s="2146"/>
      <c r="J25" s="2146"/>
      <c r="K25" s="2146"/>
      <c r="L25" s="2146"/>
      <c r="M25" s="2146"/>
      <c r="N25" s="2146"/>
      <c r="O25" s="2146"/>
      <c r="P25" s="2146"/>
    </row>
    <row r="26" spans="2:16">
      <c r="B26" s="2146"/>
      <c r="C26" s="2160" t="s">
        <v>6822</v>
      </c>
      <c r="D26" s="2146"/>
      <c r="E26" s="2146"/>
      <c r="F26" s="2146"/>
      <c r="G26" s="2146"/>
      <c r="H26" s="2146"/>
      <c r="I26" s="2146"/>
      <c r="J26" s="2146"/>
      <c r="K26" s="2146"/>
      <c r="L26" s="2146"/>
      <c r="M26" s="2146"/>
      <c r="N26" s="2146"/>
      <c r="O26" s="2146"/>
      <c r="P26" s="2146"/>
    </row>
    <row r="27" spans="2:16">
      <c r="B27" s="2146"/>
      <c r="C27" s="2160" t="s">
        <v>6823</v>
      </c>
      <c r="D27" s="2146"/>
      <c r="E27" s="2146"/>
      <c r="F27" s="2146"/>
      <c r="G27" s="2146"/>
      <c r="H27" s="2146"/>
      <c r="I27" s="2146"/>
      <c r="J27" s="2146"/>
      <c r="K27" s="2146"/>
      <c r="L27" s="2146"/>
      <c r="M27" s="2146"/>
      <c r="N27" s="2146"/>
      <c r="O27" s="2146"/>
      <c r="P27" s="2146"/>
    </row>
    <row r="28" spans="2:16">
      <c r="B28" s="2146"/>
      <c r="C28" s="2160" t="s">
        <v>6824</v>
      </c>
      <c r="D28" s="2146"/>
      <c r="E28" s="2146"/>
      <c r="F28" s="2146"/>
      <c r="G28" s="2146"/>
      <c r="H28" s="2146"/>
      <c r="I28" s="2146"/>
      <c r="J28" s="2146"/>
      <c r="K28" s="2146"/>
      <c r="L28" s="2146"/>
      <c r="M28" s="2146"/>
      <c r="N28" s="2146"/>
      <c r="O28" s="2146"/>
      <c r="P28" s="2146"/>
    </row>
    <row r="29" spans="2:16">
      <c r="B29" s="2146"/>
      <c r="C29" s="2160" t="s">
        <v>6825</v>
      </c>
      <c r="D29" s="2146"/>
      <c r="E29" s="2146"/>
      <c r="F29" s="2146"/>
      <c r="G29" s="2146"/>
      <c r="H29" s="2146"/>
      <c r="I29" s="2146"/>
      <c r="J29" s="2146"/>
      <c r="K29" s="2146"/>
      <c r="L29" s="2146"/>
      <c r="M29" s="2146"/>
      <c r="N29" s="2146"/>
      <c r="O29" s="2146"/>
      <c r="P29" s="2146"/>
    </row>
    <row r="30" spans="2:16">
      <c r="B30" s="2146"/>
      <c r="C30" s="2146"/>
      <c r="D30" s="2146"/>
      <c r="E30" s="2146"/>
      <c r="F30" s="2146"/>
      <c r="G30" s="2146"/>
      <c r="H30" s="2146"/>
      <c r="I30" s="2146"/>
      <c r="J30" s="2146"/>
      <c r="K30" s="2146"/>
      <c r="L30" s="2146"/>
      <c r="M30" s="2146"/>
      <c r="N30" s="2146"/>
      <c r="O30" s="2146"/>
      <c r="P30" s="2146"/>
    </row>
    <row r="31" spans="2:16">
      <c r="B31" s="2146"/>
      <c r="C31" s="2160" t="s">
        <v>6826</v>
      </c>
      <c r="D31" s="2146"/>
      <c r="E31" s="2146"/>
      <c r="F31" s="2146"/>
      <c r="G31" s="2146"/>
      <c r="H31" s="2146"/>
      <c r="I31" s="2146"/>
      <c r="J31" s="2146"/>
      <c r="K31" s="2146"/>
      <c r="L31" s="2146"/>
      <c r="M31" s="2146"/>
      <c r="N31" s="2146"/>
      <c r="O31" s="2146"/>
      <c r="P31" s="2146"/>
    </row>
    <row r="32" spans="2:16">
      <c r="B32" s="2146"/>
      <c r="C32" s="2160" t="s">
        <v>6827</v>
      </c>
      <c r="D32" s="2146"/>
      <c r="E32" s="2146"/>
      <c r="F32" s="2146"/>
      <c r="G32" s="2146"/>
      <c r="H32" s="2146"/>
      <c r="I32" s="2146"/>
      <c r="J32" s="2146"/>
      <c r="K32" s="2146"/>
      <c r="L32" s="2146"/>
      <c r="M32" s="2146"/>
      <c r="N32" s="2146"/>
      <c r="O32" s="2146"/>
      <c r="P32" s="2146"/>
    </row>
    <row r="33" spans="2:16">
      <c r="B33" s="2146"/>
      <c r="C33" s="2160" t="s">
        <v>6828</v>
      </c>
      <c r="D33" s="2146"/>
      <c r="E33" s="2146"/>
      <c r="F33" s="2146"/>
      <c r="G33" s="2146"/>
      <c r="H33" s="2146"/>
      <c r="I33" s="2146"/>
      <c r="J33" s="2146"/>
      <c r="K33" s="2146"/>
      <c r="L33" s="2146"/>
      <c r="M33" s="2146"/>
      <c r="N33" s="2146"/>
      <c r="O33" s="2146"/>
      <c r="P33" s="2146"/>
    </row>
    <row r="34" spans="2:16">
      <c r="B34" s="2146"/>
      <c r="C34" s="2146"/>
      <c r="D34" s="2146"/>
      <c r="E34" s="2146"/>
      <c r="F34" s="2146"/>
      <c r="G34" s="2146"/>
      <c r="H34" s="2146"/>
      <c r="I34" s="2146"/>
      <c r="J34" s="2146"/>
      <c r="K34" s="2146"/>
      <c r="L34" s="2146"/>
      <c r="M34" s="2146"/>
      <c r="N34" s="2146"/>
      <c r="O34" s="2146"/>
      <c r="P34" s="2146"/>
    </row>
    <row r="35" spans="2:16" ht="18.75">
      <c r="B35" s="2145" t="s">
        <v>6829</v>
      </c>
      <c r="C35" s="2146"/>
      <c r="D35" s="2146"/>
      <c r="E35" s="2146"/>
      <c r="F35" s="2146"/>
      <c r="G35" s="2146"/>
      <c r="H35" s="2146"/>
      <c r="I35" s="2146"/>
      <c r="J35" s="2146"/>
      <c r="K35" s="2146"/>
      <c r="L35" s="2146"/>
      <c r="M35" s="2146"/>
      <c r="N35" s="2146"/>
      <c r="O35" s="2146"/>
      <c r="P35" s="2146"/>
    </row>
    <row r="36" spans="2:16">
      <c r="B36" s="2157" t="s">
        <v>1850</v>
      </c>
      <c r="C36" s="2159" t="s">
        <v>6830</v>
      </c>
      <c r="D36" s="2146"/>
      <c r="E36" s="2146"/>
      <c r="F36" s="2146"/>
      <c r="G36" s="2146"/>
      <c r="H36" s="2146"/>
      <c r="I36" s="2146"/>
      <c r="J36" s="2146"/>
      <c r="K36" s="2146"/>
      <c r="L36" s="2146"/>
      <c r="M36" s="2146"/>
      <c r="N36" s="2146"/>
      <c r="O36" s="2146"/>
      <c r="P36" s="2146"/>
    </row>
    <row r="37" spans="2:16">
      <c r="B37" s="2146"/>
      <c r="C37" s="2146"/>
      <c r="D37" s="2146"/>
      <c r="E37" s="2146"/>
      <c r="F37" s="2146"/>
      <c r="G37" s="2146"/>
      <c r="H37" s="2146"/>
      <c r="I37" s="2146"/>
      <c r="J37" s="2146"/>
      <c r="K37" s="2146"/>
      <c r="L37" s="2146"/>
      <c r="M37" s="2146"/>
      <c r="N37" s="2146"/>
      <c r="O37" s="2146"/>
      <c r="P37" s="2146"/>
    </row>
    <row r="38" spans="2:16" ht="18.75">
      <c r="B38" s="2145" t="s">
        <v>6831</v>
      </c>
      <c r="C38" s="2146"/>
      <c r="D38" s="2146"/>
      <c r="E38" s="2146"/>
      <c r="F38" s="2146"/>
      <c r="G38" s="2146"/>
      <c r="H38" s="2146"/>
      <c r="I38" s="2146"/>
      <c r="J38" s="2146"/>
      <c r="K38" s="2146"/>
      <c r="L38" s="2146"/>
      <c r="M38" s="2146"/>
      <c r="N38" s="2146"/>
      <c r="O38" s="2146"/>
      <c r="P38" s="2146"/>
    </row>
    <row r="39" spans="2:16">
      <c r="B39" s="2157" t="s">
        <v>1850</v>
      </c>
      <c r="C39" s="2159" t="s">
        <v>6832</v>
      </c>
      <c r="D39" s="2146"/>
      <c r="E39" s="2146"/>
      <c r="F39" s="2146"/>
      <c r="G39" s="2146"/>
      <c r="H39" s="2146"/>
      <c r="I39" s="2146"/>
      <c r="J39" s="2146"/>
      <c r="K39" s="2146"/>
      <c r="L39" s="2146"/>
      <c r="M39" s="2146"/>
      <c r="N39" s="2146"/>
      <c r="O39" s="2146"/>
      <c r="P39" s="2146"/>
    </row>
    <row r="40" spans="2:16">
      <c r="B40" s="2159"/>
      <c r="C40" s="2159"/>
      <c r="D40" s="2146"/>
      <c r="E40" s="2146"/>
      <c r="F40" s="2146"/>
      <c r="G40" s="2146"/>
      <c r="H40" s="2146"/>
      <c r="I40" s="2146"/>
      <c r="J40" s="2146"/>
      <c r="K40" s="2146"/>
      <c r="L40" s="2146"/>
      <c r="M40" s="2146"/>
      <c r="N40" s="2146"/>
      <c r="O40" s="2146"/>
      <c r="P40" s="2146"/>
    </row>
    <row r="41" spans="2:16" ht="18.75">
      <c r="B41" s="2145" t="s">
        <v>6833</v>
      </c>
      <c r="C41" s="2146"/>
      <c r="D41" s="2146"/>
      <c r="E41" s="2146"/>
      <c r="F41" s="2146"/>
      <c r="G41" s="2146"/>
      <c r="H41" s="2146"/>
      <c r="I41" s="2146"/>
      <c r="J41" s="2146"/>
      <c r="K41" s="2146"/>
      <c r="L41" s="2146"/>
      <c r="M41" s="2146"/>
      <c r="N41" s="2146"/>
      <c r="O41" s="2146"/>
      <c r="P41" s="2146"/>
    </row>
    <row r="42" spans="2:16">
      <c r="B42" s="2157" t="s">
        <v>1850</v>
      </c>
      <c r="C42" s="2158" t="s">
        <v>6834</v>
      </c>
      <c r="D42" s="2146"/>
      <c r="E42" s="2146"/>
      <c r="F42" s="2146"/>
      <c r="G42" s="2146"/>
      <c r="H42" s="2146"/>
      <c r="I42" s="2146"/>
      <c r="J42" s="2146"/>
      <c r="K42" s="2146"/>
      <c r="L42" s="2146"/>
      <c r="M42" s="2146"/>
      <c r="N42" s="2146"/>
      <c r="O42" s="2146"/>
      <c r="P42" s="2146"/>
    </row>
    <row r="43" spans="2:16">
      <c r="B43" s="2146"/>
      <c r="C43" s="2146"/>
      <c r="D43" s="2146"/>
      <c r="E43" s="2146"/>
      <c r="F43" s="2146"/>
      <c r="G43" s="2146"/>
      <c r="H43" s="2146"/>
      <c r="I43" s="2146"/>
      <c r="J43" s="2146"/>
      <c r="K43" s="2146"/>
      <c r="L43" s="2146"/>
      <c r="M43" s="2146"/>
      <c r="N43" s="2146"/>
      <c r="O43" s="2146"/>
      <c r="P43" s="2146"/>
    </row>
    <row r="44" spans="2:16" ht="18.75">
      <c r="B44" s="2145" t="s">
        <v>6835</v>
      </c>
      <c r="C44" s="2146"/>
      <c r="D44" s="2146"/>
      <c r="E44" s="2146"/>
      <c r="F44" s="2146"/>
      <c r="G44" s="2146"/>
      <c r="H44" s="2146"/>
      <c r="I44" s="2146"/>
      <c r="J44" s="2146"/>
      <c r="K44" s="2146"/>
      <c r="L44" s="2146"/>
      <c r="M44" s="2146"/>
      <c r="N44" s="2146"/>
      <c r="O44" s="2146"/>
      <c r="P44" s="2146"/>
    </row>
    <row r="45" spans="2:16">
      <c r="B45" s="2157" t="s">
        <v>1850</v>
      </c>
      <c r="C45" s="2159" t="s">
        <v>6836</v>
      </c>
      <c r="D45" s="2146"/>
      <c r="E45" s="2146"/>
      <c r="F45" s="2146"/>
      <c r="G45" s="2146"/>
      <c r="H45" s="2146"/>
      <c r="I45" s="2146"/>
      <c r="J45" s="2146"/>
      <c r="K45" s="2146"/>
      <c r="L45" s="2146"/>
      <c r="M45" s="2146"/>
      <c r="N45" s="2146"/>
      <c r="O45" s="2146"/>
      <c r="P45" s="2146"/>
    </row>
    <row r="46" spans="2:16">
      <c r="B46" s="2146"/>
      <c r="C46" s="2146"/>
      <c r="D46" s="2146"/>
      <c r="E46" s="2146"/>
      <c r="F46" s="2146"/>
      <c r="G46" s="2146"/>
      <c r="H46" s="2146"/>
      <c r="I46" s="2146"/>
      <c r="J46" s="2146"/>
      <c r="K46" s="2146"/>
      <c r="L46" s="2146"/>
      <c r="M46" s="2146"/>
      <c r="N46" s="2146"/>
      <c r="O46" s="2146"/>
      <c r="P46" s="2146"/>
    </row>
    <row r="47" spans="2:16">
      <c r="B47" s="2146"/>
      <c r="C47" s="2146" t="s">
        <v>6837</v>
      </c>
      <c r="D47" s="2146"/>
      <c r="E47" s="2146"/>
      <c r="F47" s="2146"/>
      <c r="G47" s="2146"/>
      <c r="H47" s="2146"/>
      <c r="I47" s="2146"/>
      <c r="J47" s="2146"/>
      <c r="K47" s="2146"/>
      <c r="L47" s="2146"/>
      <c r="M47" s="2146"/>
      <c r="N47" s="2146"/>
      <c r="O47" s="2146"/>
      <c r="P47" s="2146"/>
    </row>
    <row r="48" spans="2:16">
      <c r="B48" s="2146"/>
      <c r="C48" s="2146" t="s">
        <v>6838</v>
      </c>
      <c r="D48" s="2146"/>
      <c r="E48" s="2146"/>
      <c r="F48" s="2146"/>
      <c r="G48" s="2146"/>
      <c r="H48" s="2146"/>
      <c r="I48" s="2146"/>
      <c r="J48" s="2146"/>
      <c r="K48" s="2146"/>
      <c r="L48" s="2146"/>
      <c r="M48" s="2146"/>
      <c r="N48" s="2146"/>
      <c r="O48" s="2146"/>
      <c r="P48" s="2146"/>
    </row>
    <row r="49" spans="1:16">
      <c r="B49" s="2146"/>
      <c r="C49" s="2146" t="s">
        <v>6839</v>
      </c>
      <c r="D49" s="2146"/>
      <c r="E49" s="2146"/>
      <c r="F49" s="2146"/>
      <c r="G49" s="2146"/>
      <c r="H49" s="2146"/>
      <c r="I49" s="2146"/>
      <c r="J49" s="2146"/>
      <c r="K49" s="2146"/>
      <c r="L49" s="2146"/>
      <c r="M49" s="2146"/>
      <c r="N49" s="2146"/>
      <c r="O49" s="2146"/>
      <c r="P49" s="2146"/>
    </row>
    <row r="50" spans="1:16">
      <c r="B50" s="2146"/>
      <c r="C50" s="2146"/>
      <c r="D50" s="2146"/>
      <c r="E50" s="2146"/>
      <c r="F50" s="2146"/>
      <c r="G50" s="2146"/>
      <c r="H50" s="2146"/>
      <c r="I50" s="2146"/>
      <c r="J50" s="2146"/>
      <c r="K50" s="2146"/>
      <c r="L50" s="2146"/>
      <c r="M50" s="2146"/>
      <c r="N50" s="2146"/>
      <c r="O50" s="2146"/>
      <c r="P50" s="2146"/>
    </row>
    <row r="51" spans="1:16">
      <c r="B51" s="2146"/>
      <c r="C51" s="2160" t="s">
        <v>6840</v>
      </c>
      <c r="D51" s="2146"/>
      <c r="E51" s="2146"/>
      <c r="F51" s="2146"/>
      <c r="G51" s="2146"/>
      <c r="H51" s="2146"/>
      <c r="I51" s="2146"/>
      <c r="J51" s="2146"/>
      <c r="K51" s="2146"/>
      <c r="L51" s="2146"/>
      <c r="M51" s="2146"/>
      <c r="N51" s="2146"/>
      <c r="O51" s="2146"/>
      <c r="P51" s="2146"/>
    </row>
    <row r="52" spans="1:16">
      <c r="B52" s="2146"/>
      <c r="C52" s="2160" t="s">
        <v>6841</v>
      </c>
      <c r="D52" s="2146"/>
      <c r="E52" s="2146"/>
      <c r="F52" s="2146"/>
      <c r="G52" s="2146"/>
      <c r="H52" s="2146"/>
      <c r="I52" s="2146"/>
      <c r="J52" s="2146"/>
      <c r="K52" s="2146"/>
      <c r="L52" s="2146"/>
      <c r="M52" s="2146"/>
      <c r="N52" s="2146"/>
      <c r="O52" s="2146"/>
      <c r="P52" s="2146"/>
    </row>
    <row r="53" spans="1:16">
      <c r="B53" s="2146"/>
      <c r="C53" s="2160" t="s">
        <v>6842</v>
      </c>
      <c r="D53" s="2146"/>
      <c r="E53" s="2146"/>
      <c r="F53" s="2146"/>
      <c r="G53" s="2146"/>
      <c r="H53" s="2146"/>
      <c r="I53" s="2146"/>
      <c r="J53" s="2146"/>
      <c r="K53" s="2146"/>
      <c r="L53" s="2146"/>
      <c r="M53" s="2146"/>
      <c r="N53" s="2146"/>
      <c r="O53" s="2146"/>
      <c r="P53" s="2146"/>
    </row>
    <row r="54" spans="1:16">
      <c r="B54" s="2146"/>
      <c r="C54" s="2160" t="s">
        <v>6843</v>
      </c>
      <c r="D54" s="2146"/>
      <c r="E54" s="2146"/>
      <c r="F54" s="2146"/>
      <c r="G54" s="2146"/>
      <c r="H54" s="2146"/>
      <c r="I54" s="2146"/>
      <c r="J54" s="2146"/>
      <c r="K54" s="2146"/>
      <c r="L54" s="2146"/>
      <c r="M54" s="2146"/>
      <c r="N54" s="2146"/>
      <c r="O54" s="2146"/>
      <c r="P54" s="2146"/>
    </row>
    <row r="55" spans="1:16">
      <c r="B55" s="2146"/>
      <c r="C55" s="2146"/>
      <c r="D55" s="2146"/>
      <c r="E55" s="2146"/>
      <c r="F55" s="2146"/>
      <c r="G55" s="2146"/>
      <c r="H55" s="2146"/>
      <c r="I55" s="2146"/>
      <c r="J55" s="2146"/>
      <c r="K55" s="2146"/>
      <c r="L55" s="2146"/>
      <c r="M55" s="2146"/>
      <c r="N55" s="2146"/>
      <c r="O55" s="2146"/>
      <c r="P55" s="2146"/>
    </row>
    <row r="56" spans="1:16">
      <c r="B56" s="2146"/>
      <c r="C56" s="2160" t="s">
        <v>6844</v>
      </c>
      <c r="D56" s="2146"/>
      <c r="E56" s="2146"/>
      <c r="F56" s="2146"/>
      <c r="G56" s="2146"/>
      <c r="H56" s="2146"/>
      <c r="I56" s="2146"/>
      <c r="J56" s="2146"/>
      <c r="K56" s="2146"/>
      <c r="L56" s="2146"/>
      <c r="M56" s="2146"/>
      <c r="N56" s="2146"/>
      <c r="O56" s="2146"/>
      <c r="P56" s="2146"/>
    </row>
    <row r="57" spans="1:16">
      <c r="B57" s="2146"/>
      <c r="C57" s="2160" t="s">
        <v>6845</v>
      </c>
      <c r="D57" s="2146"/>
      <c r="E57" s="2146"/>
      <c r="F57" s="2146"/>
      <c r="G57" s="2146"/>
      <c r="H57" s="2146"/>
      <c r="I57" s="2146"/>
      <c r="J57" s="2146"/>
      <c r="K57" s="2146"/>
      <c r="L57" s="2146"/>
      <c r="M57" s="2146"/>
      <c r="N57" s="2146"/>
      <c r="O57" s="2146"/>
      <c r="P57" s="2146"/>
    </row>
    <row r="58" spans="1:16">
      <c r="B58" s="2146"/>
      <c r="C58" s="2160" t="s">
        <v>6846</v>
      </c>
      <c r="D58" s="2146"/>
      <c r="E58" s="2146"/>
      <c r="F58" s="2146"/>
      <c r="G58" s="2146"/>
      <c r="H58" s="2146"/>
      <c r="I58" s="2146"/>
      <c r="J58" s="2146"/>
      <c r="K58" s="2146"/>
      <c r="L58" s="2146"/>
      <c r="M58" s="2146"/>
      <c r="N58" s="2146"/>
      <c r="O58" s="2146"/>
      <c r="P58" s="2146"/>
    </row>
    <row r="59" spans="1:16">
      <c r="B59" s="2146"/>
      <c r="C59" s="2146"/>
      <c r="D59" s="2146"/>
      <c r="E59" s="2146"/>
      <c r="F59" s="2146"/>
      <c r="G59" s="2146"/>
      <c r="H59" s="2146"/>
      <c r="I59" s="2146"/>
      <c r="J59" s="2146"/>
      <c r="K59" s="2146"/>
      <c r="L59" s="2146"/>
      <c r="M59" s="2146"/>
      <c r="N59" s="2146"/>
      <c r="O59" s="2146"/>
      <c r="P59" s="2146"/>
    </row>
    <row r="60" spans="1:16">
      <c r="A60" s="2161"/>
      <c r="B60" s="2161"/>
      <c r="C60" s="2161"/>
      <c r="D60" s="2161"/>
      <c r="E60" s="2161"/>
      <c r="F60" s="2161"/>
      <c r="G60" s="2161"/>
      <c r="H60" s="2161"/>
      <c r="I60" s="2161"/>
      <c r="J60" s="2161"/>
      <c r="K60" s="2161"/>
      <c r="L60" s="2161"/>
      <c r="M60" s="2161"/>
      <c r="N60" s="2161"/>
      <c r="O60" s="2161"/>
      <c r="P60" s="2161"/>
    </row>
    <row r="61" spans="1:16">
      <c r="B61" s="2146"/>
      <c r="C61" s="2146"/>
      <c r="D61" s="2146"/>
      <c r="E61" s="2146"/>
      <c r="F61" s="2146"/>
      <c r="G61" s="2146"/>
      <c r="H61" s="2146"/>
      <c r="I61" s="2146"/>
      <c r="J61" s="2146"/>
      <c r="K61" s="2146"/>
      <c r="L61" s="2146"/>
      <c r="M61" s="2146"/>
      <c r="N61" s="2146"/>
      <c r="O61" s="2146"/>
      <c r="P61" s="2146"/>
    </row>
    <row r="62" spans="1:16">
      <c r="B62" s="2157" t="s">
        <v>1850</v>
      </c>
      <c r="C62" s="2158" t="s">
        <v>6847</v>
      </c>
      <c r="D62" s="2146"/>
      <c r="E62" s="2146"/>
      <c r="F62" s="2146"/>
      <c r="G62" s="2146"/>
      <c r="H62" s="2146"/>
      <c r="I62" s="2146"/>
      <c r="J62" s="2146"/>
      <c r="K62" s="2146"/>
      <c r="L62" s="2146"/>
      <c r="M62" s="2146"/>
      <c r="N62" s="2146"/>
      <c r="O62" s="2146"/>
      <c r="P62" s="2146"/>
    </row>
    <row r="63" spans="1:16">
      <c r="B63" s="2146"/>
      <c r="C63" s="2146"/>
      <c r="D63" s="2146"/>
      <c r="E63" s="2146"/>
      <c r="F63" s="2146"/>
      <c r="G63" s="2146"/>
      <c r="H63" s="2146"/>
      <c r="I63" s="2146"/>
      <c r="J63" s="2146"/>
      <c r="K63" s="2146"/>
      <c r="L63" s="2146"/>
      <c r="M63" s="2146"/>
      <c r="N63" s="2146"/>
      <c r="O63" s="2146"/>
      <c r="P63" s="2146"/>
    </row>
    <row r="64" spans="1:16">
      <c r="B64" s="2146"/>
      <c r="C64" s="2146" t="s">
        <v>6848</v>
      </c>
      <c r="D64" s="2146"/>
      <c r="E64" s="2146"/>
      <c r="F64" s="2146"/>
      <c r="G64" s="2146"/>
      <c r="H64" s="2146"/>
      <c r="I64" s="2146"/>
      <c r="J64" s="2146"/>
      <c r="K64" s="2146"/>
      <c r="L64" s="2146"/>
      <c r="M64" s="2146"/>
      <c r="N64" s="2146"/>
      <c r="O64" s="2146"/>
      <c r="P64" s="2146"/>
    </row>
    <row r="65" spans="2:16">
      <c r="B65" s="2146"/>
      <c r="C65" s="2146" t="s">
        <v>6849</v>
      </c>
      <c r="D65" s="2146"/>
      <c r="E65" s="2146"/>
      <c r="F65" s="2146"/>
      <c r="G65" s="2146"/>
      <c r="H65" s="2146"/>
      <c r="I65" s="2146"/>
      <c r="J65" s="2146"/>
      <c r="K65" s="2146"/>
      <c r="L65" s="2146"/>
      <c r="M65" s="2146"/>
      <c r="N65" s="2146"/>
      <c r="O65" s="2146"/>
      <c r="P65" s="2146"/>
    </row>
    <row r="66" spans="2:16">
      <c r="B66" s="2146"/>
      <c r="C66" s="2146"/>
      <c r="D66" s="2146"/>
      <c r="E66" s="2146"/>
      <c r="F66" s="2146"/>
      <c r="G66" s="2146"/>
      <c r="H66" s="2146"/>
      <c r="I66" s="2146"/>
      <c r="J66" s="2146"/>
      <c r="K66" s="2146"/>
      <c r="L66" s="2146"/>
      <c r="M66" s="2146"/>
      <c r="N66" s="2146"/>
      <c r="O66" s="2146"/>
      <c r="P66" s="2146"/>
    </row>
    <row r="67" spans="2:16">
      <c r="B67" s="2146"/>
      <c r="C67" s="2146" t="s">
        <v>6850</v>
      </c>
      <c r="D67" s="2146"/>
      <c r="E67" s="2146"/>
      <c r="F67" s="2146"/>
      <c r="G67" s="2146"/>
      <c r="H67" s="2146"/>
      <c r="I67" s="2146"/>
      <c r="J67" s="2146"/>
      <c r="K67" s="2146"/>
      <c r="L67" s="2146"/>
      <c r="M67" s="2146"/>
      <c r="N67" s="2146"/>
      <c r="O67" s="2146"/>
      <c r="P67" s="2146"/>
    </row>
    <row r="68" spans="2:16">
      <c r="B68" s="2146"/>
      <c r="C68" s="2146" t="s">
        <v>6851</v>
      </c>
      <c r="D68" s="2146"/>
      <c r="E68" s="2146"/>
      <c r="F68" s="2146"/>
      <c r="G68" s="2146"/>
      <c r="H68" s="2146"/>
      <c r="I68" s="2146"/>
      <c r="J68" s="2146"/>
      <c r="K68" s="2146"/>
      <c r="L68" s="2146"/>
      <c r="M68" s="2146"/>
      <c r="N68" s="2146"/>
      <c r="O68" s="2146"/>
      <c r="P68" s="2146"/>
    </row>
    <row r="69" spans="2:16">
      <c r="B69" s="2146"/>
      <c r="C69" s="2146" t="s">
        <v>6852</v>
      </c>
      <c r="D69" s="2146"/>
      <c r="E69" s="2146"/>
      <c r="F69" s="2146"/>
      <c r="G69" s="2146"/>
      <c r="H69" s="2146"/>
      <c r="I69" s="2146"/>
      <c r="J69" s="2146"/>
      <c r="K69" s="2146"/>
      <c r="L69" s="2146"/>
      <c r="M69" s="2146"/>
      <c r="N69" s="2146"/>
      <c r="O69" s="2146"/>
      <c r="P69" s="2146"/>
    </row>
    <row r="70" spans="2:16">
      <c r="B70" s="2146"/>
      <c r="C70" s="2146" t="s">
        <v>6853</v>
      </c>
      <c r="D70" s="2146"/>
      <c r="E70" s="2146"/>
      <c r="F70" s="2146"/>
      <c r="G70" s="2146"/>
      <c r="H70" s="2146"/>
      <c r="I70" s="2146"/>
      <c r="J70" s="2146"/>
      <c r="K70" s="2146"/>
      <c r="L70" s="2146"/>
      <c r="M70" s="2146"/>
      <c r="N70" s="2146"/>
      <c r="O70" s="2146"/>
      <c r="P70" s="2146"/>
    </row>
    <row r="71" spans="2:16">
      <c r="B71" s="2146"/>
      <c r="C71" s="2146" t="s">
        <v>6854</v>
      </c>
      <c r="D71" s="2146"/>
      <c r="E71" s="2146"/>
      <c r="F71" s="2146"/>
      <c r="G71" s="2146"/>
      <c r="H71" s="2146"/>
      <c r="I71" s="2146"/>
      <c r="J71" s="2146"/>
      <c r="K71" s="2146"/>
      <c r="L71" s="2146"/>
      <c r="M71" s="2146"/>
      <c r="N71" s="2146"/>
      <c r="O71" s="2146"/>
      <c r="P71" s="2146"/>
    </row>
    <row r="72" spans="2:16">
      <c r="B72" s="2146"/>
      <c r="C72" s="2146" t="s">
        <v>6855</v>
      </c>
      <c r="D72" s="2146"/>
      <c r="E72" s="2146"/>
      <c r="F72" s="2146"/>
      <c r="G72" s="2146"/>
      <c r="H72" s="2146"/>
      <c r="I72" s="2146"/>
      <c r="J72" s="2146"/>
      <c r="K72" s="2146"/>
      <c r="L72" s="2146"/>
      <c r="M72" s="2146"/>
      <c r="N72" s="2146"/>
      <c r="O72" s="2146"/>
      <c r="P72" s="2146"/>
    </row>
    <row r="73" spans="2:16">
      <c r="B73" s="2146"/>
      <c r="C73" s="2146" t="s">
        <v>6856</v>
      </c>
      <c r="D73" s="2146"/>
      <c r="E73" s="2146"/>
      <c r="F73" s="2146"/>
      <c r="G73" s="2146"/>
      <c r="H73" s="2146"/>
      <c r="I73" s="2146"/>
      <c r="J73" s="2146"/>
      <c r="K73" s="2146"/>
      <c r="L73" s="2146"/>
      <c r="M73" s="2146"/>
      <c r="N73" s="2146"/>
      <c r="O73" s="2146"/>
      <c r="P73" s="2146"/>
    </row>
    <row r="74" spans="2:16">
      <c r="B74" s="2146"/>
      <c r="C74" s="2146" t="s">
        <v>6857</v>
      </c>
      <c r="D74" s="2146"/>
      <c r="E74" s="2146"/>
      <c r="F74" s="2146"/>
      <c r="G74" s="2146"/>
      <c r="H74" s="2146"/>
      <c r="I74" s="2146"/>
      <c r="J74" s="2146"/>
      <c r="K74" s="2146"/>
      <c r="L74" s="2146"/>
      <c r="M74" s="2146"/>
      <c r="N74" s="2146"/>
      <c r="O74" s="2146"/>
      <c r="P74" s="2146"/>
    </row>
    <row r="75" spans="2:16">
      <c r="B75" s="2146"/>
      <c r="C75" s="2146" t="s">
        <v>6858</v>
      </c>
      <c r="D75" s="2146"/>
      <c r="E75" s="2146"/>
      <c r="F75" s="2146"/>
      <c r="G75" s="2146"/>
      <c r="H75" s="2146"/>
      <c r="I75" s="2146"/>
      <c r="J75" s="2146"/>
      <c r="K75" s="2146"/>
      <c r="L75" s="2146"/>
      <c r="M75" s="2146"/>
      <c r="N75" s="2146"/>
      <c r="O75" s="2146"/>
      <c r="P75" s="2146"/>
    </row>
    <row r="76" spans="2:16">
      <c r="B76" s="2146"/>
      <c r="C76" s="2146" t="s">
        <v>6859</v>
      </c>
      <c r="D76" s="2146"/>
      <c r="E76" s="2146"/>
      <c r="F76" s="2146"/>
      <c r="G76" s="2146"/>
      <c r="H76" s="2146"/>
      <c r="I76" s="2146"/>
      <c r="J76" s="2146"/>
      <c r="K76" s="2146"/>
      <c r="L76" s="2146"/>
      <c r="M76" s="2146"/>
      <c r="N76" s="2146"/>
      <c r="O76" s="2146"/>
      <c r="P76" s="2146"/>
    </row>
    <row r="77" spans="2:16">
      <c r="B77" s="2146"/>
      <c r="C77" s="2146" t="s">
        <v>6860</v>
      </c>
      <c r="D77" s="2146"/>
      <c r="E77" s="2146"/>
      <c r="F77" s="2146"/>
      <c r="G77" s="2146"/>
      <c r="H77" s="2146"/>
      <c r="I77" s="2146"/>
      <c r="J77" s="2146"/>
      <c r="K77" s="2146"/>
      <c r="L77" s="2146"/>
      <c r="M77" s="2146"/>
      <c r="N77" s="2146"/>
      <c r="O77" s="2146"/>
      <c r="P77" s="2146"/>
    </row>
    <row r="78" spans="2:16">
      <c r="B78" s="2146"/>
      <c r="C78" s="2146" t="s">
        <v>6861</v>
      </c>
      <c r="D78" s="2146"/>
      <c r="E78" s="2146"/>
      <c r="F78" s="2146"/>
      <c r="G78" s="2146"/>
      <c r="H78" s="2146"/>
      <c r="I78" s="2146"/>
      <c r="J78" s="2146"/>
      <c r="K78" s="2146"/>
      <c r="L78" s="2146"/>
      <c r="M78" s="2146"/>
      <c r="N78" s="2146"/>
      <c r="O78" s="2146"/>
      <c r="P78" s="2146"/>
    </row>
    <row r="79" spans="2:16">
      <c r="B79" s="2146"/>
      <c r="C79" s="2146" t="s">
        <v>6862</v>
      </c>
      <c r="D79" s="2146"/>
      <c r="E79" s="2146"/>
      <c r="F79" s="2146"/>
      <c r="G79" s="2146"/>
      <c r="H79" s="2146"/>
      <c r="I79" s="2146"/>
      <c r="J79" s="2146"/>
      <c r="K79" s="2146"/>
      <c r="L79" s="2146"/>
      <c r="M79" s="2146"/>
      <c r="N79" s="2146"/>
      <c r="O79" s="2146"/>
      <c r="P79" s="2146"/>
    </row>
    <row r="80" spans="2:16">
      <c r="B80" s="2146"/>
      <c r="C80" s="2146" t="s">
        <v>6863</v>
      </c>
      <c r="D80" s="2146"/>
      <c r="E80" s="2146"/>
      <c r="F80" s="2146"/>
      <c r="G80" s="2146"/>
      <c r="H80" s="2146"/>
      <c r="I80" s="2146"/>
      <c r="J80" s="2146"/>
      <c r="K80" s="2146"/>
      <c r="L80" s="2146"/>
      <c r="M80" s="2146"/>
      <c r="N80" s="2146"/>
      <c r="O80" s="2146"/>
      <c r="P80" s="2146"/>
    </row>
    <row r="81" spans="2:16">
      <c r="B81" s="2146"/>
      <c r="C81" s="2146"/>
      <c r="D81" s="2146"/>
      <c r="E81" s="2146"/>
      <c r="F81" s="2146"/>
      <c r="G81" s="2146"/>
      <c r="H81" s="2146"/>
      <c r="I81" s="2146"/>
      <c r="J81" s="2146"/>
      <c r="K81" s="2146"/>
      <c r="L81" s="2146"/>
      <c r="M81" s="2146"/>
      <c r="N81" s="2146"/>
      <c r="O81" s="2146"/>
      <c r="P81" s="2146"/>
    </row>
    <row r="82" spans="2:16">
      <c r="B82" s="2146"/>
      <c r="C82" s="2146" t="s">
        <v>6864</v>
      </c>
      <c r="D82" s="2146"/>
      <c r="E82" s="2146"/>
      <c r="F82" s="2146"/>
      <c r="G82" s="2146"/>
      <c r="H82" s="2146"/>
      <c r="I82" s="2146"/>
      <c r="J82" s="2146"/>
      <c r="K82" s="2146"/>
      <c r="L82" s="2146"/>
      <c r="M82" s="2146"/>
      <c r="N82" s="2146"/>
      <c r="O82" s="2146"/>
      <c r="P82" s="2146"/>
    </row>
    <row r="83" spans="2:16">
      <c r="B83" s="2146"/>
      <c r="C83" s="2146" t="s">
        <v>6865</v>
      </c>
      <c r="D83" s="2146"/>
      <c r="E83" s="2146"/>
      <c r="F83" s="2146"/>
      <c r="G83" s="2146"/>
      <c r="H83" s="2146"/>
      <c r="I83" s="2146"/>
      <c r="J83" s="2146"/>
      <c r="K83" s="2146"/>
      <c r="L83" s="2146"/>
      <c r="M83" s="2146"/>
      <c r="N83" s="2146"/>
      <c r="O83" s="2146"/>
      <c r="P83" s="2146"/>
    </row>
    <row r="84" spans="2:16">
      <c r="B84" s="2146"/>
      <c r="C84" s="2146"/>
      <c r="D84" s="2146"/>
      <c r="E84" s="2146"/>
      <c r="F84" s="2146"/>
      <c r="G84" s="2146"/>
      <c r="H84" s="2146"/>
      <c r="I84" s="2146"/>
      <c r="J84" s="2146"/>
      <c r="K84" s="2146"/>
      <c r="L84" s="2146"/>
      <c r="M84" s="2146"/>
      <c r="N84" s="2146"/>
      <c r="O84" s="2146"/>
      <c r="P84" s="2146"/>
    </row>
    <row r="85" spans="2:16">
      <c r="B85" s="2146"/>
      <c r="C85" s="2146"/>
      <c r="D85" s="2146"/>
      <c r="E85" s="2146"/>
      <c r="F85" s="2146"/>
      <c r="G85" s="2146"/>
      <c r="H85" s="2146"/>
      <c r="I85" s="2146"/>
      <c r="J85" s="2146"/>
      <c r="K85" s="2146"/>
      <c r="L85" s="2146"/>
      <c r="M85" s="2146"/>
      <c r="N85" s="2146"/>
      <c r="O85" s="2146"/>
      <c r="P85" s="2146"/>
    </row>
    <row r="86" spans="2:16" ht="18.75">
      <c r="B86" s="2145" t="s">
        <v>6866</v>
      </c>
      <c r="C86" s="2146"/>
      <c r="D86" s="2146"/>
      <c r="E86" s="2146"/>
      <c r="F86" s="2146"/>
      <c r="G86" s="2146"/>
      <c r="H86" s="2146"/>
      <c r="I86" s="2146"/>
      <c r="J86" s="2146"/>
      <c r="K86" s="2146"/>
      <c r="L86" s="2146"/>
      <c r="M86" s="2146"/>
      <c r="N86" s="2146"/>
      <c r="O86" s="2146"/>
      <c r="P86" s="2146"/>
    </row>
    <row r="87" spans="2:16">
      <c r="B87" s="2157" t="s">
        <v>1850</v>
      </c>
      <c r="C87" s="2158" t="s">
        <v>6867</v>
      </c>
      <c r="D87" s="2146"/>
      <c r="E87" s="2146"/>
      <c r="F87" s="2146"/>
      <c r="G87" s="2146"/>
      <c r="H87" s="2146"/>
      <c r="I87" s="2146"/>
      <c r="J87" s="2146"/>
      <c r="K87" s="2146"/>
      <c r="L87" s="2146"/>
      <c r="M87" s="2146"/>
      <c r="N87" s="2146"/>
      <c r="O87" s="2146"/>
      <c r="P87" s="2146"/>
    </row>
    <row r="88" spans="2:16">
      <c r="B88" s="2146"/>
      <c r="C88" s="2146"/>
      <c r="D88" s="2146"/>
      <c r="E88" s="2146"/>
      <c r="F88" s="2146"/>
      <c r="G88" s="2146"/>
      <c r="H88" s="2146"/>
      <c r="I88" s="2146"/>
      <c r="J88" s="2146"/>
      <c r="K88" s="2146"/>
      <c r="L88" s="2146"/>
      <c r="M88" s="2146"/>
      <c r="N88" s="2146"/>
      <c r="O88" s="2146"/>
      <c r="P88" s="2146"/>
    </row>
    <row r="89" spans="2:16" ht="18.75">
      <c r="B89" s="2157" t="s">
        <v>1850</v>
      </c>
      <c r="C89" s="2162" t="s">
        <v>1640</v>
      </c>
      <c r="D89" s="2146"/>
      <c r="E89" s="2146"/>
      <c r="F89" s="2146"/>
      <c r="G89" s="2146"/>
      <c r="H89" s="2146"/>
      <c r="I89" s="2146"/>
      <c r="J89" s="2146"/>
      <c r="K89" s="2146"/>
      <c r="L89" s="2146"/>
      <c r="M89" s="2146"/>
      <c r="N89" s="2146"/>
      <c r="O89" s="2146"/>
      <c r="P89" s="2146"/>
    </row>
    <row r="90" spans="2:16">
      <c r="B90" s="2146"/>
      <c r="C90" s="2146"/>
      <c r="D90" s="2146"/>
      <c r="E90" s="2146"/>
      <c r="F90" s="2146"/>
      <c r="G90" s="2146"/>
      <c r="H90" s="2146"/>
      <c r="I90" s="2146"/>
      <c r="J90" s="2146"/>
      <c r="K90" s="2146"/>
      <c r="L90" s="2146"/>
      <c r="M90" s="2146"/>
      <c r="N90" s="2146"/>
      <c r="O90" s="2146"/>
      <c r="P90" s="2146"/>
    </row>
    <row r="91" spans="2:16" ht="18.75">
      <c r="B91" s="2145" t="s">
        <v>6868</v>
      </c>
      <c r="C91" s="2146"/>
      <c r="D91" s="2146"/>
      <c r="E91" s="2146"/>
      <c r="F91" s="2146"/>
      <c r="G91" s="2146"/>
      <c r="H91" s="2146"/>
      <c r="I91" s="2146"/>
      <c r="J91" s="2146"/>
      <c r="K91" s="2146"/>
      <c r="L91" s="2146"/>
      <c r="M91" s="2146"/>
      <c r="N91" s="2146"/>
      <c r="O91" s="2146"/>
      <c r="P91" s="2146"/>
    </row>
    <row r="92" spans="2:16">
      <c r="B92" s="2157" t="s">
        <v>1850</v>
      </c>
      <c r="C92" s="2158" t="s">
        <v>6869</v>
      </c>
      <c r="D92" s="2146"/>
      <c r="E92" s="2146"/>
      <c r="F92" s="2146"/>
      <c r="G92" s="2146"/>
      <c r="H92" s="2146"/>
      <c r="I92" s="2146"/>
      <c r="J92" s="2146"/>
      <c r="K92" s="2146"/>
      <c r="L92" s="2146"/>
      <c r="M92" s="2146"/>
      <c r="N92" s="2146"/>
      <c r="O92" s="2146"/>
      <c r="P92" s="2146"/>
    </row>
    <row r="93" spans="2:16">
      <c r="B93" s="2146"/>
      <c r="C93" s="2146"/>
      <c r="D93" s="2146"/>
      <c r="E93" s="2146"/>
      <c r="F93" s="2146"/>
      <c r="G93" s="2146"/>
      <c r="H93" s="2146"/>
      <c r="I93" s="2146"/>
      <c r="J93" s="2146"/>
      <c r="K93" s="2146"/>
      <c r="L93" s="2146"/>
      <c r="M93" s="2146"/>
      <c r="N93" s="2146"/>
      <c r="O93" s="2146"/>
      <c r="P93" s="2146"/>
    </row>
    <row r="94" spans="2:16" ht="18.75">
      <c r="B94" s="2145" t="s">
        <v>6870</v>
      </c>
      <c r="C94" s="2146"/>
      <c r="D94" s="2146"/>
      <c r="E94" s="2146"/>
      <c r="F94" s="2146"/>
      <c r="G94" s="2146"/>
      <c r="H94" s="2146"/>
      <c r="I94" s="2146"/>
      <c r="J94" s="2146"/>
      <c r="K94" s="2146"/>
      <c r="L94" s="2146"/>
      <c r="M94" s="2146"/>
      <c r="N94" s="2146"/>
      <c r="O94" s="2146"/>
      <c r="P94" s="2146"/>
    </row>
    <row r="95" spans="2:16">
      <c r="B95" s="2157" t="s">
        <v>1850</v>
      </c>
      <c r="C95" s="2158" t="s">
        <v>6871</v>
      </c>
      <c r="D95" s="2146"/>
      <c r="E95" s="2146"/>
      <c r="F95" s="2146"/>
      <c r="G95" s="2146"/>
      <c r="H95" s="2146"/>
      <c r="I95" s="2146"/>
      <c r="J95" s="2146"/>
      <c r="K95" s="2146"/>
      <c r="L95" s="2146"/>
      <c r="M95" s="2146"/>
      <c r="N95" s="2146"/>
      <c r="O95" s="2146"/>
      <c r="P95" s="2146"/>
    </row>
    <row r="96" spans="2:16">
      <c r="B96" s="2146"/>
      <c r="C96" s="2146"/>
      <c r="D96" s="2146"/>
      <c r="E96" s="2146"/>
      <c r="F96" s="2146"/>
      <c r="G96" s="2146"/>
      <c r="H96" s="2146"/>
      <c r="I96" s="2146"/>
      <c r="J96" s="2146"/>
      <c r="K96" s="2146"/>
      <c r="L96" s="2146"/>
      <c r="M96" s="2146"/>
      <c r="N96" s="2146"/>
      <c r="O96" s="2146"/>
      <c r="P96" s="2146"/>
    </row>
    <row r="97" spans="1:16" ht="18.75">
      <c r="B97" s="2145" t="s">
        <v>6872</v>
      </c>
      <c r="C97" s="2146"/>
      <c r="D97" s="2146"/>
      <c r="E97" s="2146"/>
      <c r="F97" s="2146"/>
      <c r="G97" s="2146"/>
      <c r="H97" s="2146"/>
      <c r="I97" s="2146"/>
      <c r="J97" s="2146"/>
      <c r="K97" s="2146"/>
      <c r="L97" s="2146"/>
      <c r="M97" s="2146"/>
      <c r="N97" s="2158"/>
      <c r="O97" s="2146"/>
      <c r="P97" s="2146"/>
    </row>
    <row r="98" spans="1:16">
      <c r="B98" s="2157" t="s">
        <v>1850</v>
      </c>
      <c r="C98" s="2158" t="s">
        <v>6873</v>
      </c>
      <c r="D98" s="2146"/>
      <c r="E98" s="2146"/>
      <c r="F98" s="2146"/>
      <c r="G98" s="2146"/>
      <c r="H98" s="2146"/>
      <c r="I98" s="2146"/>
      <c r="J98" s="2146"/>
      <c r="K98" s="2146"/>
      <c r="L98" s="2146"/>
      <c r="M98" s="2146"/>
      <c r="N98" s="2158"/>
      <c r="O98" s="2146"/>
      <c r="P98" s="2146"/>
    </row>
    <row r="99" spans="1:16">
      <c r="B99" s="2146"/>
      <c r="C99" s="2146"/>
      <c r="D99" s="2146"/>
      <c r="E99" s="2146"/>
      <c r="F99" s="2146"/>
      <c r="G99" s="2146"/>
      <c r="H99" s="2146"/>
      <c r="I99" s="2146"/>
      <c r="J99" s="2146"/>
      <c r="K99" s="2146"/>
      <c r="L99" s="2146"/>
      <c r="M99" s="2146"/>
      <c r="N99" s="2158"/>
      <c r="O99" s="2146"/>
      <c r="P99" s="2146"/>
    </row>
    <row r="100" spans="1:16" ht="18.75">
      <c r="B100" s="2145" t="s">
        <v>6868</v>
      </c>
      <c r="C100" s="2158"/>
      <c r="D100" s="2146"/>
      <c r="E100" s="2146"/>
      <c r="F100" s="2146"/>
      <c r="G100" s="2146"/>
      <c r="H100" s="2146"/>
      <c r="I100" s="2146"/>
      <c r="J100" s="2146"/>
      <c r="K100" s="2146"/>
      <c r="L100" s="2146"/>
      <c r="M100" s="2163"/>
      <c r="N100" s="2164"/>
      <c r="O100" s="2146"/>
      <c r="P100" s="2146"/>
    </row>
    <row r="101" spans="1:16">
      <c r="B101" s="2157" t="s">
        <v>1850</v>
      </c>
      <c r="C101" s="2158" t="s">
        <v>6869</v>
      </c>
      <c r="D101" s="2146"/>
      <c r="E101" s="2146"/>
      <c r="F101" s="2146"/>
      <c r="G101" s="2146"/>
      <c r="H101" s="2146"/>
      <c r="I101" s="2146"/>
      <c r="J101" s="2146"/>
      <c r="K101" s="2146"/>
      <c r="L101" s="2146"/>
      <c r="M101" s="2163"/>
      <c r="N101" s="2163"/>
      <c r="O101" s="2163"/>
      <c r="P101" s="2163"/>
    </row>
    <row r="102" spans="1:16">
      <c r="B102" s="2146"/>
      <c r="C102" s="2146"/>
      <c r="D102" s="2146"/>
      <c r="E102" s="2146"/>
      <c r="F102" s="2146"/>
      <c r="G102" s="2146"/>
      <c r="H102" s="2146"/>
      <c r="I102" s="2146"/>
      <c r="J102" s="2146"/>
      <c r="K102" s="2146"/>
      <c r="L102" s="2146"/>
      <c r="M102" s="2146"/>
      <c r="N102" s="2158"/>
      <c r="O102" s="2146"/>
      <c r="P102" s="2146"/>
    </row>
    <row r="103" spans="1:16" ht="18.75">
      <c r="B103" s="2157" t="s">
        <v>1850</v>
      </c>
      <c r="C103" s="2162" t="s">
        <v>1867</v>
      </c>
      <c r="D103" s="2146"/>
      <c r="E103" s="2146"/>
      <c r="F103" s="2146"/>
      <c r="G103" s="2146"/>
      <c r="H103" s="2146"/>
      <c r="I103" s="2146"/>
      <c r="J103" s="2146"/>
      <c r="K103" s="2146"/>
      <c r="L103" s="2146"/>
      <c r="M103" s="2146"/>
      <c r="N103" s="2146"/>
      <c r="O103" s="2146"/>
      <c r="P103" s="2146"/>
    </row>
    <row r="104" spans="1:16">
      <c r="B104" s="2146"/>
      <c r="C104" s="2146"/>
      <c r="D104" s="2146"/>
      <c r="E104" s="2146"/>
      <c r="F104" s="2146"/>
      <c r="G104" s="2146"/>
      <c r="H104" s="2146"/>
      <c r="I104" s="2146"/>
      <c r="J104" s="2146"/>
      <c r="K104" s="2146"/>
      <c r="L104" s="2146"/>
      <c r="M104" s="2146"/>
      <c r="N104" s="2158"/>
      <c r="O104" s="2146"/>
      <c r="P104" s="2146"/>
    </row>
    <row r="105" spans="1:16" ht="18.75">
      <c r="B105" s="2157" t="s">
        <v>1850</v>
      </c>
      <c r="C105" s="2162" t="s">
        <v>6874</v>
      </c>
      <c r="D105" s="2146"/>
      <c r="E105" s="2146"/>
      <c r="F105" s="2146"/>
      <c r="G105" s="2146"/>
      <c r="H105" s="2146"/>
      <c r="I105" s="2146"/>
      <c r="J105" s="2146"/>
      <c r="K105" s="2146"/>
      <c r="L105" s="2146"/>
      <c r="M105" s="2146"/>
      <c r="N105" s="2146"/>
      <c r="O105" s="2146"/>
      <c r="P105" s="2146"/>
    </row>
    <row r="106" spans="1:16">
      <c r="B106" s="2146"/>
      <c r="C106" s="2146"/>
      <c r="D106" s="2146"/>
      <c r="E106" s="2146"/>
      <c r="F106" s="2146"/>
      <c r="G106" s="2146"/>
      <c r="H106" s="2146"/>
      <c r="I106" s="2146"/>
      <c r="J106" s="2146"/>
      <c r="K106" s="2146"/>
      <c r="L106" s="2146"/>
      <c r="M106" s="2146"/>
      <c r="N106" s="2146"/>
      <c r="O106" s="2146"/>
      <c r="P106" s="2146"/>
    </row>
    <row r="107" spans="1:16" s="108" customFormat="1" ht="21.75" customHeight="1">
      <c r="A107" s="2150"/>
      <c r="B107" s="2157" t="s">
        <v>1850</v>
      </c>
      <c r="C107" s="2162" t="s">
        <v>1863</v>
      </c>
      <c r="E107" s="825"/>
      <c r="F107" s="825"/>
      <c r="G107" s="825"/>
      <c r="H107" s="825"/>
      <c r="I107" s="825"/>
      <c r="J107" s="831"/>
      <c r="K107" s="829"/>
      <c r="L107" s="829"/>
      <c r="M107" s="829"/>
      <c r="N107" s="2163"/>
      <c r="O107" s="2163"/>
      <c r="P107" s="2163"/>
    </row>
    <row r="108" spans="1:16">
      <c r="B108" s="2146"/>
      <c r="C108" s="2146"/>
      <c r="D108" s="2146"/>
      <c r="E108" s="2146"/>
      <c r="F108" s="2146"/>
      <c r="G108" s="2146"/>
      <c r="H108" s="2146"/>
      <c r="I108" s="2146"/>
      <c r="J108" s="2146"/>
      <c r="K108" s="2146"/>
      <c r="L108" s="2146"/>
      <c r="M108" s="2163"/>
      <c r="N108" s="2164"/>
      <c r="O108" s="2146"/>
      <c r="P108" s="2146"/>
    </row>
    <row r="109" spans="1:16" ht="18.75">
      <c r="B109" s="2145" t="s">
        <v>6875</v>
      </c>
      <c r="C109" s="2146"/>
      <c r="D109" s="2146"/>
      <c r="E109" s="2146"/>
      <c r="F109" s="2146"/>
      <c r="G109" s="2146"/>
      <c r="H109" s="2146"/>
      <c r="I109" s="2146"/>
      <c r="J109" s="2146"/>
      <c r="K109" s="2146"/>
      <c r="L109" s="2146"/>
      <c r="M109" s="2163"/>
      <c r="N109" s="2163"/>
      <c r="O109" s="2163"/>
      <c r="P109" s="2163"/>
    </row>
    <row r="110" spans="1:16">
      <c r="B110" s="2157" t="s">
        <v>1850</v>
      </c>
      <c r="C110" s="2158" t="s">
        <v>6876</v>
      </c>
      <c r="D110" s="2146"/>
      <c r="E110" s="2146"/>
      <c r="F110" s="2146"/>
      <c r="G110" s="2146"/>
      <c r="H110" s="2146"/>
      <c r="I110" s="2146"/>
      <c r="J110" s="2146"/>
      <c r="K110" s="2146"/>
      <c r="L110" s="2146"/>
      <c r="M110" s="2163"/>
      <c r="N110" s="2163"/>
      <c r="O110" s="2163"/>
      <c r="P110" s="2163"/>
    </row>
    <row r="111" spans="1:16">
      <c r="B111" s="2146"/>
      <c r="C111" s="2146"/>
      <c r="D111" s="2146"/>
      <c r="E111" s="2146"/>
      <c r="F111" s="2146"/>
      <c r="G111" s="2146"/>
      <c r="H111" s="2146"/>
      <c r="I111" s="2146"/>
      <c r="J111" s="2146"/>
      <c r="K111" s="2146"/>
      <c r="L111" s="2146"/>
      <c r="M111" s="2163"/>
      <c r="N111" s="2163"/>
      <c r="O111" s="2163"/>
      <c r="P111" s="2163"/>
    </row>
    <row r="112" spans="1:16">
      <c r="A112" s="2161"/>
      <c r="B112" s="2161"/>
      <c r="C112" s="2161"/>
      <c r="D112" s="2161"/>
      <c r="E112" s="2161"/>
      <c r="F112" s="2161"/>
      <c r="G112" s="2161"/>
      <c r="H112" s="2161"/>
      <c r="I112" s="2161"/>
      <c r="J112" s="2161"/>
      <c r="K112" s="2161"/>
      <c r="L112" s="2161"/>
      <c r="M112" s="2165"/>
      <c r="N112" s="2165"/>
      <c r="O112" s="2165"/>
      <c r="P112" s="2165"/>
    </row>
    <row r="113" spans="1:16">
      <c r="B113" s="2146"/>
      <c r="C113" s="2146"/>
      <c r="D113" s="2146"/>
      <c r="E113" s="2146"/>
      <c r="F113" s="2146"/>
      <c r="G113" s="2146"/>
      <c r="H113" s="2146"/>
      <c r="I113" s="2146"/>
      <c r="J113" s="2146"/>
      <c r="K113" s="2146"/>
      <c r="L113" s="2146"/>
      <c r="M113" s="2163"/>
      <c r="N113" s="2163"/>
      <c r="O113" s="2163"/>
      <c r="P113" s="2163"/>
    </row>
    <row r="114" spans="1:16" ht="18.75">
      <c r="B114" s="2145" t="s">
        <v>6877</v>
      </c>
      <c r="C114" s="2146"/>
      <c r="D114" s="2146"/>
      <c r="E114" s="2146"/>
      <c r="F114" s="2146"/>
      <c r="G114" s="2146"/>
      <c r="H114" s="2146"/>
      <c r="I114" s="2146"/>
      <c r="J114" s="2146"/>
      <c r="K114" s="2146"/>
      <c r="L114" s="2146"/>
      <c r="M114" s="2146"/>
      <c r="N114" s="2146"/>
      <c r="O114" s="2146"/>
      <c r="P114" s="2146"/>
    </row>
    <row r="115" spans="1:16">
      <c r="B115" s="2157" t="s">
        <v>1850</v>
      </c>
      <c r="C115" s="2158" t="s">
        <v>6878</v>
      </c>
      <c r="D115" s="2146"/>
      <c r="E115" s="2146"/>
      <c r="F115" s="2146"/>
      <c r="G115" s="2146"/>
      <c r="H115" s="2146"/>
      <c r="I115" s="2146"/>
      <c r="J115" s="2146"/>
      <c r="K115" s="2146"/>
      <c r="L115" s="2146"/>
      <c r="M115" s="2146"/>
      <c r="N115" s="2146"/>
      <c r="O115" s="2146"/>
      <c r="P115" s="2146"/>
    </row>
    <row r="116" spans="1:16">
      <c r="B116" s="2146"/>
      <c r="C116" s="2146"/>
      <c r="D116" s="2146"/>
      <c r="E116" s="2146"/>
      <c r="F116" s="2146"/>
      <c r="G116" s="2146"/>
      <c r="H116" s="2146"/>
      <c r="I116" s="2146"/>
      <c r="J116" s="2146"/>
      <c r="K116" s="2146"/>
      <c r="L116" s="2146"/>
      <c r="M116" s="2163"/>
      <c r="N116" s="2163"/>
      <c r="O116" s="2163"/>
      <c r="P116" s="2163"/>
    </row>
    <row r="117" spans="1:16" ht="18.75">
      <c r="B117" s="2145" t="s">
        <v>6879</v>
      </c>
      <c r="C117" s="2146"/>
      <c r="D117" s="2146"/>
      <c r="E117" s="2146"/>
      <c r="F117" s="2146"/>
      <c r="G117" s="2146"/>
      <c r="H117" s="2146"/>
      <c r="I117" s="2146"/>
      <c r="J117" s="2146"/>
      <c r="K117" s="2146"/>
      <c r="L117" s="2146"/>
      <c r="M117" s="2163"/>
      <c r="N117" s="2163"/>
      <c r="O117" s="2163"/>
      <c r="P117" s="2163"/>
    </row>
    <row r="118" spans="1:16">
      <c r="B118" s="2157" t="s">
        <v>1850</v>
      </c>
      <c r="C118" s="2158" t="s">
        <v>6880</v>
      </c>
      <c r="D118" s="2146"/>
      <c r="E118" s="2146"/>
      <c r="F118" s="2146"/>
      <c r="G118" s="2146"/>
      <c r="H118" s="2146"/>
      <c r="I118" s="2146"/>
      <c r="J118" s="2146"/>
      <c r="K118" s="2146"/>
      <c r="L118" s="2146"/>
      <c r="M118" s="2163"/>
      <c r="N118" s="2163"/>
      <c r="O118" s="2163"/>
      <c r="P118" s="2163"/>
    </row>
    <row r="119" spans="1:16">
      <c r="A119" s="2158"/>
      <c r="B119" s="2158"/>
      <c r="C119" s="2158"/>
      <c r="D119" s="2146"/>
      <c r="E119" s="2146"/>
      <c r="F119" s="2146"/>
      <c r="G119" s="2146"/>
      <c r="H119" s="2146"/>
      <c r="I119" s="2146"/>
      <c r="J119" s="2146"/>
      <c r="K119" s="2146"/>
      <c r="L119" s="2146"/>
      <c r="M119" s="2163"/>
      <c r="N119" s="2163"/>
      <c r="O119" s="2163"/>
      <c r="P119" s="2163"/>
    </row>
    <row r="120" spans="1:16" ht="18.75">
      <c r="B120" s="2145" t="s">
        <v>1861</v>
      </c>
      <c r="C120" s="2158"/>
      <c r="D120" s="2146"/>
      <c r="E120" s="2146"/>
      <c r="F120" s="2146"/>
      <c r="G120" s="2146"/>
      <c r="H120" s="2146"/>
      <c r="I120" s="2146"/>
      <c r="J120" s="2146"/>
      <c r="K120" s="2146"/>
      <c r="L120" s="2146"/>
      <c r="M120" s="2163"/>
      <c r="N120" s="2163"/>
      <c r="O120" s="2163"/>
      <c r="P120" s="2163"/>
    </row>
    <row r="121" spans="1:16">
      <c r="B121" s="2157" t="s">
        <v>1850</v>
      </c>
      <c r="C121" s="2158" t="s">
        <v>1860</v>
      </c>
      <c r="D121" s="2146"/>
      <c r="E121" s="2146"/>
      <c r="F121" s="2146"/>
      <c r="G121" s="2146"/>
      <c r="H121" s="2146"/>
      <c r="I121" s="2146"/>
      <c r="J121" s="2146"/>
      <c r="K121" s="2146"/>
      <c r="L121" s="2146"/>
      <c r="M121" s="2163"/>
      <c r="N121" s="2163"/>
      <c r="O121" s="2163"/>
      <c r="P121" s="2163"/>
    </row>
    <row r="122" spans="1:16" ht="18">
      <c r="A122" s="2158"/>
      <c r="B122" s="2158"/>
      <c r="C122" s="2166"/>
      <c r="D122" s="2146"/>
      <c r="E122" s="2146"/>
      <c r="F122" s="2146"/>
      <c r="G122" s="2146"/>
      <c r="H122" s="2146"/>
      <c r="I122" s="2146"/>
      <c r="J122" s="2146"/>
      <c r="K122" s="2146"/>
      <c r="L122" s="2146"/>
      <c r="M122" s="2163"/>
      <c r="N122" s="2163"/>
      <c r="O122" s="2163"/>
      <c r="P122" s="2163"/>
    </row>
    <row r="123" spans="1:16" ht="23.25">
      <c r="B123" s="2157" t="s">
        <v>1850</v>
      </c>
      <c r="C123" s="2162" t="s">
        <v>6881</v>
      </c>
      <c r="D123" s="2146"/>
      <c r="E123" s="2146"/>
      <c r="F123" s="825"/>
      <c r="G123" s="2146"/>
      <c r="H123" s="2146"/>
      <c r="I123" s="2146"/>
      <c r="J123" s="2146"/>
      <c r="K123" s="2146"/>
      <c r="L123" s="2146"/>
      <c r="M123" s="2163"/>
      <c r="N123" s="2163"/>
      <c r="O123" s="2163"/>
      <c r="P123" s="2163"/>
    </row>
    <row r="124" spans="1:16" ht="18">
      <c r="B124" s="2146"/>
      <c r="C124" s="2166"/>
      <c r="D124" s="2146"/>
      <c r="E124" s="2146"/>
      <c r="F124" s="2146"/>
      <c r="G124" s="2146"/>
      <c r="H124" s="2146"/>
      <c r="I124" s="2146"/>
      <c r="J124" s="2146"/>
      <c r="K124" s="2146"/>
      <c r="L124" s="2146"/>
      <c r="M124" s="2163"/>
      <c r="N124" s="2163"/>
      <c r="O124" s="2163"/>
      <c r="P124" s="2163"/>
    </row>
    <row r="125" spans="1:16" ht="23.25">
      <c r="B125" s="2157" t="s">
        <v>1850</v>
      </c>
      <c r="C125" s="2162" t="s">
        <v>6882</v>
      </c>
      <c r="F125" s="825"/>
      <c r="G125" s="2146"/>
      <c r="H125" s="2146"/>
      <c r="I125" s="2146"/>
      <c r="J125" s="2146"/>
      <c r="K125" s="2146"/>
      <c r="L125" s="2146"/>
      <c r="M125" s="2163"/>
      <c r="N125" s="2163"/>
      <c r="O125" s="2163"/>
      <c r="P125" s="2163"/>
    </row>
    <row r="126" spans="1:16">
      <c r="B126" s="2146"/>
      <c r="C126" s="2158"/>
      <c r="D126" s="2146"/>
      <c r="E126" s="2146"/>
      <c r="F126" s="2146"/>
      <c r="G126" s="2146"/>
      <c r="H126" s="2146"/>
      <c r="I126" s="2146"/>
      <c r="J126" s="2146"/>
      <c r="K126" s="2146"/>
      <c r="L126" s="2146"/>
      <c r="M126" s="2163"/>
      <c r="N126" s="2163"/>
      <c r="O126" s="2163"/>
      <c r="P126" s="2163"/>
    </row>
    <row r="127" spans="1:16" ht="18.75">
      <c r="B127" s="2145" t="s">
        <v>6883</v>
      </c>
      <c r="C127" s="2158"/>
      <c r="D127" s="2146"/>
      <c r="E127" s="2146"/>
      <c r="F127" s="2146"/>
      <c r="G127" s="2146"/>
      <c r="H127" s="2146"/>
      <c r="I127" s="2146"/>
      <c r="J127" s="2146"/>
      <c r="K127" s="2146"/>
      <c r="L127" s="2146"/>
      <c r="M127" s="2146"/>
      <c r="N127" s="2146"/>
      <c r="O127" s="2146"/>
      <c r="P127" s="2146"/>
    </row>
    <row r="128" spans="1:16">
      <c r="B128" s="2157" t="s">
        <v>1850</v>
      </c>
      <c r="C128" s="2158" t="s">
        <v>6884</v>
      </c>
      <c r="D128" s="2146"/>
      <c r="E128" s="2146"/>
      <c r="F128" s="2146"/>
      <c r="G128" s="2146"/>
      <c r="H128" s="2146"/>
      <c r="I128" s="2146"/>
      <c r="J128" s="2146"/>
      <c r="K128" s="2146"/>
      <c r="L128" s="2146"/>
      <c r="M128" s="2146"/>
      <c r="N128" s="2146"/>
      <c r="O128" s="2146"/>
      <c r="P128" s="2146"/>
    </row>
    <row r="129" spans="2:16">
      <c r="B129" s="2146"/>
      <c r="C129" s="2158"/>
      <c r="D129" s="2146"/>
      <c r="E129" s="2146"/>
      <c r="F129" s="2146"/>
      <c r="G129" s="2146"/>
      <c r="H129" s="2146"/>
      <c r="I129" s="2146"/>
      <c r="J129" s="2146"/>
      <c r="K129" s="2146"/>
      <c r="L129" s="2146"/>
      <c r="M129" s="2146"/>
      <c r="N129" s="2146"/>
      <c r="O129" s="2146"/>
      <c r="P129" s="2146"/>
    </row>
    <row r="130" spans="2:16" ht="18.75">
      <c r="B130" s="2145" t="s">
        <v>6885</v>
      </c>
      <c r="C130" s="2146"/>
      <c r="D130" s="2146"/>
      <c r="E130" s="2146"/>
      <c r="F130" s="2146"/>
      <c r="G130" s="2146"/>
      <c r="H130" s="2146"/>
      <c r="I130" s="2146"/>
      <c r="J130" s="2146"/>
      <c r="K130" s="2146"/>
      <c r="L130" s="2146"/>
      <c r="M130" s="2146"/>
      <c r="N130" s="2146"/>
      <c r="O130" s="2146"/>
      <c r="P130" s="2146"/>
    </row>
    <row r="131" spans="2:16">
      <c r="B131" s="2157" t="s">
        <v>1850</v>
      </c>
      <c r="C131" s="2158" t="s">
        <v>6886</v>
      </c>
      <c r="D131" s="2146"/>
      <c r="E131" s="2146"/>
      <c r="F131" s="2146"/>
      <c r="G131" s="2146"/>
      <c r="H131" s="2146"/>
      <c r="I131" s="2146"/>
      <c r="J131" s="2146"/>
      <c r="K131" s="2146"/>
      <c r="L131" s="2146"/>
      <c r="M131" s="2146"/>
      <c r="N131" s="2146"/>
      <c r="O131" s="2146"/>
      <c r="P131" s="2146"/>
    </row>
    <row r="132" spans="2:16">
      <c r="B132" s="2146"/>
      <c r="C132" s="2158"/>
      <c r="D132" s="2146"/>
      <c r="E132" s="2146"/>
      <c r="F132" s="2146"/>
      <c r="G132" s="2146"/>
      <c r="H132" s="2146"/>
      <c r="I132" s="2146"/>
      <c r="J132" s="2146"/>
      <c r="K132" s="2146"/>
      <c r="L132" s="2146"/>
      <c r="M132" s="2146"/>
      <c r="N132" s="2146"/>
      <c r="O132" s="2146"/>
      <c r="P132" s="2146"/>
    </row>
    <row r="133" spans="2:16" ht="18.75">
      <c r="B133" s="2145" t="s">
        <v>6887</v>
      </c>
      <c r="C133" s="2146"/>
      <c r="D133" s="2146"/>
      <c r="E133" s="2146"/>
      <c r="F133" s="2146"/>
      <c r="G133" s="2146"/>
      <c r="H133" s="2146"/>
      <c r="I133" s="2146"/>
      <c r="J133" s="2146"/>
      <c r="K133" s="2146"/>
      <c r="L133" s="2146"/>
      <c r="M133" s="2146"/>
      <c r="N133" s="2146"/>
      <c r="O133" s="2146"/>
      <c r="P133" s="2146"/>
    </row>
    <row r="134" spans="2:16">
      <c r="B134" s="2157" t="s">
        <v>1850</v>
      </c>
      <c r="C134" s="2158" t="s">
        <v>6888</v>
      </c>
      <c r="D134" s="2146"/>
      <c r="E134" s="2146"/>
      <c r="F134" s="2146"/>
      <c r="G134" s="2146"/>
      <c r="H134" s="2146"/>
      <c r="I134" s="2146"/>
      <c r="J134" s="2146"/>
      <c r="K134" s="2146"/>
      <c r="L134" s="2146"/>
      <c r="M134" s="2146"/>
      <c r="N134" s="2146"/>
      <c r="O134" s="2146"/>
      <c r="P134" s="2146"/>
    </row>
    <row r="135" spans="2:16">
      <c r="B135" s="2146"/>
      <c r="C135" s="2146"/>
      <c r="D135" s="2146"/>
      <c r="E135" s="2146"/>
      <c r="F135" s="2146"/>
      <c r="G135" s="2146"/>
      <c r="H135" s="2146"/>
      <c r="I135" s="2146"/>
      <c r="J135" s="2146"/>
      <c r="K135" s="2146"/>
      <c r="L135" s="2146"/>
      <c r="M135" s="2146"/>
      <c r="N135" s="2146"/>
      <c r="O135" s="2146"/>
      <c r="P135" s="2146"/>
    </row>
    <row r="136" spans="2:16" ht="18.75">
      <c r="B136" s="2145" t="s">
        <v>6889</v>
      </c>
      <c r="C136" s="2146"/>
      <c r="D136" s="2146"/>
      <c r="E136" s="2146"/>
      <c r="F136" s="2146"/>
      <c r="G136" s="2146"/>
      <c r="H136" s="2146"/>
      <c r="I136" s="2146"/>
      <c r="J136" s="2146"/>
      <c r="K136" s="2146"/>
      <c r="L136" s="2146"/>
      <c r="M136" s="2146"/>
      <c r="N136" s="2146"/>
      <c r="O136" s="2146"/>
      <c r="P136" s="2146"/>
    </row>
    <row r="137" spans="2:16">
      <c r="B137" s="2157" t="s">
        <v>1850</v>
      </c>
      <c r="C137" s="2158" t="s">
        <v>6890</v>
      </c>
      <c r="D137" s="2146"/>
      <c r="E137" s="2146"/>
      <c r="F137" s="2146"/>
      <c r="G137" s="2146"/>
      <c r="H137" s="2146"/>
      <c r="I137" s="2146"/>
      <c r="J137" s="2146"/>
      <c r="K137" s="2146"/>
      <c r="L137" s="2146"/>
      <c r="M137" s="2146"/>
      <c r="N137" s="2146"/>
      <c r="O137" s="2146"/>
      <c r="P137" s="2146"/>
    </row>
    <row r="138" spans="2:16">
      <c r="B138" s="2146"/>
      <c r="C138" s="2146"/>
      <c r="D138" s="2146"/>
      <c r="E138" s="2146"/>
      <c r="F138" s="2146"/>
      <c r="G138" s="2146"/>
      <c r="H138" s="2146"/>
      <c r="I138" s="2146"/>
      <c r="J138" s="2146"/>
      <c r="K138" s="2146"/>
      <c r="L138" s="2146"/>
      <c r="M138" s="2146"/>
      <c r="N138" s="2146"/>
      <c r="O138" s="2146"/>
      <c r="P138" s="2146"/>
    </row>
    <row r="139" spans="2:16" ht="18.75">
      <c r="B139" s="2145" t="s">
        <v>6891</v>
      </c>
      <c r="C139" s="2146"/>
      <c r="D139" s="2146"/>
      <c r="E139" s="2146"/>
      <c r="F139" s="2146"/>
      <c r="G139" s="2146"/>
      <c r="H139" s="2146"/>
      <c r="I139" s="2146"/>
      <c r="J139" s="2146"/>
      <c r="K139" s="2146"/>
      <c r="L139" s="2146"/>
      <c r="M139" s="2146"/>
      <c r="N139" s="2146"/>
      <c r="O139" s="2146"/>
      <c r="P139" s="2146"/>
    </row>
    <row r="140" spans="2:16">
      <c r="B140" s="2157" t="s">
        <v>1850</v>
      </c>
      <c r="C140" s="2158" t="s">
        <v>6892</v>
      </c>
      <c r="D140" s="2146"/>
      <c r="E140" s="2146"/>
      <c r="F140" s="2146"/>
      <c r="G140" s="2146"/>
      <c r="H140" s="2146"/>
      <c r="I140" s="2146"/>
      <c r="J140" s="2146"/>
      <c r="K140" s="2146"/>
      <c r="L140" s="2146"/>
      <c r="M140" s="2146"/>
      <c r="N140" s="2146"/>
      <c r="O140" s="2146"/>
      <c r="P140" s="2146"/>
    </row>
    <row r="141" spans="2:16">
      <c r="B141" s="2146"/>
      <c r="C141" s="2146"/>
      <c r="D141" s="2146"/>
      <c r="E141" s="2146"/>
      <c r="F141" s="2146"/>
      <c r="G141" s="2146"/>
      <c r="H141" s="2146"/>
      <c r="I141" s="2146"/>
      <c r="J141" s="2146"/>
      <c r="K141" s="2146"/>
      <c r="L141" s="2146"/>
      <c r="M141" s="2146"/>
      <c r="N141" s="2146"/>
      <c r="O141" s="2146"/>
      <c r="P141" s="2146"/>
    </row>
    <row r="142" spans="2:16" ht="18.75">
      <c r="B142" s="2145" t="s">
        <v>6893</v>
      </c>
      <c r="C142" s="2146"/>
      <c r="D142" s="2146"/>
      <c r="E142" s="2146"/>
      <c r="F142" s="2146"/>
      <c r="G142" s="2146"/>
      <c r="H142" s="2146"/>
      <c r="I142" s="2146"/>
      <c r="J142" s="2146"/>
      <c r="K142" s="2146"/>
      <c r="L142" s="2146"/>
      <c r="M142" s="2146"/>
      <c r="N142" s="2146"/>
      <c r="O142" s="2146"/>
      <c r="P142" s="2146"/>
    </row>
    <row r="143" spans="2:16">
      <c r="B143" s="2157" t="s">
        <v>1850</v>
      </c>
      <c r="C143" s="2158" t="s">
        <v>6894</v>
      </c>
      <c r="D143" s="2146"/>
      <c r="E143" s="2146"/>
      <c r="F143" s="2146"/>
      <c r="G143" s="2146"/>
      <c r="H143" s="2146"/>
      <c r="I143" s="2146"/>
      <c r="J143" s="2146"/>
      <c r="K143" s="2146"/>
      <c r="L143" s="2146"/>
      <c r="M143" s="2146"/>
      <c r="N143" s="2146"/>
      <c r="O143" s="2146"/>
      <c r="P143" s="2146"/>
    </row>
    <row r="144" spans="2:16">
      <c r="B144" s="2146"/>
      <c r="C144" s="2146"/>
      <c r="D144" s="2146"/>
      <c r="E144" s="2146"/>
      <c r="F144" s="2146"/>
      <c r="G144" s="2146"/>
      <c r="H144" s="2146"/>
      <c r="I144" s="2146"/>
      <c r="J144" s="2146"/>
      <c r="K144" s="2146"/>
      <c r="L144" s="2146"/>
      <c r="M144" s="2146"/>
      <c r="N144" s="2146"/>
      <c r="O144" s="2146"/>
      <c r="P144" s="2146"/>
    </row>
    <row r="145" spans="2:16" ht="18.75">
      <c r="B145" s="2145" t="s">
        <v>6895</v>
      </c>
      <c r="C145" s="2146"/>
      <c r="D145" s="2146"/>
      <c r="E145" s="2146"/>
      <c r="F145" s="2146"/>
      <c r="G145" s="2146"/>
      <c r="H145" s="2146"/>
      <c r="I145" s="2146"/>
      <c r="J145" s="2146"/>
      <c r="K145" s="2146"/>
      <c r="L145" s="2146"/>
      <c r="M145" s="2146"/>
      <c r="N145" s="2146"/>
      <c r="O145" s="2146"/>
      <c r="P145" s="2146"/>
    </row>
    <row r="146" spans="2:16">
      <c r="B146" s="2157" t="s">
        <v>1850</v>
      </c>
      <c r="C146" s="2158" t="s">
        <v>6896</v>
      </c>
      <c r="D146" s="2146"/>
      <c r="E146" s="2146"/>
      <c r="F146" s="2146"/>
      <c r="G146" s="2146"/>
      <c r="H146" s="2146"/>
      <c r="I146" s="2146"/>
      <c r="J146" s="2146"/>
      <c r="K146" s="2146"/>
      <c r="L146" s="2146"/>
      <c r="M146" s="2146"/>
      <c r="N146" s="2146"/>
      <c r="O146" s="2146"/>
      <c r="P146" s="2146"/>
    </row>
    <row r="147" spans="2:16">
      <c r="B147" s="2146"/>
      <c r="C147" s="2146"/>
      <c r="D147" s="2146"/>
      <c r="E147" s="2146"/>
      <c r="F147" s="2146"/>
      <c r="G147" s="2146"/>
      <c r="H147" s="2146"/>
      <c r="I147" s="2146"/>
      <c r="J147" s="2146"/>
      <c r="K147" s="2146"/>
      <c r="L147" s="2146"/>
      <c r="M147" s="2146"/>
      <c r="N147" s="2146"/>
      <c r="O147" s="2146"/>
      <c r="P147" s="2146"/>
    </row>
    <row r="148" spans="2:16" ht="18.75">
      <c r="B148" s="2145" t="s">
        <v>6897</v>
      </c>
      <c r="C148" s="2146"/>
      <c r="D148" s="2146"/>
      <c r="E148" s="2146"/>
      <c r="F148" s="2146"/>
      <c r="G148" s="2146"/>
      <c r="H148" s="2146"/>
      <c r="I148" s="2146"/>
      <c r="J148" s="2146"/>
      <c r="K148" s="2146"/>
      <c r="L148" s="2146"/>
      <c r="M148" s="2146"/>
      <c r="N148" s="2146"/>
      <c r="O148" s="2146"/>
      <c r="P148" s="2146"/>
    </row>
    <row r="149" spans="2:16">
      <c r="B149" s="2157" t="s">
        <v>1850</v>
      </c>
      <c r="C149" s="2158" t="s">
        <v>6898</v>
      </c>
      <c r="D149" s="2146"/>
      <c r="E149" s="2146"/>
      <c r="F149" s="2146"/>
      <c r="G149" s="2146"/>
      <c r="H149" s="2146"/>
      <c r="I149" s="2146"/>
      <c r="J149" s="2146"/>
      <c r="K149" s="2146"/>
      <c r="L149" s="2146"/>
      <c r="M149" s="2146"/>
      <c r="N149" s="2146"/>
      <c r="O149" s="2146"/>
      <c r="P149" s="2146"/>
    </row>
    <row r="150" spans="2:16">
      <c r="B150" s="2146"/>
      <c r="C150" s="2146"/>
      <c r="D150" s="2146"/>
      <c r="E150" s="2146"/>
      <c r="F150" s="2146"/>
      <c r="G150" s="2146"/>
      <c r="H150" s="2146"/>
      <c r="I150" s="2146"/>
      <c r="J150" s="2146"/>
      <c r="K150" s="2146"/>
      <c r="L150" s="2146"/>
      <c r="M150" s="2146"/>
      <c r="N150" s="2146"/>
      <c r="O150" s="2146"/>
      <c r="P150" s="2146"/>
    </row>
    <row r="151" spans="2:16" ht="18.75">
      <c r="B151" s="2145" t="s">
        <v>6899</v>
      </c>
      <c r="C151" s="2145"/>
      <c r="D151" s="2146"/>
      <c r="E151" s="2146"/>
      <c r="F151" s="2146"/>
      <c r="G151" s="2146"/>
      <c r="H151" s="2146"/>
      <c r="I151" s="2146"/>
      <c r="J151" s="2146"/>
      <c r="K151" s="2146"/>
      <c r="L151" s="2146"/>
      <c r="M151" s="2146"/>
      <c r="N151" s="2146"/>
      <c r="O151" s="2146"/>
      <c r="P151" s="2146"/>
    </row>
    <row r="152" spans="2:16">
      <c r="B152" s="2157" t="s">
        <v>1850</v>
      </c>
      <c r="C152" s="2158" t="s">
        <v>6900</v>
      </c>
      <c r="D152" s="2146"/>
      <c r="E152" s="2146"/>
      <c r="F152" s="2146"/>
      <c r="G152" s="2146"/>
      <c r="H152" s="2146"/>
      <c r="I152" s="2146"/>
      <c r="J152" s="2146"/>
      <c r="K152" s="2146"/>
      <c r="L152" s="2146"/>
      <c r="M152" s="2146"/>
      <c r="N152" s="2146"/>
      <c r="O152" s="2146"/>
      <c r="P152" s="2146"/>
    </row>
    <row r="153" spans="2:16">
      <c r="B153" s="2146"/>
      <c r="C153" s="2146"/>
      <c r="D153" s="2146"/>
      <c r="E153" s="2146"/>
      <c r="F153" s="2146"/>
      <c r="G153" s="2146"/>
      <c r="H153" s="2146"/>
      <c r="I153" s="2146"/>
      <c r="J153" s="2146"/>
      <c r="K153" s="2146"/>
      <c r="L153" s="2146"/>
      <c r="M153" s="2146"/>
      <c r="N153" s="2146"/>
      <c r="O153" s="2146"/>
      <c r="P153" s="2146"/>
    </row>
    <row r="154" spans="2:16" ht="18.75">
      <c r="B154" s="2145" t="s">
        <v>6901</v>
      </c>
      <c r="C154" s="2145"/>
      <c r="D154" s="2146"/>
      <c r="E154" s="2146"/>
      <c r="F154" s="2146"/>
      <c r="G154" s="2146"/>
      <c r="H154" s="2146"/>
      <c r="I154" s="2146"/>
      <c r="J154" s="2146"/>
      <c r="K154" s="2146"/>
      <c r="L154" s="2146"/>
      <c r="M154" s="2146"/>
      <c r="N154" s="2146"/>
      <c r="O154" s="2146"/>
      <c r="P154" s="2146"/>
    </row>
    <row r="155" spans="2:16">
      <c r="B155" s="2157" t="s">
        <v>1850</v>
      </c>
      <c r="C155" s="2158" t="s">
        <v>6902</v>
      </c>
      <c r="D155" s="2146"/>
      <c r="E155" s="2146"/>
      <c r="F155" s="2146"/>
      <c r="G155" s="2146"/>
      <c r="H155" s="2146"/>
      <c r="I155" s="2146"/>
      <c r="J155" s="2146"/>
      <c r="K155" s="2146"/>
      <c r="L155" s="2146"/>
      <c r="M155" s="2146"/>
      <c r="N155" s="2146"/>
      <c r="O155" s="2146"/>
      <c r="P155" s="2146"/>
    </row>
    <row r="156" spans="2:16">
      <c r="B156" s="2146"/>
      <c r="C156" s="2146"/>
      <c r="D156" s="2146"/>
      <c r="E156" s="2146"/>
      <c r="F156" s="2146"/>
      <c r="G156" s="2146"/>
      <c r="H156" s="2146"/>
      <c r="I156" s="2146"/>
      <c r="J156" s="2146"/>
      <c r="K156" s="2146"/>
      <c r="L156" s="2146"/>
      <c r="M156" s="2146"/>
      <c r="N156" s="2146"/>
      <c r="O156" s="2146"/>
      <c r="P156" s="2146"/>
    </row>
    <row r="157" spans="2:16" ht="18.75">
      <c r="B157" s="2145" t="s">
        <v>6903</v>
      </c>
      <c r="C157" s="2145"/>
      <c r="D157" s="2146"/>
      <c r="E157" s="2146"/>
      <c r="F157" s="2146"/>
      <c r="G157" s="2146"/>
      <c r="H157" s="2146"/>
      <c r="I157" s="2146"/>
      <c r="J157" s="2146"/>
      <c r="K157" s="2146"/>
      <c r="L157" s="2146"/>
      <c r="M157" s="2146"/>
      <c r="N157" s="2146"/>
      <c r="O157" s="2146"/>
      <c r="P157" s="2146"/>
    </row>
    <row r="158" spans="2:16">
      <c r="B158" s="2157" t="s">
        <v>1850</v>
      </c>
      <c r="C158" s="2158" t="s">
        <v>6904</v>
      </c>
      <c r="D158" s="2146"/>
      <c r="E158" s="2146"/>
      <c r="F158" s="2146"/>
      <c r="G158" s="2146"/>
      <c r="H158" s="2146"/>
      <c r="I158" s="2146"/>
      <c r="J158" s="2146"/>
      <c r="K158" s="2146"/>
      <c r="L158" s="2146"/>
      <c r="M158" s="2146"/>
      <c r="N158" s="2146"/>
      <c r="O158" s="2146"/>
      <c r="P158" s="2146"/>
    </row>
    <row r="159" spans="2:16">
      <c r="B159" s="2146"/>
      <c r="C159" s="2146"/>
      <c r="D159" s="2146"/>
      <c r="E159" s="2146"/>
      <c r="F159" s="2146"/>
      <c r="G159" s="2146"/>
      <c r="H159" s="2146"/>
      <c r="I159" s="2146"/>
      <c r="J159" s="2146"/>
      <c r="K159" s="2146"/>
      <c r="L159" s="2146"/>
      <c r="M159" s="2146"/>
      <c r="N159" s="2146"/>
      <c r="O159" s="2146"/>
      <c r="P159" s="2146"/>
    </row>
    <row r="160" spans="2:16" ht="18.75">
      <c r="B160" s="2145" t="s">
        <v>6905</v>
      </c>
      <c r="C160" s="2145"/>
      <c r="D160" s="2146"/>
      <c r="E160" s="2146"/>
      <c r="F160" s="2146"/>
      <c r="G160" s="2146"/>
      <c r="H160" s="2146"/>
      <c r="I160" s="2146"/>
      <c r="J160" s="2146"/>
      <c r="K160" s="2146"/>
      <c r="L160" s="2146"/>
      <c r="M160" s="2146"/>
      <c r="N160" s="2146"/>
      <c r="O160" s="2146"/>
      <c r="P160" s="2146"/>
    </row>
    <row r="161" spans="1:16">
      <c r="B161" s="2157" t="s">
        <v>1850</v>
      </c>
      <c r="C161" s="2158" t="s">
        <v>6906</v>
      </c>
      <c r="D161" s="2146"/>
      <c r="E161" s="2146"/>
      <c r="F161" s="2146"/>
      <c r="G161" s="2146"/>
      <c r="H161" s="2146"/>
      <c r="I161" s="2146"/>
      <c r="J161" s="2146"/>
      <c r="K161" s="2146"/>
      <c r="L161" s="2146"/>
      <c r="M161" s="2146"/>
      <c r="N161" s="2146"/>
      <c r="O161" s="2146"/>
      <c r="P161" s="2146"/>
    </row>
    <row r="162" spans="1:16">
      <c r="B162" s="2146"/>
      <c r="C162" s="2146"/>
      <c r="D162" s="2146"/>
      <c r="E162" s="2146"/>
      <c r="F162" s="2146"/>
      <c r="G162" s="2146"/>
      <c r="H162" s="2146"/>
      <c r="I162" s="2146"/>
      <c r="J162" s="2146"/>
      <c r="K162" s="2146"/>
      <c r="L162" s="2146"/>
      <c r="M162" s="2146"/>
      <c r="N162" s="2146"/>
      <c r="O162" s="2146"/>
      <c r="P162" s="2146"/>
    </row>
    <row r="163" spans="1:16">
      <c r="A163" s="2161"/>
      <c r="B163" s="2161"/>
      <c r="C163" s="2161"/>
      <c r="D163" s="2161"/>
      <c r="E163" s="2161"/>
      <c r="F163" s="2161"/>
      <c r="G163" s="2161"/>
      <c r="H163" s="2161"/>
      <c r="I163" s="2161"/>
      <c r="J163" s="2161"/>
      <c r="K163" s="2161"/>
      <c r="L163" s="2161"/>
      <c r="M163" s="2161"/>
      <c r="N163" s="2161"/>
      <c r="O163" s="2161"/>
      <c r="P163" s="2161"/>
    </row>
    <row r="164" spans="1:16">
      <c r="B164" s="2146"/>
      <c r="C164" s="2146"/>
      <c r="D164" s="2146"/>
      <c r="E164" s="2146"/>
      <c r="F164" s="2146"/>
      <c r="G164" s="2146"/>
      <c r="H164" s="2146"/>
      <c r="I164" s="2146"/>
      <c r="J164" s="2146"/>
      <c r="K164" s="2146"/>
      <c r="L164" s="2146"/>
      <c r="M164" s="2146"/>
      <c r="N164" s="2146"/>
      <c r="O164" s="2146"/>
      <c r="P164" s="2146"/>
    </row>
    <row r="165" spans="1:16" ht="18.75">
      <c r="B165" s="2145" t="s">
        <v>6907</v>
      </c>
      <c r="C165" s="2146"/>
      <c r="D165" s="2146"/>
      <c r="E165" s="2146"/>
      <c r="F165" s="2146"/>
      <c r="G165" s="2146"/>
      <c r="H165" s="2146"/>
      <c r="I165" s="2146"/>
      <c r="J165" s="2146"/>
      <c r="K165" s="2146"/>
      <c r="L165" s="2146"/>
      <c r="M165" s="2146"/>
      <c r="N165" s="2146"/>
      <c r="O165" s="2146"/>
      <c r="P165" s="2146"/>
    </row>
    <row r="166" spans="1:16">
      <c r="B166" s="2157" t="s">
        <v>1850</v>
      </c>
      <c r="C166" s="2158" t="s">
        <v>6908</v>
      </c>
      <c r="D166" s="2146"/>
      <c r="E166" s="2146"/>
      <c r="F166" s="2146"/>
      <c r="G166" s="2146"/>
      <c r="H166" s="2146"/>
      <c r="I166" s="2146"/>
      <c r="J166" s="2146"/>
      <c r="K166" s="2146"/>
      <c r="L166" s="2146"/>
      <c r="M166" s="2146"/>
      <c r="N166" s="2146"/>
      <c r="O166" s="2146"/>
      <c r="P166" s="2146"/>
    </row>
    <row r="167" spans="1:16">
      <c r="B167" s="2146"/>
      <c r="C167" s="2146"/>
      <c r="D167" s="2146"/>
      <c r="E167" s="2146"/>
      <c r="F167" s="2146"/>
      <c r="G167" s="2146"/>
      <c r="H167" s="2146"/>
      <c r="I167" s="2146"/>
      <c r="J167" s="2146"/>
      <c r="K167" s="2146"/>
      <c r="L167" s="2146"/>
      <c r="M167" s="2146"/>
      <c r="N167" s="2146"/>
      <c r="O167" s="2146"/>
      <c r="P167" s="2146"/>
    </row>
    <row r="168" spans="1:16" ht="18.75">
      <c r="B168" s="2145" t="s">
        <v>6909</v>
      </c>
      <c r="C168" s="2146"/>
      <c r="D168" s="2146"/>
      <c r="E168" s="2146"/>
      <c r="F168" s="2146"/>
      <c r="G168" s="2146"/>
      <c r="H168" s="2146"/>
      <c r="I168" s="2146"/>
      <c r="J168" s="2146"/>
      <c r="K168" s="2146"/>
      <c r="L168" s="2146"/>
      <c r="M168" s="2146"/>
      <c r="N168" s="2146"/>
      <c r="O168" s="2146"/>
      <c r="P168" s="2146"/>
    </row>
    <row r="169" spans="1:16">
      <c r="B169" s="2157" t="s">
        <v>1850</v>
      </c>
      <c r="C169" s="2158" t="s">
        <v>6910</v>
      </c>
      <c r="D169" s="2146"/>
      <c r="E169" s="2146"/>
      <c r="F169" s="2146"/>
      <c r="G169" s="2146"/>
      <c r="H169" s="2146"/>
      <c r="I169" s="2146"/>
      <c r="J169" s="2146"/>
      <c r="K169" s="2146"/>
      <c r="L169" s="2146"/>
      <c r="M169" s="2146"/>
      <c r="N169" s="2146"/>
      <c r="O169" s="2146"/>
      <c r="P169" s="2146"/>
    </row>
    <row r="170" spans="1:16" ht="18.75">
      <c r="B170" s="2145" t="s">
        <v>6911</v>
      </c>
      <c r="C170" s="2145"/>
      <c r="D170" s="2146"/>
      <c r="E170" s="2146"/>
      <c r="F170" s="2146"/>
      <c r="G170" s="2146"/>
      <c r="H170" s="2146"/>
      <c r="I170" s="2146"/>
      <c r="J170" s="2146"/>
      <c r="K170" s="2146"/>
      <c r="L170" s="2146"/>
      <c r="M170" s="2146"/>
      <c r="N170" s="2146"/>
      <c r="O170" s="2146"/>
      <c r="P170" s="2146"/>
    </row>
    <row r="171" spans="1:16">
      <c r="B171" s="2157" t="s">
        <v>1850</v>
      </c>
      <c r="C171" s="2158" t="s">
        <v>6912</v>
      </c>
      <c r="D171" s="2146"/>
      <c r="E171" s="2146"/>
      <c r="F171" s="2146"/>
      <c r="G171" s="2146"/>
      <c r="H171" s="2146"/>
      <c r="I171" s="2146"/>
      <c r="J171" s="2146"/>
      <c r="K171" s="2146"/>
      <c r="L171" s="2146"/>
      <c r="M171" s="2146"/>
      <c r="N171" s="2146"/>
      <c r="O171" s="2146"/>
      <c r="P171" s="2146"/>
    </row>
    <row r="172" spans="1:16">
      <c r="B172" s="2146"/>
      <c r="C172" s="2146"/>
      <c r="D172" s="2146"/>
      <c r="E172" s="2146"/>
      <c r="F172" s="2146"/>
      <c r="G172" s="2146"/>
      <c r="H172" s="2146"/>
      <c r="I172" s="2146"/>
      <c r="J172" s="2146"/>
      <c r="K172" s="2146"/>
      <c r="L172" s="2146"/>
      <c r="M172" s="2146"/>
      <c r="N172" s="2146"/>
      <c r="O172" s="2146"/>
      <c r="P172" s="2146"/>
    </row>
    <row r="173" spans="1:16" ht="18.75">
      <c r="B173" s="2145" t="s">
        <v>6913</v>
      </c>
      <c r="C173" s="2145"/>
      <c r="D173" s="2146"/>
      <c r="E173" s="2146"/>
      <c r="F173" s="2146"/>
      <c r="G173" s="2146"/>
      <c r="H173" s="2146"/>
      <c r="I173" s="2146"/>
      <c r="J173" s="2146"/>
      <c r="K173" s="2146"/>
      <c r="L173" s="2146"/>
      <c r="M173" s="2146"/>
      <c r="N173" s="2146"/>
      <c r="O173" s="2146"/>
      <c r="P173" s="2146"/>
    </row>
    <row r="174" spans="1:16">
      <c r="B174" s="2157" t="s">
        <v>1850</v>
      </c>
      <c r="C174" s="2158" t="s">
        <v>6914</v>
      </c>
      <c r="D174" s="2146"/>
      <c r="E174" s="2146"/>
      <c r="F174" s="2146"/>
      <c r="G174" s="2146"/>
      <c r="H174" s="2146"/>
      <c r="I174" s="2146"/>
      <c r="J174" s="2146"/>
      <c r="K174" s="2146"/>
      <c r="L174" s="2146"/>
      <c r="M174" s="2146"/>
      <c r="N174" s="2146"/>
      <c r="O174" s="2146"/>
      <c r="P174" s="2146"/>
    </row>
    <row r="175" spans="1:16">
      <c r="B175" s="2146"/>
      <c r="C175" s="2146"/>
      <c r="D175" s="2146"/>
      <c r="E175" s="2146"/>
      <c r="F175" s="2146"/>
      <c r="G175" s="2146"/>
      <c r="H175" s="2146"/>
      <c r="I175" s="2146"/>
      <c r="J175" s="2146"/>
      <c r="K175" s="2146"/>
      <c r="L175" s="2146"/>
      <c r="M175" s="2146"/>
      <c r="N175" s="2146"/>
      <c r="O175" s="2146"/>
      <c r="P175" s="2146"/>
    </row>
    <row r="176" spans="1:16" ht="18.75">
      <c r="B176" s="2145" t="s">
        <v>6915</v>
      </c>
      <c r="C176" s="2145"/>
      <c r="D176" s="2146"/>
      <c r="E176" s="2146"/>
      <c r="F176" s="2146"/>
      <c r="G176" s="2146"/>
      <c r="H176" s="2146"/>
      <c r="I176" s="2146"/>
      <c r="J176" s="2146"/>
      <c r="K176" s="2146"/>
      <c r="L176" s="2146"/>
      <c r="M176" s="2146"/>
      <c r="N176" s="2146"/>
      <c r="O176" s="2146"/>
      <c r="P176" s="2146"/>
    </row>
    <row r="177" spans="2:16">
      <c r="B177" s="2157" t="s">
        <v>1850</v>
      </c>
      <c r="C177" s="2158" t="s">
        <v>6916</v>
      </c>
      <c r="D177" s="2146"/>
      <c r="E177" s="2146"/>
      <c r="F177" s="2146"/>
      <c r="G177" s="2146"/>
      <c r="H177" s="2146"/>
      <c r="I177" s="2146"/>
      <c r="J177" s="2146"/>
      <c r="K177" s="2146"/>
      <c r="L177" s="2146"/>
      <c r="M177" s="2146"/>
      <c r="N177" s="2146"/>
      <c r="O177" s="2146"/>
      <c r="P177" s="2146"/>
    </row>
    <row r="178" spans="2:16">
      <c r="B178" s="2146"/>
      <c r="C178" s="2146"/>
      <c r="D178" s="2146"/>
      <c r="E178" s="2146"/>
      <c r="F178" s="2146"/>
      <c r="G178" s="2146"/>
      <c r="H178" s="2146"/>
      <c r="I178" s="2146"/>
      <c r="J178" s="2146"/>
      <c r="K178" s="2146"/>
      <c r="L178" s="2146"/>
      <c r="M178" s="2146"/>
      <c r="N178" s="2146"/>
      <c r="O178" s="2146"/>
      <c r="P178" s="2146"/>
    </row>
    <row r="179" spans="2:16" ht="18.75">
      <c r="B179" s="2145" t="s">
        <v>6917</v>
      </c>
      <c r="C179" s="2145"/>
      <c r="D179" s="2146"/>
      <c r="E179" s="2146"/>
      <c r="F179" s="2146"/>
      <c r="G179" s="2146"/>
      <c r="H179" s="2146"/>
      <c r="I179" s="2146"/>
      <c r="J179" s="2146"/>
      <c r="K179" s="2146"/>
      <c r="L179" s="2146"/>
      <c r="M179" s="2146"/>
      <c r="N179" s="2146"/>
      <c r="O179" s="2146"/>
      <c r="P179" s="2146"/>
    </row>
    <row r="180" spans="2:16">
      <c r="B180" s="2157" t="s">
        <v>1850</v>
      </c>
      <c r="C180" s="2158" t="s">
        <v>6918</v>
      </c>
      <c r="D180" s="2146"/>
      <c r="E180" s="2146"/>
      <c r="F180" s="2146"/>
      <c r="G180" s="2146"/>
      <c r="H180" s="2146"/>
      <c r="I180" s="2146"/>
      <c r="J180" s="2146"/>
      <c r="K180" s="2146"/>
      <c r="L180" s="2146"/>
      <c r="M180" s="2146"/>
      <c r="N180" s="2146"/>
      <c r="O180" s="2146"/>
      <c r="P180" s="2146"/>
    </row>
    <row r="181" spans="2:16">
      <c r="B181" s="2146"/>
      <c r="C181" s="2146"/>
      <c r="D181" s="2146"/>
      <c r="E181" s="2146"/>
      <c r="F181" s="2146"/>
      <c r="G181" s="2146"/>
      <c r="H181" s="2146"/>
      <c r="I181" s="2146"/>
      <c r="J181" s="2146"/>
      <c r="K181" s="2146"/>
      <c r="L181" s="2146"/>
      <c r="M181" s="2146"/>
      <c r="N181" s="2146"/>
      <c r="O181" s="2146"/>
      <c r="P181" s="2146"/>
    </row>
    <row r="182" spans="2:16" ht="18.75">
      <c r="B182" s="2145" t="s">
        <v>6919</v>
      </c>
      <c r="C182" s="2145"/>
      <c r="D182" s="2146"/>
      <c r="E182" s="2146"/>
      <c r="F182" s="2146"/>
      <c r="G182" s="2146"/>
      <c r="H182" s="2146"/>
      <c r="I182" s="2146"/>
      <c r="J182" s="2146"/>
      <c r="K182" s="2146"/>
      <c r="L182" s="2146"/>
      <c r="M182" s="2146"/>
      <c r="N182" s="2146"/>
      <c r="O182" s="2146"/>
      <c r="P182" s="2146"/>
    </row>
    <row r="183" spans="2:16">
      <c r="B183" s="2157" t="s">
        <v>1850</v>
      </c>
      <c r="C183" s="2158" t="s">
        <v>6920</v>
      </c>
      <c r="D183" s="2146"/>
      <c r="E183" s="2146"/>
      <c r="F183" s="2146"/>
      <c r="G183" s="2146"/>
      <c r="H183" s="2146"/>
      <c r="I183" s="2146"/>
      <c r="J183" s="2146"/>
      <c r="K183" s="2146"/>
      <c r="L183" s="2146"/>
      <c r="M183" s="2146"/>
      <c r="N183" s="2146"/>
      <c r="O183" s="2146"/>
      <c r="P183" s="2146"/>
    </row>
    <row r="184" spans="2:16">
      <c r="B184" s="2146"/>
      <c r="C184" s="2146"/>
      <c r="D184" s="2146"/>
      <c r="E184" s="2146"/>
      <c r="F184" s="2146"/>
      <c r="G184" s="2146"/>
      <c r="H184" s="2146"/>
      <c r="I184" s="2146"/>
      <c r="J184" s="2146"/>
      <c r="K184" s="2146"/>
      <c r="L184" s="2146"/>
      <c r="M184" s="2146"/>
      <c r="N184" s="2146"/>
      <c r="O184" s="2146"/>
      <c r="P184" s="2146"/>
    </row>
    <row r="185" spans="2:16">
      <c r="B185" s="2161"/>
      <c r="C185" s="2161"/>
      <c r="D185" s="2161"/>
      <c r="E185" s="2161"/>
      <c r="F185" s="2161"/>
      <c r="G185" s="2161"/>
      <c r="H185" s="2161"/>
      <c r="I185" s="2161"/>
      <c r="J185" s="2161"/>
      <c r="K185" s="2161"/>
      <c r="L185" s="2161"/>
      <c r="M185" s="2161"/>
      <c r="N185" s="2161"/>
      <c r="O185" s="2161"/>
      <c r="P185" s="2161"/>
    </row>
    <row r="186" spans="2:16">
      <c r="B186" s="2146"/>
      <c r="C186" s="2146"/>
      <c r="D186" s="2146"/>
      <c r="E186" s="2146"/>
      <c r="F186" s="2146"/>
      <c r="G186" s="2146"/>
      <c r="H186" s="2146"/>
      <c r="I186" s="2146"/>
      <c r="J186" s="2146"/>
      <c r="K186" s="2146"/>
      <c r="L186" s="2146"/>
      <c r="M186" s="2146"/>
      <c r="N186" s="2146"/>
      <c r="O186" s="2146"/>
      <c r="P186" s="2146"/>
    </row>
    <row r="187" spans="2:16" ht="18.75">
      <c r="B187" s="2145" t="s">
        <v>6921</v>
      </c>
      <c r="C187" s="2146"/>
      <c r="D187" s="2146"/>
      <c r="E187" s="2146"/>
      <c r="F187" s="2146"/>
      <c r="G187" s="2146"/>
      <c r="H187" s="2146"/>
      <c r="I187" s="2146"/>
      <c r="J187" s="2146"/>
      <c r="K187" s="2146"/>
      <c r="L187" s="2146"/>
      <c r="M187" s="2146"/>
      <c r="N187" s="2146"/>
      <c r="O187" s="2146"/>
      <c r="P187" s="2146"/>
    </row>
    <row r="188" spans="2:16">
      <c r="B188" s="2157" t="s">
        <v>1850</v>
      </c>
      <c r="C188" s="2159" t="s">
        <v>6922</v>
      </c>
      <c r="D188" s="2146"/>
      <c r="E188" s="2146"/>
      <c r="F188" s="2146"/>
      <c r="G188" s="2146"/>
      <c r="H188" s="2146"/>
      <c r="I188" s="2146"/>
      <c r="J188" s="2146"/>
      <c r="K188" s="2146"/>
      <c r="L188" s="2146"/>
      <c r="M188" s="2146"/>
      <c r="N188" s="2146"/>
      <c r="O188" s="2146"/>
      <c r="P188" s="2146"/>
    </row>
    <row r="189" spans="2:16">
      <c r="B189" s="4189" t="s">
        <v>6923</v>
      </c>
      <c r="C189" s="4189"/>
      <c r="D189" s="2159" t="s">
        <v>6924</v>
      </c>
      <c r="E189" s="2146"/>
      <c r="F189" s="2146"/>
      <c r="G189" s="2146"/>
      <c r="H189" s="2146"/>
      <c r="I189" s="2146"/>
      <c r="J189" s="2146"/>
      <c r="K189" s="2146"/>
      <c r="L189" s="2146"/>
      <c r="M189" s="2146"/>
      <c r="N189" s="2146"/>
      <c r="O189" s="2146"/>
      <c r="P189" s="2146"/>
    </row>
    <row r="190" spans="2:16">
      <c r="B190" s="2146"/>
      <c r="C190" s="2146"/>
      <c r="D190" s="2146"/>
      <c r="E190" s="2146"/>
      <c r="F190" s="2146"/>
      <c r="G190" s="2146"/>
      <c r="H190" s="2146"/>
      <c r="I190" s="2146"/>
      <c r="J190" s="2146"/>
      <c r="K190" s="2146"/>
      <c r="L190" s="2146"/>
      <c r="M190" s="2146"/>
      <c r="N190" s="2146"/>
      <c r="O190" s="2146"/>
      <c r="P190" s="2146"/>
    </row>
    <row r="191" spans="2:16" ht="18.75">
      <c r="B191" s="2145" t="s">
        <v>6925</v>
      </c>
      <c r="C191" s="2145"/>
      <c r="D191" s="2146"/>
      <c r="E191" s="2146"/>
      <c r="F191" s="2146"/>
      <c r="G191" s="2146"/>
      <c r="H191" s="2146"/>
      <c r="I191" s="2146"/>
      <c r="J191" s="2146"/>
      <c r="K191" s="2146"/>
      <c r="L191" s="2146"/>
      <c r="M191" s="2146"/>
      <c r="N191" s="2146"/>
      <c r="O191" s="2146"/>
      <c r="P191" s="2146"/>
    </row>
    <row r="192" spans="2:16">
      <c r="B192" s="2157" t="s">
        <v>1850</v>
      </c>
      <c r="C192" s="2158" t="s">
        <v>6926</v>
      </c>
      <c r="D192" s="2146"/>
      <c r="E192" s="2146"/>
      <c r="F192" s="2146"/>
      <c r="G192" s="2146"/>
      <c r="H192" s="2146"/>
      <c r="I192" s="2146"/>
      <c r="J192" s="2146"/>
      <c r="K192" s="2146"/>
      <c r="L192" s="2146"/>
      <c r="M192" s="2146"/>
      <c r="N192" s="2146"/>
      <c r="O192" s="2146"/>
      <c r="P192" s="2146"/>
    </row>
    <row r="193" spans="2:16">
      <c r="B193" s="2146"/>
      <c r="C193" s="2146"/>
      <c r="D193" s="2146"/>
      <c r="E193" s="2146"/>
      <c r="F193" s="2146"/>
      <c r="G193" s="2146"/>
      <c r="H193" s="2146"/>
      <c r="I193" s="2146"/>
      <c r="J193" s="2146"/>
      <c r="K193" s="2146"/>
      <c r="L193" s="2146"/>
      <c r="M193" s="2146"/>
      <c r="N193" s="2146"/>
      <c r="O193" s="2146"/>
      <c r="P193" s="2146"/>
    </row>
    <row r="194" spans="2:16" ht="18.75">
      <c r="B194" s="2145" t="s">
        <v>6927</v>
      </c>
      <c r="C194" s="2145"/>
      <c r="D194" s="2146"/>
      <c r="E194" s="2146"/>
      <c r="F194" s="2146"/>
      <c r="G194" s="2146"/>
      <c r="H194" s="2146"/>
      <c r="I194" s="2146"/>
      <c r="J194" s="2146"/>
      <c r="K194" s="2146"/>
      <c r="L194" s="2146"/>
      <c r="M194" s="2146"/>
      <c r="N194" s="2146"/>
      <c r="O194" s="2146"/>
      <c r="P194" s="2146"/>
    </row>
    <row r="195" spans="2:16">
      <c r="B195" s="2157" t="s">
        <v>1850</v>
      </c>
      <c r="C195" s="2158" t="s">
        <v>6928</v>
      </c>
      <c r="D195" s="2146"/>
      <c r="E195" s="2146"/>
      <c r="F195" s="2146"/>
      <c r="G195" s="2146"/>
      <c r="H195" s="2146"/>
      <c r="I195" s="2146"/>
      <c r="J195" s="2146"/>
      <c r="K195" s="2146"/>
      <c r="L195" s="2146"/>
      <c r="M195" s="2146"/>
      <c r="N195" s="2146"/>
      <c r="O195" s="2146"/>
      <c r="P195" s="2146"/>
    </row>
    <row r="196" spans="2:16">
      <c r="B196" s="2146"/>
      <c r="C196" s="2146"/>
      <c r="D196" s="2146"/>
      <c r="E196" s="2146"/>
      <c r="F196" s="2146"/>
      <c r="G196" s="2146"/>
      <c r="H196" s="2146"/>
      <c r="I196" s="2146"/>
      <c r="J196" s="2146"/>
      <c r="K196" s="2146"/>
      <c r="L196" s="2146"/>
      <c r="M196" s="2146"/>
      <c r="N196" s="2146"/>
      <c r="O196" s="2146"/>
      <c r="P196" s="2146"/>
    </row>
    <row r="197" spans="2:16" ht="18.75">
      <c r="B197" s="2145" t="s">
        <v>6929</v>
      </c>
      <c r="C197" s="2145"/>
      <c r="D197" s="2146"/>
      <c r="E197" s="2146"/>
      <c r="F197" s="2146"/>
      <c r="G197" s="2146"/>
      <c r="H197" s="2146"/>
      <c r="I197" s="2146"/>
      <c r="J197" s="2146"/>
      <c r="K197" s="2146"/>
      <c r="L197" s="2146"/>
      <c r="M197" s="2146"/>
      <c r="N197" s="2146"/>
      <c r="O197" s="2146"/>
      <c r="P197" s="2146"/>
    </row>
    <row r="198" spans="2:16">
      <c r="B198" s="2157" t="s">
        <v>1850</v>
      </c>
      <c r="C198" s="2158" t="s">
        <v>6930</v>
      </c>
      <c r="D198" s="2146"/>
      <c r="E198" s="2146"/>
      <c r="F198" s="2146"/>
      <c r="G198" s="2146"/>
      <c r="H198" s="2146"/>
      <c r="I198" s="2146"/>
      <c r="J198" s="2146"/>
      <c r="K198" s="2146"/>
      <c r="L198" s="2146"/>
      <c r="M198" s="2146"/>
      <c r="N198" s="2146"/>
      <c r="O198" s="2146"/>
      <c r="P198" s="2146"/>
    </row>
    <row r="199" spans="2:16">
      <c r="B199" s="2146"/>
      <c r="C199" s="2146"/>
      <c r="D199" s="2146"/>
      <c r="E199" s="2146"/>
      <c r="F199" s="2146"/>
      <c r="G199" s="2146"/>
      <c r="H199" s="2146"/>
      <c r="I199" s="2146"/>
      <c r="J199" s="2146"/>
      <c r="K199" s="2146"/>
      <c r="L199" s="2146"/>
      <c r="M199" s="2146"/>
      <c r="N199" s="2146"/>
      <c r="O199" s="2146"/>
      <c r="P199" s="2146"/>
    </row>
    <row r="200" spans="2:16" ht="18.75">
      <c r="B200" s="2145" t="s">
        <v>6931</v>
      </c>
      <c r="C200" s="2145"/>
      <c r="D200" s="2146"/>
      <c r="E200" s="2146"/>
      <c r="F200" s="2146"/>
      <c r="G200" s="2146"/>
      <c r="H200" s="2146"/>
      <c r="I200" s="2146"/>
      <c r="J200" s="2146"/>
      <c r="K200" s="2146"/>
      <c r="L200" s="2146"/>
      <c r="M200" s="2146"/>
      <c r="N200" s="2146"/>
      <c r="O200" s="2146"/>
      <c r="P200" s="2146"/>
    </row>
    <row r="201" spans="2:16">
      <c r="B201" s="2157" t="s">
        <v>1850</v>
      </c>
      <c r="C201" s="2158" t="s">
        <v>6932</v>
      </c>
      <c r="D201" s="2146"/>
      <c r="E201" s="2146"/>
      <c r="F201" s="2146"/>
      <c r="G201" s="2146"/>
      <c r="H201" s="2146"/>
      <c r="I201" s="2146"/>
      <c r="J201" s="2146"/>
      <c r="K201" s="2146"/>
      <c r="L201" s="2146"/>
      <c r="M201" s="2146"/>
      <c r="N201" s="2146"/>
      <c r="O201" s="2146"/>
      <c r="P201" s="2146"/>
    </row>
    <row r="202" spans="2:16">
      <c r="B202" s="2146"/>
      <c r="C202" s="2146"/>
      <c r="D202" s="2146"/>
      <c r="E202" s="2146"/>
      <c r="F202" s="2146"/>
      <c r="G202" s="2146"/>
      <c r="H202" s="2146"/>
      <c r="I202" s="2146"/>
      <c r="J202" s="2146"/>
      <c r="K202" s="2146"/>
      <c r="L202" s="2146"/>
      <c r="M202" s="2146"/>
      <c r="N202" s="2146"/>
      <c r="O202" s="2146"/>
      <c r="P202" s="2146"/>
    </row>
    <row r="203" spans="2:16">
      <c r="B203" s="2146" t="s">
        <v>6933</v>
      </c>
      <c r="C203" s="2146"/>
      <c r="D203" s="2146"/>
      <c r="E203" s="2146"/>
      <c r="F203" s="2146"/>
      <c r="G203" s="2146"/>
      <c r="H203" s="2146"/>
      <c r="I203" s="2146"/>
      <c r="J203" s="2146"/>
      <c r="K203" s="2146"/>
      <c r="L203" s="2146"/>
      <c r="M203" s="2146"/>
      <c r="N203" s="2146"/>
      <c r="O203" s="2146"/>
      <c r="P203" s="2146"/>
    </row>
    <row r="204" spans="2:16">
      <c r="B204" s="2146" t="s">
        <v>6934</v>
      </c>
      <c r="C204" s="2146"/>
      <c r="D204" s="2146"/>
      <c r="E204" s="2146"/>
      <c r="F204" s="2146"/>
      <c r="G204" s="2146"/>
      <c r="H204" s="2146"/>
      <c r="I204" s="2146"/>
      <c r="J204" s="2146"/>
      <c r="K204" s="2146"/>
      <c r="L204" s="2146"/>
      <c r="M204" s="2146"/>
      <c r="N204" s="2146"/>
      <c r="O204" s="2146"/>
      <c r="P204" s="2146"/>
    </row>
    <row r="205" spans="2:16">
      <c r="B205" s="2146" t="s">
        <v>6935</v>
      </c>
      <c r="C205" s="2146"/>
      <c r="D205" s="2146"/>
      <c r="E205" s="2158"/>
      <c r="F205" s="2146"/>
      <c r="G205" s="2146"/>
      <c r="H205" s="2146"/>
      <c r="I205" s="2146"/>
      <c r="J205" s="2146"/>
      <c r="K205" s="2146"/>
      <c r="L205" s="2146"/>
      <c r="M205" s="2146"/>
      <c r="N205" s="2146"/>
      <c r="O205" s="2146"/>
      <c r="P205" s="2146"/>
    </row>
    <row r="206" spans="2:16">
      <c r="B206" s="2146" t="s">
        <v>6936</v>
      </c>
      <c r="C206" s="2146"/>
      <c r="D206" s="2146"/>
      <c r="E206" s="2146"/>
      <c r="F206" s="2146"/>
      <c r="G206" s="2146"/>
      <c r="H206" s="2146"/>
      <c r="I206" s="2146"/>
      <c r="J206" s="2146"/>
      <c r="K206" s="2146"/>
      <c r="L206" s="2146"/>
      <c r="M206" s="2146"/>
      <c r="N206" s="2146"/>
      <c r="O206" s="2146"/>
      <c r="P206" s="2146"/>
    </row>
    <row r="207" spans="2:16">
      <c r="B207" s="2146"/>
      <c r="C207" s="2146"/>
      <c r="D207" s="2146"/>
      <c r="E207" s="2146"/>
      <c r="F207" s="2146"/>
      <c r="G207" s="2146"/>
      <c r="H207" s="2146"/>
      <c r="I207" s="2146"/>
      <c r="J207" s="2146"/>
      <c r="K207" s="2146"/>
      <c r="L207" s="2146"/>
      <c r="M207" s="2146"/>
      <c r="N207" s="2146"/>
      <c r="O207" s="2146"/>
      <c r="P207" s="2146"/>
    </row>
    <row r="208" spans="2:16" ht="18.75">
      <c r="B208" s="2145" t="s">
        <v>6937</v>
      </c>
      <c r="C208" s="2145"/>
      <c r="D208" s="2146"/>
      <c r="E208" s="2146"/>
      <c r="F208" s="2146"/>
      <c r="G208" s="2146"/>
      <c r="H208" s="2146"/>
      <c r="I208" s="2146"/>
      <c r="J208" s="2146"/>
      <c r="K208" s="2146"/>
      <c r="L208" s="2146"/>
      <c r="M208" s="2146"/>
      <c r="N208" s="2146"/>
      <c r="O208" s="2146"/>
      <c r="P208" s="2146"/>
    </row>
    <row r="209" spans="2:16">
      <c r="B209" s="2157" t="s">
        <v>1850</v>
      </c>
      <c r="C209" s="2158" t="s">
        <v>6938</v>
      </c>
      <c r="D209" s="2146"/>
      <c r="E209" s="2146"/>
      <c r="F209" s="2146"/>
      <c r="G209" s="2146"/>
      <c r="H209" s="2146"/>
      <c r="I209" s="2146"/>
      <c r="J209" s="2146"/>
      <c r="K209" s="2146"/>
      <c r="L209" s="2146"/>
      <c r="M209" s="2146"/>
      <c r="N209" s="2146"/>
      <c r="O209" s="2146"/>
      <c r="P209" s="2146"/>
    </row>
    <row r="210" spans="2:16">
      <c r="B210" s="2146"/>
      <c r="C210" s="2146"/>
      <c r="D210" s="2146"/>
      <c r="E210" s="2146"/>
      <c r="F210" s="2146"/>
      <c r="G210" s="2146"/>
      <c r="H210" s="2146"/>
      <c r="I210" s="2146"/>
      <c r="J210" s="2146"/>
      <c r="K210" s="2146"/>
      <c r="L210" s="2146"/>
      <c r="M210" s="2146"/>
      <c r="N210" s="2146"/>
      <c r="O210" s="2146"/>
      <c r="P210" s="2146"/>
    </row>
    <row r="211" spans="2:16" ht="18.75">
      <c r="B211" s="2145" t="s">
        <v>6925</v>
      </c>
      <c r="C211" s="2145"/>
      <c r="D211" s="2146"/>
      <c r="E211" s="2146"/>
      <c r="F211" s="2146"/>
      <c r="G211" s="2146"/>
      <c r="H211" s="2146"/>
      <c r="I211" s="2146"/>
      <c r="J211" s="2146"/>
      <c r="K211" s="2146"/>
      <c r="L211" s="2146"/>
      <c r="M211" s="2146"/>
      <c r="N211" s="2146"/>
      <c r="O211" s="2146"/>
      <c r="P211" s="2146"/>
    </row>
    <row r="212" spans="2:16">
      <c r="B212" s="2157" t="s">
        <v>1850</v>
      </c>
      <c r="C212" s="2158" t="s">
        <v>6926</v>
      </c>
      <c r="D212" s="2146"/>
      <c r="E212" s="2146"/>
      <c r="F212" s="2146"/>
      <c r="G212" s="2146"/>
      <c r="H212" s="2146"/>
      <c r="I212" s="2146"/>
      <c r="J212" s="2146"/>
      <c r="K212" s="2146"/>
      <c r="L212" s="2146"/>
      <c r="M212" s="2146"/>
      <c r="N212" s="2146"/>
      <c r="O212" s="2146"/>
      <c r="P212" s="2146"/>
    </row>
    <row r="213" spans="2:16">
      <c r="B213" s="2146"/>
      <c r="C213" s="2146"/>
      <c r="D213" s="2146"/>
      <c r="E213" s="2146"/>
      <c r="F213" s="2146"/>
      <c r="G213" s="2146"/>
      <c r="H213" s="2146"/>
      <c r="I213" s="2146"/>
      <c r="J213" s="2146"/>
      <c r="K213" s="2146"/>
      <c r="L213" s="2146"/>
      <c r="M213" s="2146"/>
      <c r="N213" s="2146"/>
      <c r="O213" s="2146"/>
      <c r="P213" s="2146"/>
    </row>
    <row r="214" spans="2:16" ht="18.75">
      <c r="B214" s="2145" t="s">
        <v>6939</v>
      </c>
      <c r="C214" s="2145"/>
      <c r="D214" s="2146"/>
      <c r="E214" s="2146"/>
      <c r="F214" s="2146"/>
      <c r="G214" s="2146"/>
      <c r="H214" s="2146"/>
      <c r="I214" s="2146"/>
      <c r="J214" s="2146"/>
      <c r="K214" s="2146"/>
      <c r="L214" s="2146"/>
      <c r="M214" s="2146"/>
      <c r="N214" s="2146"/>
      <c r="O214" s="2146"/>
      <c r="P214" s="2146"/>
    </row>
    <row r="215" spans="2:16">
      <c r="B215" s="2157" t="s">
        <v>1850</v>
      </c>
      <c r="C215" s="2158" t="s">
        <v>6940</v>
      </c>
      <c r="D215" s="2146"/>
      <c r="E215" s="2146"/>
      <c r="F215" s="2146"/>
      <c r="G215" s="2146"/>
      <c r="H215" s="2146"/>
      <c r="I215" s="2146"/>
      <c r="J215" s="2146"/>
      <c r="K215" s="2146"/>
      <c r="L215" s="2146"/>
      <c r="M215" s="2146"/>
      <c r="N215" s="2146"/>
      <c r="O215" s="2146"/>
      <c r="P215" s="2146"/>
    </row>
    <row r="216" spans="2:16">
      <c r="B216" s="2146"/>
      <c r="C216" s="2146"/>
      <c r="D216" s="2146"/>
      <c r="E216" s="2146"/>
      <c r="F216" s="2146"/>
      <c r="G216" s="2146"/>
      <c r="H216" s="2146"/>
      <c r="I216" s="2146"/>
      <c r="J216" s="2146"/>
      <c r="K216" s="2146"/>
      <c r="L216" s="2146"/>
      <c r="M216" s="2146"/>
      <c r="N216" s="2146"/>
      <c r="O216" s="2146"/>
      <c r="P216" s="2146"/>
    </row>
    <row r="217" spans="2:16" ht="18.75">
      <c r="B217" s="2145" t="s">
        <v>6941</v>
      </c>
      <c r="C217" s="2146"/>
      <c r="D217" s="2146"/>
      <c r="E217" s="2146"/>
      <c r="F217" s="2146"/>
      <c r="G217" s="2146"/>
      <c r="H217" s="2146"/>
      <c r="I217" s="2146"/>
      <c r="J217" s="2146"/>
      <c r="K217" s="2146"/>
      <c r="L217" s="2146"/>
      <c r="M217" s="2146"/>
      <c r="N217" s="2146"/>
      <c r="O217" s="2146"/>
      <c r="P217" s="2146"/>
    </row>
    <row r="218" spans="2:16">
      <c r="B218" s="2157" t="s">
        <v>1850</v>
      </c>
      <c r="C218" s="2159" t="s">
        <v>6942</v>
      </c>
      <c r="D218" s="2146"/>
      <c r="E218" s="2146"/>
      <c r="F218" s="2146"/>
      <c r="G218" s="2146"/>
      <c r="H218" s="2146"/>
      <c r="I218" s="2146"/>
      <c r="J218" s="2146"/>
      <c r="K218" s="2146"/>
      <c r="L218" s="2146"/>
      <c r="M218" s="2146"/>
      <c r="N218" s="2146"/>
      <c r="O218" s="2146"/>
      <c r="P218" s="2146"/>
    </row>
    <row r="219" spans="2:16">
      <c r="B219" s="4176" t="s">
        <v>6943</v>
      </c>
      <c r="C219" s="4176"/>
      <c r="D219" s="2158" t="s">
        <v>6944</v>
      </c>
      <c r="E219" s="2146"/>
      <c r="F219" s="2146"/>
      <c r="G219" s="2146"/>
      <c r="H219" s="2146"/>
      <c r="I219" s="2146"/>
      <c r="J219" s="2146"/>
      <c r="K219" s="2146"/>
      <c r="L219" s="2146"/>
      <c r="M219" s="2146"/>
      <c r="N219" s="2146"/>
      <c r="O219" s="2146"/>
      <c r="P219" s="2146"/>
    </row>
    <row r="220" spans="2:16">
      <c r="B220" s="2146"/>
      <c r="C220" s="2146"/>
      <c r="D220" s="2146"/>
      <c r="E220" s="2146"/>
      <c r="F220" s="2146"/>
      <c r="G220" s="2146"/>
      <c r="H220" s="2146"/>
      <c r="I220" s="2146"/>
      <c r="J220" s="2146"/>
      <c r="K220" s="2146"/>
      <c r="L220" s="2146"/>
      <c r="M220" s="2146"/>
      <c r="N220" s="2146"/>
      <c r="O220" s="2146"/>
      <c r="P220" s="2146"/>
    </row>
    <row r="221" spans="2:16" ht="18.75">
      <c r="B221" s="2145" t="s">
        <v>6945</v>
      </c>
      <c r="C221" s="2146"/>
      <c r="D221" s="2146"/>
      <c r="E221" s="2146"/>
      <c r="F221" s="2146"/>
      <c r="G221" s="2146"/>
      <c r="H221" s="2146"/>
      <c r="I221" s="2146"/>
      <c r="J221" s="2146"/>
      <c r="K221" s="2146"/>
      <c r="L221" s="2146"/>
      <c r="M221" s="2146"/>
      <c r="N221" s="2146"/>
      <c r="O221" s="2146"/>
      <c r="P221" s="2146"/>
    </row>
    <row r="222" spans="2:16">
      <c r="B222" s="2157" t="s">
        <v>1850</v>
      </c>
      <c r="C222" s="2158" t="s">
        <v>6946</v>
      </c>
      <c r="D222" s="2146"/>
      <c r="E222" s="2146"/>
      <c r="F222" s="2146"/>
      <c r="G222" s="2146"/>
      <c r="H222" s="2146"/>
      <c r="I222" s="2146"/>
      <c r="J222" s="2146"/>
      <c r="K222" s="2146"/>
      <c r="L222" s="2146"/>
      <c r="M222" s="2146"/>
      <c r="N222" s="2146"/>
      <c r="O222" s="2146"/>
      <c r="P222" s="2146"/>
    </row>
    <row r="223" spans="2:16">
      <c r="B223" s="4176" t="s">
        <v>6947</v>
      </c>
      <c r="C223" s="4176"/>
      <c r="D223" s="2158" t="s">
        <v>6948</v>
      </c>
      <c r="E223" s="2146"/>
      <c r="F223" s="2146"/>
      <c r="G223" s="2146"/>
      <c r="H223" s="2146"/>
      <c r="I223" s="2146"/>
      <c r="J223" s="2146"/>
      <c r="K223" s="2146"/>
      <c r="L223" s="2146"/>
      <c r="M223" s="2146"/>
      <c r="N223" s="2146"/>
      <c r="O223" s="2146"/>
      <c r="P223" s="2146"/>
    </row>
    <row r="224" spans="2:16">
      <c r="B224" s="2146"/>
      <c r="C224" s="2146"/>
      <c r="D224" s="2146"/>
      <c r="E224" s="2146"/>
      <c r="F224" s="2146"/>
      <c r="G224" s="2146"/>
      <c r="H224" s="2146"/>
      <c r="I224" s="2146"/>
      <c r="J224" s="2146"/>
      <c r="K224" s="2146"/>
      <c r="L224" s="2146"/>
      <c r="M224" s="2146"/>
      <c r="N224" s="2146"/>
      <c r="O224" s="2146"/>
      <c r="P224" s="2146"/>
    </row>
    <row r="225" spans="1:16" ht="18.75">
      <c r="B225" s="2145" t="s">
        <v>6949</v>
      </c>
      <c r="C225" s="2145"/>
      <c r="D225" s="2146"/>
      <c r="E225" s="2146"/>
      <c r="F225" s="2146"/>
      <c r="G225" s="2146"/>
      <c r="H225" s="2146"/>
      <c r="I225" s="2146"/>
      <c r="J225" s="2146"/>
      <c r="K225" s="2146"/>
      <c r="L225" s="2146"/>
      <c r="M225" s="2146"/>
      <c r="N225" s="2146"/>
      <c r="O225" s="2146"/>
      <c r="P225" s="2146"/>
    </row>
    <row r="226" spans="1:16">
      <c r="B226" s="2157" t="s">
        <v>1850</v>
      </c>
      <c r="C226" s="2158" t="s">
        <v>6950</v>
      </c>
      <c r="D226" s="2146"/>
      <c r="E226" s="2146"/>
      <c r="F226" s="2146"/>
      <c r="G226" s="2146"/>
      <c r="H226" s="2146"/>
      <c r="I226" s="2146"/>
      <c r="J226" s="2146"/>
      <c r="K226" s="2146"/>
      <c r="L226" s="2146"/>
      <c r="M226" s="2146"/>
      <c r="N226" s="2146"/>
      <c r="O226" s="2146"/>
      <c r="P226" s="2146"/>
    </row>
    <row r="227" spans="1:16">
      <c r="B227" s="2146"/>
      <c r="C227" s="2146"/>
      <c r="D227" s="2146"/>
      <c r="E227" s="2146"/>
      <c r="F227" s="2146"/>
      <c r="G227" s="2146"/>
      <c r="H227" s="2146"/>
      <c r="I227" s="2146"/>
      <c r="J227" s="2146"/>
      <c r="K227" s="2146"/>
      <c r="L227" s="2146"/>
      <c r="M227" s="2146"/>
      <c r="N227" s="2146"/>
      <c r="O227" s="2146"/>
      <c r="P227" s="2146"/>
    </row>
    <row r="228" spans="1:16" ht="18.75">
      <c r="A228" s="2146"/>
      <c r="B228" s="2145" t="s">
        <v>6951</v>
      </c>
      <c r="C228" s="2145"/>
      <c r="D228" s="2146"/>
      <c r="E228" s="2146"/>
      <c r="F228" s="2146"/>
      <c r="G228" s="2146"/>
      <c r="H228" s="2146"/>
      <c r="I228" s="2146"/>
      <c r="J228" s="2146"/>
      <c r="K228" s="2146"/>
      <c r="L228" s="2146"/>
      <c r="M228" s="2146"/>
      <c r="N228" s="2146"/>
      <c r="O228" s="2146"/>
      <c r="P228" s="2146"/>
    </row>
    <row r="229" spans="1:16">
      <c r="A229" s="2146"/>
      <c r="B229" s="2157" t="s">
        <v>1850</v>
      </c>
      <c r="C229" s="2158" t="s">
        <v>6952</v>
      </c>
      <c r="D229" s="2146"/>
      <c r="E229" s="2146"/>
      <c r="F229" s="2146"/>
      <c r="G229" s="2146"/>
      <c r="H229" s="2146"/>
      <c r="I229" s="2146"/>
      <c r="J229" s="2146"/>
      <c r="K229" s="2146"/>
      <c r="L229" s="2146"/>
      <c r="M229" s="2146"/>
      <c r="N229" s="2146"/>
      <c r="O229" s="2146"/>
      <c r="P229" s="2146"/>
    </row>
    <row r="230" spans="1:16">
      <c r="B230" s="2146"/>
      <c r="C230" s="2146"/>
      <c r="D230" s="2146"/>
      <c r="E230" s="2146"/>
      <c r="F230" s="2146"/>
      <c r="G230" s="2146"/>
      <c r="H230" s="2146"/>
      <c r="I230" s="2146"/>
      <c r="J230" s="2146"/>
      <c r="K230" s="2146"/>
      <c r="L230" s="2146"/>
      <c r="M230" s="2146"/>
      <c r="N230" s="2146"/>
      <c r="O230" s="2146"/>
      <c r="P230" s="2146"/>
    </row>
    <row r="231" spans="1:16" ht="18.75">
      <c r="B231" s="2145" t="s">
        <v>6953</v>
      </c>
      <c r="C231" s="2146"/>
      <c r="D231" s="2146"/>
      <c r="E231" s="2146"/>
      <c r="F231" s="2146"/>
      <c r="G231" s="2146"/>
      <c r="H231" s="2146"/>
      <c r="I231" s="2146"/>
      <c r="J231" s="2146"/>
      <c r="K231" s="2146"/>
      <c r="L231" s="2146"/>
      <c r="M231" s="2146"/>
      <c r="N231" s="2146"/>
      <c r="O231" s="2146"/>
      <c r="P231" s="2146"/>
    </row>
    <row r="232" spans="1:16">
      <c r="B232" s="2157" t="s">
        <v>1850</v>
      </c>
      <c r="C232" s="2158" t="s">
        <v>6954</v>
      </c>
      <c r="D232" s="2146"/>
      <c r="E232" s="2146"/>
      <c r="F232" s="2146"/>
      <c r="G232" s="2146"/>
      <c r="H232" s="2146"/>
      <c r="I232" s="2146"/>
      <c r="J232" s="2146"/>
      <c r="K232" s="2146"/>
      <c r="L232" s="2146"/>
      <c r="M232" s="2146"/>
      <c r="N232" s="2146"/>
      <c r="O232" s="2146"/>
      <c r="P232" s="2146"/>
    </row>
    <row r="233" spans="1:16">
      <c r="B233" s="4176" t="s">
        <v>6955</v>
      </c>
      <c r="C233" s="4176"/>
      <c r="D233" s="2158" t="s">
        <v>6956</v>
      </c>
      <c r="E233" s="2146"/>
      <c r="F233" s="2146"/>
      <c r="G233" s="2146"/>
      <c r="H233" s="2146"/>
      <c r="I233" s="2146"/>
      <c r="J233" s="2146"/>
      <c r="K233" s="2146"/>
      <c r="L233" s="2146"/>
      <c r="M233" s="2146"/>
      <c r="N233" s="2146"/>
      <c r="O233" s="2146"/>
      <c r="P233" s="2146"/>
    </row>
    <row r="234" spans="1:16">
      <c r="B234" s="2146"/>
      <c r="C234" s="2146"/>
      <c r="D234" s="2146"/>
      <c r="E234" s="2146"/>
      <c r="F234" s="2146"/>
      <c r="G234" s="2146"/>
      <c r="H234" s="2146"/>
      <c r="I234" s="2146"/>
      <c r="J234" s="2146"/>
      <c r="K234" s="2146"/>
      <c r="L234" s="2146"/>
      <c r="M234" s="2146"/>
      <c r="N234" s="2146"/>
      <c r="O234" s="2146"/>
      <c r="P234" s="2146"/>
    </row>
    <row r="235" spans="1:16">
      <c r="B235" s="2146" t="s">
        <v>6957</v>
      </c>
      <c r="C235" s="2146"/>
      <c r="D235" s="2146"/>
      <c r="E235" s="2146"/>
      <c r="F235" s="2146"/>
      <c r="G235" s="2146"/>
      <c r="H235" s="2146"/>
      <c r="I235" s="2146"/>
      <c r="J235" s="2146"/>
      <c r="K235" s="2146"/>
      <c r="L235" s="2146"/>
      <c r="M235" s="2146" t="s">
        <v>6906</v>
      </c>
      <c r="N235" s="2146"/>
      <c r="O235" s="2146"/>
      <c r="P235" s="2146"/>
    </row>
    <row r="236" spans="1:16">
      <c r="B236" s="2146" t="s">
        <v>6958</v>
      </c>
      <c r="C236" s="2146"/>
      <c r="D236" s="2146"/>
      <c r="E236" s="2146"/>
      <c r="F236" s="2146"/>
      <c r="G236" s="2146"/>
      <c r="H236" s="2146"/>
      <c r="I236" s="2146"/>
      <c r="J236" s="2146"/>
      <c r="K236" s="2146"/>
      <c r="L236" s="2146"/>
      <c r="M236" s="2146"/>
      <c r="N236" s="2146"/>
      <c r="O236" s="2146"/>
      <c r="P236" s="2146"/>
    </row>
    <row r="237" spans="1:16">
      <c r="B237" s="2146" t="s">
        <v>6959</v>
      </c>
      <c r="C237" s="2146"/>
      <c r="D237" s="2146"/>
      <c r="E237" s="2146"/>
      <c r="F237" s="2146"/>
      <c r="G237" s="2146"/>
      <c r="H237" s="2146"/>
      <c r="I237" s="2146"/>
      <c r="J237" s="2146"/>
      <c r="K237" s="2146"/>
      <c r="L237" s="2146"/>
      <c r="M237" s="2146"/>
      <c r="N237" s="2146"/>
      <c r="O237" s="2146"/>
      <c r="P237" s="2146"/>
    </row>
    <row r="238" spans="1:16">
      <c r="B238" s="2146" t="s">
        <v>6960</v>
      </c>
      <c r="C238" s="2146"/>
      <c r="D238" s="2146"/>
      <c r="E238" s="2146"/>
      <c r="F238" s="2146"/>
      <c r="G238" s="2146"/>
      <c r="H238" s="2146"/>
      <c r="I238" s="2146"/>
      <c r="J238" s="2146"/>
      <c r="K238" s="2146"/>
      <c r="L238" s="2146"/>
      <c r="M238" s="2146"/>
      <c r="N238" s="2146"/>
      <c r="O238" s="2146"/>
      <c r="P238" s="2146"/>
    </row>
    <row r="239" spans="1:16">
      <c r="B239" s="2146" t="s">
        <v>6961</v>
      </c>
      <c r="C239" s="2146"/>
      <c r="D239" s="2146"/>
      <c r="E239" s="2146"/>
      <c r="F239" s="2146"/>
      <c r="G239" s="2146"/>
      <c r="H239" s="2146"/>
      <c r="I239" s="2146"/>
      <c r="J239" s="2146"/>
      <c r="K239" s="2146"/>
      <c r="L239" s="2146"/>
      <c r="M239" s="2146"/>
      <c r="N239" s="2146"/>
      <c r="O239" s="2146"/>
      <c r="P239" s="2146"/>
    </row>
    <row r="240" spans="1:16">
      <c r="B240" s="2146" t="s">
        <v>6962</v>
      </c>
      <c r="C240" s="2146"/>
      <c r="D240" s="2146"/>
      <c r="E240" s="2146"/>
      <c r="F240" s="2146"/>
      <c r="G240" s="2146"/>
      <c r="H240" s="2146"/>
      <c r="I240" s="2146"/>
      <c r="J240" s="2146"/>
      <c r="K240" s="2146"/>
      <c r="L240" s="2146"/>
      <c r="M240" s="2146" t="s">
        <v>6948</v>
      </c>
      <c r="N240" s="2146"/>
      <c r="O240" s="2146"/>
      <c r="P240" s="2146"/>
    </row>
    <row r="241" spans="1:16">
      <c r="B241" s="2146"/>
      <c r="C241" s="2146"/>
      <c r="D241" s="2146"/>
      <c r="E241" s="2146"/>
      <c r="F241" s="2146"/>
      <c r="G241" s="2146"/>
      <c r="H241" s="2146"/>
      <c r="I241" s="2146"/>
      <c r="J241" s="2146"/>
      <c r="K241" s="2146"/>
      <c r="L241" s="2146"/>
      <c r="M241" s="2146"/>
      <c r="N241" s="2146"/>
      <c r="O241" s="2146"/>
      <c r="P241" s="2146"/>
    </row>
    <row r="242" spans="1:16">
      <c r="B242" s="2146"/>
      <c r="C242" s="2146"/>
      <c r="D242" s="2146"/>
      <c r="E242" s="2146"/>
      <c r="F242" s="2146"/>
      <c r="G242" s="2146"/>
      <c r="H242" s="2146"/>
      <c r="I242" s="2146"/>
      <c r="J242" s="2146"/>
      <c r="K242" s="2146"/>
      <c r="L242" s="2146"/>
      <c r="M242" s="2146"/>
      <c r="N242" s="2146"/>
      <c r="O242" s="2146"/>
      <c r="P242" s="2146"/>
    </row>
    <row r="243" spans="1:16" s="108" customFormat="1" ht="21.75" customHeight="1">
      <c r="A243" s="2150"/>
      <c r="B243" s="2154"/>
      <c r="C243" s="2154" t="s">
        <v>1624</v>
      </c>
      <c r="D243" s="824"/>
      <c r="E243" s="107"/>
      <c r="F243" s="107"/>
      <c r="G243" s="107"/>
      <c r="H243" s="107"/>
      <c r="I243" s="107"/>
      <c r="J243" s="107"/>
      <c r="K243" s="107"/>
      <c r="L243" s="107"/>
      <c r="M243" s="107"/>
      <c r="N243" s="107"/>
      <c r="O243" s="107"/>
      <c r="P243" s="107"/>
    </row>
    <row r="244" spans="1:16" ht="18">
      <c r="B244" s="2146"/>
      <c r="C244" s="2166"/>
      <c r="D244" s="2146"/>
      <c r="E244" s="2146"/>
      <c r="F244" s="2146"/>
      <c r="G244" s="2146"/>
      <c r="H244" s="2146"/>
      <c r="I244" s="2146"/>
      <c r="J244" s="2146"/>
      <c r="K244" s="2146"/>
      <c r="L244" s="2146"/>
      <c r="M244" s="2146"/>
      <c r="N244" s="2146"/>
      <c r="O244" s="2146"/>
      <c r="P244" s="2146"/>
    </row>
    <row r="245" spans="1:16" ht="18.75">
      <c r="B245" s="2145" t="s">
        <v>1548</v>
      </c>
      <c r="C245" s="2146"/>
      <c r="D245" s="2146"/>
      <c r="E245" s="2146"/>
      <c r="F245" s="2146"/>
      <c r="G245" s="2146"/>
      <c r="H245" s="2146"/>
      <c r="I245" s="2146"/>
      <c r="J245" s="2146"/>
      <c r="K245" s="2146"/>
      <c r="L245" s="2146"/>
      <c r="M245" s="2146"/>
      <c r="N245" s="2146"/>
      <c r="O245" s="2146"/>
      <c r="P245" s="2146"/>
    </row>
    <row r="246" spans="1:16" ht="18.75">
      <c r="B246" s="2157" t="s">
        <v>1618</v>
      </c>
      <c r="C246" s="2162" t="s">
        <v>6963</v>
      </c>
      <c r="D246" s="2146"/>
      <c r="E246" s="2146"/>
      <c r="F246" s="2146"/>
      <c r="G246" s="2146"/>
      <c r="H246" s="2146"/>
      <c r="I246" s="2146"/>
      <c r="J246" s="2146"/>
      <c r="K246" s="2146"/>
      <c r="L246" s="2146"/>
      <c r="M246" s="2146"/>
      <c r="N246" s="2146"/>
      <c r="O246" s="2146"/>
      <c r="P246" s="2146"/>
    </row>
    <row r="247" spans="1:16" ht="18">
      <c r="B247" s="2146"/>
      <c r="C247" s="2166"/>
      <c r="D247" s="2146"/>
      <c r="E247" s="2146"/>
      <c r="F247" s="2146"/>
      <c r="G247" s="2146"/>
      <c r="H247" s="2146"/>
      <c r="I247" s="2146"/>
      <c r="J247" s="2146"/>
      <c r="K247" s="2146"/>
      <c r="L247" s="2146"/>
      <c r="M247" s="2146"/>
      <c r="N247" s="2146"/>
      <c r="O247" s="2146"/>
      <c r="P247" s="2146"/>
    </row>
    <row r="248" spans="1:16" ht="18.75">
      <c r="B248" s="2145" t="s">
        <v>6964</v>
      </c>
      <c r="C248" s="2146"/>
      <c r="D248" s="2146"/>
      <c r="E248" s="2146"/>
      <c r="F248" s="2146"/>
      <c r="G248" s="2146"/>
      <c r="H248" s="2146"/>
      <c r="I248" s="2146"/>
      <c r="J248" s="2146"/>
      <c r="K248" s="2146"/>
      <c r="L248" s="2146"/>
      <c r="M248" s="2146"/>
      <c r="N248" s="2146"/>
      <c r="O248" s="2146"/>
      <c r="P248" s="2146"/>
    </row>
    <row r="249" spans="1:16" ht="18.75">
      <c r="B249" s="2157" t="s">
        <v>1618</v>
      </c>
      <c r="C249" s="2162" t="s">
        <v>6965</v>
      </c>
      <c r="D249" s="2146"/>
      <c r="E249" s="2146"/>
      <c r="F249" s="2146"/>
      <c r="G249" s="2146"/>
      <c r="H249" s="2146"/>
      <c r="I249" s="2146"/>
      <c r="J249" s="2146"/>
      <c r="K249" s="2146"/>
      <c r="L249" s="2146"/>
      <c r="M249" s="2146"/>
      <c r="N249" s="2146"/>
      <c r="O249" s="2146"/>
      <c r="P249" s="2146"/>
    </row>
    <row r="250" spans="1:16" ht="18">
      <c r="B250" s="2146"/>
      <c r="C250" s="2166"/>
      <c r="D250" s="2146"/>
      <c r="E250" s="2146"/>
      <c r="F250" s="2146"/>
      <c r="G250" s="2146"/>
      <c r="H250" s="2146"/>
      <c r="I250" s="2146"/>
      <c r="J250" s="2146"/>
      <c r="K250" s="2146"/>
      <c r="L250" s="2146"/>
      <c r="M250" s="2146"/>
      <c r="N250" s="2146"/>
      <c r="O250" s="2146"/>
      <c r="P250" s="2146"/>
    </row>
    <row r="251" spans="1:16" ht="18.75">
      <c r="B251" s="2157" t="s">
        <v>1618</v>
      </c>
      <c r="C251" s="2162" t="s">
        <v>1627</v>
      </c>
      <c r="D251" s="2146"/>
      <c r="E251" s="2146"/>
      <c r="F251" s="2146"/>
      <c r="G251" s="2146"/>
      <c r="H251" s="2146"/>
      <c r="I251" s="2146"/>
      <c r="J251" s="2146"/>
      <c r="K251" s="2146" t="s">
        <v>1626</v>
      </c>
      <c r="L251" s="2146"/>
      <c r="M251" s="2146"/>
      <c r="N251" s="2146"/>
      <c r="O251" s="2146"/>
      <c r="P251" s="2146"/>
    </row>
    <row r="252" spans="1:16" ht="18">
      <c r="B252" s="2146"/>
      <c r="C252" s="2166"/>
      <c r="D252" s="2146"/>
      <c r="E252" s="2146"/>
      <c r="F252" s="2146"/>
      <c r="G252" s="2146"/>
      <c r="H252" s="2146"/>
      <c r="I252" s="2146"/>
      <c r="J252" s="2146"/>
      <c r="K252" s="2146"/>
      <c r="L252" s="2146"/>
      <c r="M252" s="2146"/>
      <c r="N252" s="2146"/>
      <c r="O252" s="2146"/>
      <c r="P252" s="2146"/>
    </row>
    <row r="253" spans="1:16" ht="18.75">
      <c r="B253" s="2157" t="s">
        <v>1850</v>
      </c>
      <c r="C253" s="2162" t="s">
        <v>1625</v>
      </c>
      <c r="D253" s="2146"/>
      <c r="E253" s="2146"/>
      <c r="F253" s="2146"/>
      <c r="G253" s="2146"/>
      <c r="H253" s="2146"/>
      <c r="I253" s="2146"/>
      <c r="J253" s="2146"/>
      <c r="K253" s="2146"/>
      <c r="L253" s="2146"/>
      <c r="M253" s="2146"/>
      <c r="N253" s="2146"/>
      <c r="O253" s="2146"/>
      <c r="P253" s="2146"/>
    </row>
    <row r="254" spans="1:16" ht="18">
      <c r="B254" s="2146"/>
      <c r="C254" s="2166"/>
      <c r="D254" s="2146"/>
      <c r="E254" s="2146"/>
      <c r="F254" s="2146"/>
      <c r="G254" s="2146"/>
      <c r="H254" s="2146"/>
      <c r="I254" s="2146"/>
      <c r="J254" s="2146"/>
      <c r="K254" s="2146"/>
      <c r="L254" s="2146"/>
      <c r="M254" s="2146"/>
      <c r="N254" s="2146"/>
      <c r="O254" s="2146"/>
      <c r="P254" s="2146"/>
    </row>
    <row r="255" spans="1:16" ht="18.75">
      <c r="B255" s="2157" t="s">
        <v>1850</v>
      </c>
      <c r="C255" s="2162" t="s">
        <v>1629</v>
      </c>
      <c r="D255" s="2146"/>
      <c r="E255" s="2146"/>
      <c r="F255" s="2146"/>
      <c r="G255" s="2146"/>
      <c r="H255" s="2146"/>
      <c r="I255" s="2146"/>
      <c r="J255" s="2146"/>
      <c r="K255" s="2146" t="s">
        <v>1628</v>
      </c>
      <c r="L255" s="2146"/>
      <c r="M255" s="2146"/>
      <c r="N255" s="2146"/>
      <c r="O255" s="2146"/>
      <c r="P255" s="2146"/>
    </row>
    <row r="256" spans="1:16" ht="18">
      <c r="B256" s="2146"/>
      <c r="C256" s="2166"/>
      <c r="D256" s="2146"/>
      <c r="E256" s="2146"/>
      <c r="F256" s="2146"/>
      <c r="G256" s="2146"/>
      <c r="H256" s="2146"/>
      <c r="I256" s="2146"/>
      <c r="J256" s="2146"/>
      <c r="K256" s="2146"/>
      <c r="L256" s="2146"/>
      <c r="M256" s="2146"/>
      <c r="N256" s="2146"/>
      <c r="O256" s="2146"/>
      <c r="P256" s="2146"/>
    </row>
    <row r="257" spans="2:16" ht="18.75">
      <c r="B257" s="2157" t="s">
        <v>1850</v>
      </c>
      <c r="C257" s="2162" t="s">
        <v>1631</v>
      </c>
      <c r="D257" s="2146"/>
      <c r="E257" s="2146"/>
      <c r="F257" s="2146"/>
      <c r="G257" s="2146"/>
      <c r="H257" s="2146"/>
      <c r="I257" s="2146"/>
      <c r="J257" s="2146"/>
      <c r="K257" s="2146" t="s">
        <v>1630</v>
      </c>
      <c r="L257" s="2146"/>
      <c r="M257" s="2146"/>
      <c r="N257" s="2146"/>
      <c r="O257" s="2146"/>
      <c r="P257" s="2146"/>
    </row>
    <row r="258" spans="2:16" ht="18">
      <c r="B258" s="2146"/>
      <c r="C258" s="2166"/>
      <c r="D258" s="2146"/>
      <c r="E258" s="2146"/>
      <c r="F258" s="2146"/>
      <c r="G258" s="2146"/>
      <c r="H258" s="2146"/>
      <c r="I258" s="2146"/>
      <c r="J258" s="2146"/>
      <c r="K258" s="2146"/>
      <c r="L258" s="2146"/>
      <c r="M258" s="2146"/>
      <c r="N258" s="2146"/>
      <c r="O258" s="2146"/>
      <c r="P258" s="2146"/>
    </row>
    <row r="259" spans="2:16" ht="18.75">
      <c r="B259" s="2157" t="s">
        <v>1850</v>
      </c>
      <c r="C259" s="2162" t="s">
        <v>1633</v>
      </c>
      <c r="D259" s="2146"/>
      <c r="E259" s="2146"/>
      <c r="F259" s="2146"/>
      <c r="G259" s="2146"/>
      <c r="H259" s="2146"/>
      <c r="I259" s="2146"/>
      <c r="J259" s="2146"/>
      <c r="K259" s="2146" t="s">
        <v>1632</v>
      </c>
      <c r="L259" s="2146"/>
      <c r="M259" s="2146"/>
      <c r="N259" s="2146"/>
      <c r="O259" s="2146"/>
      <c r="P259" s="2146"/>
    </row>
    <row r="260" spans="2:16" ht="18">
      <c r="B260" s="2146"/>
      <c r="C260" s="2166"/>
      <c r="D260" s="2146"/>
      <c r="E260" s="2146"/>
      <c r="F260" s="2146"/>
      <c r="G260" s="2146"/>
      <c r="H260" s="2146"/>
      <c r="I260" s="2146"/>
      <c r="J260" s="2146"/>
      <c r="K260" s="2146"/>
      <c r="L260" s="2146"/>
      <c r="M260" s="2146"/>
      <c r="N260" s="2146"/>
      <c r="O260" s="2146"/>
      <c r="P260" s="2146"/>
    </row>
    <row r="261" spans="2:16" ht="18.75">
      <c r="B261" s="2157" t="s">
        <v>1850</v>
      </c>
      <c r="C261" s="2162" t="s">
        <v>1635</v>
      </c>
      <c r="D261" s="2146"/>
      <c r="E261" s="2146"/>
      <c r="F261" s="2146"/>
      <c r="G261" s="2146"/>
      <c r="H261" s="2146"/>
      <c r="I261" s="2146"/>
      <c r="J261" s="2146"/>
      <c r="K261" s="2146" t="s">
        <v>1634</v>
      </c>
      <c r="L261" s="2146"/>
      <c r="M261" s="2146"/>
      <c r="N261" s="2146"/>
      <c r="O261" s="2146"/>
      <c r="P261" s="2146"/>
    </row>
    <row r="262" spans="2:16" ht="18">
      <c r="B262" s="2146"/>
      <c r="C262" s="2166"/>
      <c r="D262" s="2146"/>
      <c r="E262" s="2146"/>
      <c r="F262" s="2146"/>
      <c r="G262" s="2146"/>
      <c r="H262" s="2146"/>
      <c r="I262" s="2146"/>
      <c r="J262" s="2146"/>
      <c r="K262" s="2146"/>
      <c r="L262" s="2146"/>
      <c r="M262" s="2146"/>
      <c r="N262" s="2146"/>
      <c r="O262" s="2146"/>
      <c r="P262" s="2146"/>
    </row>
    <row r="263" spans="2:16" ht="18.75">
      <c r="B263" s="2157" t="s">
        <v>1850</v>
      </c>
      <c r="C263" s="2162" t="s">
        <v>1639</v>
      </c>
      <c r="D263" s="2146"/>
      <c r="E263" s="2146"/>
      <c r="F263" s="2146"/>
      <c r="G263" s="2146"/>
      <c r="H263" s="2146"/>
      <c r="I263" s="2146"/>
      <c r="J263" s="2146"/>
      <c r="K263" s="2146" t="s">
        <v>1638</v>
      </c>
      <c r="L263" s="2146"/>
      <c r="M263" s="2146"/>
      <c r="N263" s="2146"/>
      <c r="O263" s="2146"/>
      <c r="P263" s="2146"/>
    </row>
    <row r="264" spans="2:16" ht="18">
      <c r="B264" s="2146"/>
      <c r="C264" s="2166"/>
      <c r="D264" s="2146"/>
      <c r="E264" s="2146"/>
      <c r="F264" s="2146"/>
      <c r="G264" s="2146"/>
      <c r="H264" s="2146"/>
      <c r="I264" s="2146"/>
      <c r="J264" s="2146"/>
      <c r="K264" s="2146"/>
      <c r="L264" s="2146"/>
      <c r="M264" s="2146"/>
      <c r="N264" s="2146"/>
      <c r="O264" s="2146"/>
      <c r="P264" s="2146"/>
    </row>
    <row r="265" spans="2:16" ht="18.75">
      <c r="B265" s="2157" t="s">
        <v>1850</v>
      </c>
      <c r="C265" s="2162" t="s">
        <v>1637</v>
      </c>
      <c r="D265" s="2146"/>
      <c r="E265" s="2146"/>
      <c r="F265" s="2146"/>
      <c r="G265" s="2146"/>
      <c r="H265" s="2146"/>
      <c r="I265" s="2146"/>
      <c r="J265" s="2146"/>
      <c r="K265" s="2146" t="s">
        <v>1636</v>
      </c>
      <c r="L265" s="2146"/>
      <c r="M265" s="2146"/>
      <c r="N265" s="2146"/>
      <c r="O265" s="2146"/>
      <c r="P265" s="2146"/>
    </row>
    <row r="266" spans="2:16" ht="18">
      <c r="B266" s="2146"/>
      <c r="C266" s="2166"/>
      <c r="D266" s="2146"/>
      <c r="E266" s="2146"/>
      <c r="F266" s="2146"/>
      <c r="G266" s="2146"/>
      <c r="H266" s="2146"/>
      <c r="I266" s="2146"/>
      <c r="J266" s="2146"/>
      <c r="K266" s="2146"/>
      <c r="L266" s="2146"/>
      <c r="M266" s="2146"/>
      <c r="N266" s="2146"/>
      <c r="O266" s="2146"/>
      <c r="P266" s="2146"/>
    </row>
    <row r="267" spans="2:16" ht="18.75">
      <c r="B267" s="2157" t="s">
        <v>1618</v>
      </c>
      <c r="C267" s="2162" t="s">
        <v>1616</v>
      </c>
      <c r="D267" s="2146"/>
      <c r="E267" s="2146"/>
      <c r="F267" s="2146"/>
      <c r="G267" s="2146"/>
      <c r="H267" s="2146"/>
      <c r="I267" s="2146"/>
      <c r="J267" s="2146"/>
      <c r="K267" s="2146"/>
      <c r="L267" s="2146"/>
      <c r="M267" s="2146"/>
      <c r="N267" s="2146"/>
      <c r="O267" s="2146"/>
      <c r="P267" s="2146"/>
    </row>
    <row r="268" spans="2:16" ht="18">
      <c r="B268" s="2146"/>
      <c r="C268" s="2166"/>
      <c r="D268" s="2146"/>
      <c r="E268" s="2146"/>
      <c r="F268" s="2146"/>
      <c r="G268" s="2146"/>
      <c r="H268" s="2146"/>
      <c r="I268" s="2146"/>
      <c r="J268" s="2146"/>
      <c r="K268" s="2146"/>
      <c r="L268" s="2146"/>
      <c r="M268" s="2146"/>
      <c r="N268" s="2146"/>
      <c r="O268" s="2146"/>
      <c r="P268" s="2146"/>
    </row>
    <row r="269" spans="2:16" ht="18.75">
      <c r="B269" s="2157" t="s">
        <v>1850</v>
      </c>
      <c r="C269" s="2162" t="s">
        <v>1617</v>
      </c>
      <c r="D269" s="2146"/>
      <c r="E269" s="2146"/>
      <c r="F269" s="2146"/>
      <c r="G269" s="2146"/>
      <c r="H269" s="2146"/>
      <c r="I269" s="2146"/>
      <c r="J269" s="2146"/>
      <c r="K269" s="2146"/>
      <c r="L269" s="2146"/>
      <c r="M269" s="2146"/>
      <c r="N269" s="2146"/>
      <c r="O269" s="2146"/>
      <c r="P269" s="2146"/>
    </row>
    <row r="270" spans="2:16" ht="18">
      <c r="B270" s="2146"/>
      <c r="C270" s="2166"/>
      <c r="D270" s="2146"/>
      <c r="E270" s="2146"/>
      <c r="F270" s="2146"/>
      <c r="G270" s="2146"/>
      <c r="H270" s="2146"/>
      <c r="I270" s="2146"/>
      <c r="J270" s="2146"/>
      <c r="K270" s="2146"/>
      <c r="L270" s="2146"/>
      <c r="M270" s="2146"/>
      <c r="N270" s="2146"/>
      <c r="O270" s="2146"/>
      <c r="P270" s="2146"/>
    </row>
    <row r="271" spans="2:16" ht="18.75">
      <c r="B271" s="2157" t="s">
        <v>1850</v>
      </c>
      <c r="C271" s="2162" t="s">
        <v>1865</v>
      </c>
      <c r="D271" s="2146"/>
      <c r="E271" s="2146"/>
      <c r="F271" s="2146"/>
      <c r="G271" s="2146"/>
      <c r="H271" s="2146"/>
      <c r="I271" s="2146"/>
      <c r="J271" s="2146"/>
      <c r="K271" s="2146"/>
      <c r="L271" s="2146"/>
      <c r="M271" s="2146"/>
      <c r="N271" s="2146"/>
      <c r="O271" s="2146"/>
      <c r="P271" s="2146"/>
    </row>
    <row r="272" spans="2:16" ht="18">
      <c r="B272" s="2146"/>
      <c r="C272" s="2166"/>
      <c r="D272" s="2146"/>
      <c r="E272" s="2146"/>
      <c r="F272" s="2146"/>
      <c r="G272" s="2146"/>
      <c r="H272" s="2146"/>
      <c r="I272" s="2146"/>
      <c r="J272" s="2146"/>
      <c r="K272" s="2146"/>
      <c r="L272" s="2146"/>
      <c r="M272" s="2146"/>
      <c r="N272" s="2146"/>
      <c r="O272" s="2146"/>
      <c r="P272" s="2146"/>
    </row>
    <row r="273" spans="1:16" ht="18.75">
      <c r="B273" s="2157" t="s">
        <v>1850</v>
      </c>
      <c r="C273" s="2162" t="s">
        <v>1866</v>
      </c>
      <c r="D273" s="2146"/>
      <c r="E273" s="2146"/>
      <c r="F273" s="2146"/>
      <c r="G273" s="2146"/>
      <c r="H273" s="2146"/>
      <c r="I273" s="2146"/>
      <c r="J273" s="2146"/>
      <c r="K273" s="2146"/>
      <c r="L273" s="2146"/>
      <c r="M273" s="2146"/>
      <c r="N273" s="2146"/>
      <c r="O273" s="2146"/>
      <c r="P273" s="2146"/>
    </row>
    <row r="274" spans="1:16" ht="18">
      <c r="B274" s="2146"/>
      <c r="C274" s="2166"/>
      <c r="D274" s="2146"/>
      <c r="E274" s="2146"/>
      <c r="F274" s="2146"/>
      <c r="G274" s="2146"/>
      <c r="H274" s="2146"/>
      <c r="I274" s="2146"/>
      <c r="J274" s="2146"/>
      <c r="K274" s="2146"/>
      <c r="L274" s="2146"/>
      <c r="M274" s="2146"/>
      <c r="N274" s="2146"/>
      <c r="O274" s="2146"/>
      <c r="P274" s="2146"/>
    </row>
    <row r="275" spans="1:16" ht="18.75">
      <c r="B275" s="2157" t="s">
        <v>1850</v>
      </c>
      <c r="C275" s="2162" t="s">
        <v>1868</v>
      </c>
      <c r="D275" s="2146"/>
      <c r="E275" s="2146"/>
      <c r="F275" s="2146"/>
      <c r="G275" s="2146"/>
      <c r="H275" s="2146"/>
      <c r="I275" s="2146"/>
      <c r="J275" s="2146"/>
      <c r="K275" s="2146"/>
      <c r="L275" s="2146"/>
      <c r="M275" s="2146"/>
      <c r="N275" s="2146"/>
      <c r="O275" s="2146"/>
      <c r="P275" s="2146"/>
    </row>
    <row r="276" spans="1:16" ht="18">
      <c r="B276" s="2146"/>
      <c r="C276" s="2166"/>
      <c r="D276" s="2146"/>
      <c r="E276" s="2146"/>
      <c r="F276" s="2146"/>
      <c r="G276" s="2146"/>
      <c r="H276" s="2146"/>
      <c r="I276" s="2146"/>
      <c r="J276" s="2146"/>
      <c r="K276" s="2146"/>
      <c r="L276" s="2146"/>
      <c r="M276" s="2146"/>
      <c r="N276" s="2146"/>
      <c r="O276" s="2146"/>
      <c r="P276" s="2146"/>
    </row>
    <row r="277" spans="1:16" ht="18.75">
      <c r="B277" s="2157" t="s">
        <v>1850</v>
      </c>
      <c r="C277" s="2162" t="s">
        <v>1851</v>
      </c>
      <c r="D277" s="2146"/>
      <c r="E277" s="2146"/>
      <c r="F277" s="2146"/>
      <c r="G277" s="2146"/>
      <c r="H277" s="2146"/>
      <c r="I277" s="2146"/>
      <c r="J277" s="2146"/>
      <c r="K277" s="2146"/>
      <c r="L277" s="2146"/>
      <c r="M277" s="2146"/>
      <c r="N277" s="2146" t="s">
        <v>720</v>
      </c>
      <c r="O277" s="2146"/>
      <c r="P277" s="2146"/>
    </row>
    <row r="278" spans="1:16">
      <c r="B278" s="2146"/>
      <c r="C278" s="2146"/>
      <c r="D278" s="2146"/>
      <c r="E278" s="2146"/>
      <c r="F278" s="2146"/>
      <c r="G278" s="2146"/>
      <c r="H278" s="2146"/>
      <c r="I278" s="2146"/>
      <c r="J278" s="2146"/>
      <c r="K278" s="2146"/>
      <c r="L278" s="2146"/>
      <c r="M278" s="2146"/>
      <c r="N278" s="2146"/>
      <c r="O278" s="2146"/>
      <c r="P278" s="2146"/>
    </row>
    <row r="279" spans="1:16" ht="18">
      <c r="B279" s="2157" t="s">
        <v>1850</v>
      </c>
      <c r="C279" s="2166" t="s">
        <v>1854</v>
      </c>
      <c r="D279" s="2146"/>
      <c r="E279" s="2146"/>
      <c r="F279" s="2146"/>
      <c r="G279" s="2146"/>
      <c r="H279" s="2146"/>
      <c r="I279" s="2146"/>
      <c r="J279" s="2146"/>
      <c r="K279" s="2146"/>
      <c r="L279" s="2146"/>
      <c r="M279" s="2146" t="s">
        <v>1855</v>
      </c>
      <c r="N279" s="2146"/>
      <c r="O279" s="2146"/>
      <c r="P279" s="2146"/>
    </row>
    <row r="280" spans="1:16" ht="18">
      <c r="B280" s="2146"/>
      <c r="C280" s="2166"/>
      <c r="D280" s="2146"/>
      <c r="E280" s="2146"/>
      <c r="F280" s="2146"/>
      <c r="G280" s="2146"/>
      <c r="H280" s="2146"/>
      <c r="I280" s="2146"/>
      <c r="J280" s="2146"/>
      <c r="K280" s="2146"/>
      <c r="L280" s="2146"/>
      <c r="M280" s="2146"/>
      <c r="N280" s="2146"/>
      <c r="O280" s="2146"/>
      <c r="P280" s="2146"/>
    </row>
    <row r="281" spans="1:16" ht="18.75">
      <c r="B281" s="2157" t="s">
        <v>1482</v>
      </c>
      <c r="C281" s="2162" t="s">
        <v>1828</v>
      </c>
      <c r="D281" s="2146"/>
      <c r="E281" s="2146"/>
      <c r="F281" s="2146"/>
      <c r="G281" s="2146"/>
      <c r="H281" s="2146"/>
      <c r="I281" s="2146"/>
      <c r="J281" s="2146"/>
      <c r="K281" s="2146"/>
      <c r="L281" s="2146"/>
      <c r="M281" s="2146"/>
      <c r="N281" s="2146"/>
      <c r="O281" s="2146"/>
      <c r="P281" s="2146"/>
    </row>
    <row r="282" spans="1:16">
      <c r="B282" s="2146"/>
      <c r="C282" s="2146"/>
      <c r="D282" s="2146"/>
      <c r="E282" s="2146"/>
      <c r="F282" s="2146"/>
      <c r="G282" s="2146"/>
      <c r="H282" s="2146"/>
      <c r="I282" s="2146"/>
      <c r="J282" s="2146"/>
      <c r="K282" s="2146"/>
      <c r="L282" s="2146"/>
      <c r="M282" s="2146"/>
      <c r="N282" s="2146"/>
      <c r="O282" s="2146"/>
      <c r="P282" s="2146"/>
    </row>
    <row r="283" spans="1:16" s="108" customFormat="1" ht="39.950000000000003" customHeight="1">
      <c r="A283" s="106"/>
      <c r="B283" s="2167" t="s">
        <v>30</v>
      </c>
      <c r="C283" s="106"/>
      <c r="D283" s="106"/>
      <c r="E283" s="106"/>
      <c r="F283" s="106"/>
      <c r="G283" s="106"/>
      <c r="H283" s="106"/>
      <c r="I283" s="106"/>
      <c r="J283" s="106"/>
      <c r="K283" s="106"/>
      <c r="L283" s="106"/>
      <c r="M283" s="106"/>
      <c r="N283" s="106"/>
      <c r="O283" s="106"/>
      <c r="P283" s="106"/>
    </row>
    <row r="284" spans="1:16" s="108" customFormat="1" ht="24" customHeight="1">
      <c r="A284" s="106"/>
      <c r="B284" s="2168" t="s">
        <v>31</v>
      </c>
      <c r="C284" s="106"/>
      <c r="D284" s="106"/>
      <c r="E284" s="106"/>
      <c r="F284" s="106"/>
      <c r="G284" s="106"/>
      <c r="H284" s="106"/>
      <c r="I284" s="106"/>
      <c r="J284" s="106"/>
      <c r="K284" s="106"/>
      <c r="L284" s="106"/>
      <c r="M284" s="106"/>
      <c r="N284" s="106"/>
      <c r="O284" s="106"/>
      <c r="P284" s="106"/>
    </row>
    <row r="285" spans="1:16" s="109" customFormat="1" ht="39.950000000000003" customHeight="1">
      <c r="A285" s="106"/>
      <c r="B285" s="2169" t="s">
        <v>1484</v>
      </c>
      <c r="C285" s="835"/>
      <c r="D285" s="106"/>
      <c r="E285" s="106"/>
      <c r="F285" s="106"/>
      <c r="G285" s="106"/>
      <c r="H285" s="106"/>
      <c r="I285" s="1024"/>
      <c r="J285" s="106"/>
      <c r="K285" s="106"/>
      <c r="L285" s="1024"/>
      <c r="M285" s="1024"/>
      <c r="N285" s="1024"/>
      <c r="O285" s="1024"/>
      <c r="P285" s="2170" t="s">
        <v>6966</v>
      </c>
    </row>
  </sheetData>
  <mergeCells count="6">
    <mergeCell ref="B233:C233"/>
    <mergeCell ref="B2:P4"/>
    <mergeCell ref="B5:P7"/>
    <mergeCell ref="B189:C189"/>
    <mergeCell ref="B219:C219"/>
    <mergeCell ref="B223:C223"/>
  </mergeCells>
  <hyperlinks>
    <hyperlink ref="C16" r:id="rId1" xr:uid="{8B7F8BE6-227F-4249-A11A-C467806A8276}"/>
    <hyperlink ref="C36" r:id="rId2" xr:uid="{1ED79F6D-E2A2-4763-8874-726A55287EEA}"/>
    <hyperlink ref="C39" r:id="rId3" xr:uid="{D0CB1D2A-0411-48B8-8434-539BC2360523}"/>
    <hyperlink ref="C45" r:id="rId4" xr:uid="{8DD0B243-493B-4902-9FD8-636C3B22D63B}"/>
    <hyperlink ref="C18" r:id="rId5" xr:uid="{656A5080-7C3C-46A8-8494-5BEC94460F0D}"/>
    <hyperlink ref="C188" r:id="rId6" xr:uid="{69CF9F67-26BC-47CF-9C57-6FAE56E72B44}"/>
    <hyperlink ref="D189" r:id="rId7" xr:uid="{411DA090-1867-4CA9-AF85-9E05FC959386}"/>
    <hyperlink ref="C218" r:id="rId8" xr:uid="{8B873709-A0D4-4F5E-A33F-513BDDAAEF03}"/>
    <hyperlink ref="D219" r:id="rId9" xr:uid="{19DF8525-433D-4A3A-8EBE-A07C8AA8C005}"/>
    <hyperlink ref="C222" r:id="rId10" xr:uid="{58BBEA3E-1FB9-4B40-B31F-8E2719EAA64D}"/>
    <hyperlink ref="C232" r:id="rId11" xr:uid="{CD937A51-7580-4C17-A6A8-4C68505C8019}"/>
    <hyperlink ref="C149" r:id="rId12" xr:uid="{C2F44973-4EC4-422B-879B-9436DDF52ED8}"/>
    <hyperlink ref="C171" r:id="rId13" xr:uid="{A798699E-75C7-45AA-BBA5-41B237F33854}"/>
    <hyperlink ref="C174" r:id="rId14" xr:uid="{0C475BD4-2A3B-4F2B-A5F6-D3EA47816FCF}"/>
    <hyperlink ref="C177" r:id="rId15" xr:uid="{F72986C9-E566-46DB-8F1E-D8A30D96E515}"/>
    <hyperlink ref="C183" r:id="rId16" xr:uid="{B1D82748-07A6-49C2-9524-4302170BDC85}"/>
    <hyperlink ref="C201" r:id="rId17" xr:uid="{CF34BA39-4E4A-4634-B0E9-E07BD4F78642}"/>
    <hyperlink ref="C195" r:id="rId18" xr:uid="{9AEA3E69-200E-41AF-9B2C-13BB5EF9ED34}"/>
    <hyperlink ref="C198" r:id="rId19" xr:uid="{C431415A-7D2A-463A-B9C6-392308A90638}"/>
    <hyperlink ref="C13" r:id="rId20" xr:uid="{79E1FACF-E743-49EA-9066-C77D680A6007}"/>
    <hyperlink ref="C180" r:id="rId21" xr:uid="{CC1BE122-2760-404B-A55C-69DBDED68D2A}"/>
    <hyperlink ref="C209" r:id="rId22" xr:uid="{64E7A820-BE91-40D3-BCDA-1CB0FCCC5948}"/>
    <hyperlink ref="C212" r:id="rId23" xr:uid="{ABEBED6A-C2C3-432A-BF5F-8BE0ADD5704D}"/>
    <hyperlink ref="C215" r:id="rId24" xr:uid="{6CDAA40A-3EC4-45BC-86CE-28841AB8ADBE}"/>
    <hyperlink ref="C134" r:id="rId25" xr:uid="{64F281C7-0E91-4936-A440-C46CC4707BC0}"/>
    <hyperlink ref="C110" r:id="rId26" xr:uid="{884ACFA5-1DB6-4442-B171-87603BBAD8A3}"/>
    <hyperlink ref="C152" r:id="rId27" xr:uid="{67B8ACC6-7C0D-4EA1-99C2-D2B06DA4A3BC}"/>
    <hyperlink ref="C226" r:id="rId28" xr:uid="{795F3075-878A-4578-A743-7619587844BB}"/>
    <hyperlink ref="C146" r:id="rId29" xr:uid="{154DB7F5-B517-465B-A9D8-F28F5EC31E6B}"/>
    <hyperlink ref="C140" r:id="rId30" xr:uid="{BA8A7154-0A0A-45F3-8461-35567212E34D}"/>
    <hyperlink ref="C137" r:id="rId31" xr:uid="{A1B87892-E265-4232-AAB4-25FC4675D8BF}"/>
    <hyperlink ref="C92" r:id="rId32" xr:uid="{AD4ACB61-4664-47D8-A0BF-C533B8A3FB52}"/>
    <hyperlink ref="C115" r:id="rId33" xr:uid="{95639423-D174-43D8-A6A9-FB6D2B878FBC}"/>
    <hyperlink ref="C95" r:id="rId34" xr:uid="{94548A58-C908-4E33-AF8C-1216D879BE9F}"/>
    <hyperlink ref="C101" r:id="rId35" xr:uid="{B7AB2EB0-CE81-4961-8DBE-2C28CF1210ED}"/>
    <hyperlink ref="C128" r:id="rId36" xr:uid="{219E7AB8-8C94-4491-A551-4669C67DA286}"/>
    <hyperlink ref="C169" r:id="rId37" xr:uid="{FEA4DA22-B84E-4009-99E1-AFDCB274FF5E}"/>
    <hyperlink ref="C192" r:id="rId38" xr:uid="{40804194-23AE-45C7-B169-B34EF383D4DB}"/>
    <hyperlink ref="C143" r:id="rId39" xr:uid="{2317F40F-F1E5-4A60-9E90-2DFAC8438DA3}"/>
    <hyperlink ref="C87" r:id="rId40" xr:uid="{BB2DD047-AEB5-4D2A-9016-BE51FF647337}"/>
    <hyperlink ref="C62" r:id="rId41" xr:uid="{D7012FE9-CB21-427C-8AA6-EC1A620E1612}"/>
    <hyperlink ref="C166" r:id="rId42" xr:uid="{97FB067E-00A8-4C8B-A73A-21F95E938969}"/>
    <hyperlink ref="D233" r:id="rId43" xr:uid="{596850E9-06A8-4556-8713-E166BD12C326}"/>
    <hyperlink ref="C131" r:id="rId44" xr:uid="{FA6ECE24-969A-4635-A907-7B22438F6D2B}"/>
    <hyperlink ref="D223" r:id="rId45" xr:uid="{A42C69BC-3C06-4AFF-A6D4-89C8C1A8B1ED}"/>
    <hyperlink ref="C42" r:id="rId46" xr:uid="{1868AEE2-D2DA-415B-A796-E81F0627A10F}"/>
    <hyperlink ref="C118" r:id="rId47" xr:uid="{9BE56BAC-B7C1-42FF-85BB-58AEEA8CE39B}"/>
    <hyperlink ref="C155" r:id="rId48" xr:uid="{827C777E-7C00-4CC9-9AE4-9BE78C0B718E}"/>
    <hyperlink ref="C158" r:id="rId49" xr:uid="{2C0A1E64-862F-4635-82C3-0F781400CC61}"/>
    <hyperlink ref="C161" r:id="rId50" xr:uid="{8AB52C9F-55F7-42F6-B660-A8569EE81D23}"/>
    <hyperlink ref="C105" r:id="rId51" display="Faire des SI imbriqués dans Excel" xr:uid="{D820BCB3-DD83-4F45-B8DD-F974FA3FFF43}"/>
    <hyperlink ref="C251" r:id="rId52" xr:uid="{9262A1EA-9AF3-49E5-B124-841A298C6B0E}"/>
    <hyperlink ref="C275" r:id="rId53" xr:uid="{A714C28E-55C5-4712-8B18-562C14BC3230}"/>
    <hyperlink ref="C103" r:id="rId54" xr:uid="{6ACA84C9-722C-4F66-A412-0C03052C7162}"/>
    <hyperlink ref="C273" r:id="rId55" xr:uid="{ABF511B5-0AB4-4C6D-B26E-AC7B914E6BD9}"/>
    <hyperlink ref="C271" r:id="rId56" xr:uid="{D8CF126C-DC7F-4AD5-928E-9BF154494715}"/>
    <hyperlink ref="C89" r:id="rId57" xr:uid="{4F66F6A2-228A-47BE-931F-D50870D5D636}"/>
    <hyperlink ref="C269" r:id="rId58" xr:uid="{3667FD07-A0AD-4D18-93C6-B46910CCB0E0}"/>
    <hyperlink ref="C267" r:id="rId59" xr:uid="{8406A9BA-7561-4402-AB48-235D72EF4772}"/>
    <hyperlink ref="C281" r:id="rId60" xr:uid="{0A45101D-ED6F-4FD5-B68B-F13D694B5804}"/>
    <hyperlink ref="C107" r:id="rId61" xr:uid="{42777341-1041-4703-B900-DD57E2317A3E}"/>
    <hyperlink ref="C277" r:id="rId62" xr:uid="{97F45220-7269-4799-86C8-84B5BBE8B931}"/>
    <hyperlink ref="C121" r:id="rId63" xr:uid="{5FF3B11F-EF8F-441B-BFC7-E2866E57C84D}"/>
    <hyperlink ref="C279" r:id="rId64" xr:uid="{D7F5176A-5441-463D-85D1-1A8CA1001E00}"/>
    <hyperlink ref="C263" r:id="rId65" xr:uid="{AC6A9D33-9C60-4507-BADC-8487F14CCE96}"/>
    <hyperlink ref="C253" r:id="rId66" xr:uid="{26C60238-3824-4E80-978E-4E309D070F61}"/>
    <hyperlink ref="C265" r:id="rId67" xr:uid="{0944480B-8D30-42DA-A81F-53504D47428E}"/>
    <hyperlink ref="C261" r:id="rId68" xr:uid="{B03E6F41-87CF-4E81-8F58-77F5CA8C90F8}"/>
    <hyperlink ref="C259" r:id="rId69" xr:uid="{2538AE7A-E84A-43D9-B4EE-253F18030546}"/>
    <hyperlink ref="C257" r:id="rId70" xr:uid="{1BF7DB6B-C3C8-4D04-8F78-4FA00D212DC3}"/>
    <hyperlink ref="C255" r:id="rId71" xr:uid="{95E73CE0-5240-4C61-AE5D-3C571AF9EB15}"/>
    <hyperlink ref="C123" r:id="rId72" xr:uid="{1A6D9549-D3CF-4BB4-A4BF-6C5DF2B54CA7}"/>
    <hyperlink ref="C125" r:id="rId73" xr:uid="{42C62217-D909-4112-A30F-C88B696BA317}"/>
    <hyperlink ref="C246" r:id="rId74" xr:uid="{82C8254F-9CA2-4021-98D4-C7BC3EB65004}"/>
    <hyperlink ref="C249" r:id="rId75" xr:uid="{DDB022BE-8F5A-4F37-90B6-23616D8A7CE8}"/>
  </hyperlinks>
  <pageMargins left="0.7" right="0.7" top="0.75" bottom="0.75" header="0.3" footer="0.3"/>
  <pageSetup paperSize="9" orientation="portrait" r:id="rId7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A07A1-4086-4169-A571-7F4D88BF321A}">
  <dimension ref="A1:X98"/>
  <sheetViews>
    <sheetView zoomScaleNormal="100" workbookViewId="0">
      <selection activeCell="B30" sqref="B30"/>
    </sheetView>
  </sheetViews>
  <sheetFormatPr baseColWidth="10" defaultRowHeight="15"/>
  <cols>
    <col min="1" max="1" width="4.85546875" style="1063" customWidth="1"/>
    <col min="2" max="37" width="11.7109375" style="1063" customWidth="1"/>
    <col min="38" max="16384" width="11.42578125" style="1063"/>
  </cols>
  <sheetData>
    <row r="1" spans="1:24">
      <c r="A1" s="95"/>
      <c r="B1" s="95"/>
      <c r="C1" s="95"/>
      <c r="D1" s="95"/>
      <c r="E1" s="95"/>
      <c r="F1" s="95"/>
      <c r="G1" s="95"/>
      <c r="H1" s="95"/>
      <c r="I1" s="95"/>
      <c r="J1" s="95"/>
      <c r="K1" s="95"/>
      <c r="L1" s="95"/>
      <c r="M1" s="95"/>
      <c r="N1" s="95"/>
      <c r="O1" s="95"/>
      <c r="P1" s="95"/>
    </row>
    <row r="2" spans="1:24" ht="26.25">
      <c r="A2" s="1024"/>
      <c r="B2" s="1024"/>
      <c r="C2" s="1024"/>
      <c r="D2" s="1024"/>
      <c r="E2" s="1024"/>
      <c r="F2" s="1024"/>
      <c r="G2" s="1024"/>
      <c r="H2" s="1024"/>
      <c r="I2" s="1024"/>
      <c r="J2" s="1024"/>
      <c r="K2" s="1940" t="s">
        <v>1965</v>
      </c>
      <c r="L2" s="95"/>
      <c r="M2" s="95"/>
      <c r="N2" s="95"/>
      <c r="O2" s="95"/>
      <c r="P2" s="838"/>
    </row>
    <row r="3" spans="1:24" ht="26.25">
      <c r="A3" s="95"/>
      <c r="B3" s="95"/>
      <c r="C3" s="95"/>
      <c r="D3" s="95"/>
      <c r="E3" s="95"/>
      <c r="F3" s="95"/>
      <c r="G3" s="95"/>
      <c r="H3" s="95"/>
      <c r="I3" s="95"/>
      <c r="J3" s="95"/>
      <c r="K3" s="1940" t="s">
        <v>1900</v>
      </c>
      <c r="L3" s="95"/>
      <c r="M3" s="95"/>
      <c r="N3" s="95"/>
      <c r="O3" s="95"/>
      <c r="P3" s="838"/>
    </row>
    <row r="4" spans="1:24">
      <c r="A4" s="95"/>
      <c r="B4" s="95"/>
      <c r="C4" s="95"/>
      <c r="D4" s="95"/>
      <c r="E4" s="95"/>
      <c r="F4" s="95"/>
      <c r="G4" s="95"/>
      <c r="H4" s="95"/>
      <c r="I4" s="95"/>
      <c r="J4" s="95"/>
      <c r="K4" s="95"/>
      <c r="L4" s="95"/>
      <c r="M4" s="95"/>
      <c r="N4" s="95"/>
      <c r="O4" s="95"/>
      <c r="P4" s="95"/>
    </row>
    <row r="6" spans="1:24" ht="18">
      <c r="B6" s="4229" t="s">
        <v>1328</v>
      </c>
      <c r="C6" s="4229"/>
      <c r="D6" s="4229"/>
      <c r="E6" s="4229"/>
      <c r="F6" s="4229"/>
      <c r="G6" s="4229"/>
      <c r="I6" s="4229" t="s">
        <v>1329</v>
      </c>
      <c r="J6" s="4229"/>
      <c r="K6" s="4229"/>
      <c r="L6" s="4229"/>
      <c r="M6" s="4229"/>
      <c r="N6" s="4229"/>
      <c r="O6" s="4229"/>
      <c r="P6" s="4229"/>
      <c r="R6" s="1066" t="s">
        <v>6967</v>
      </c>
      <c r="S6" s="1066"/>
      <c r="T6" s="1066"/>
      <c r="U6" s="1066"/>
      <c r="V6" s="1066"/>
    </row>
    <row r="7" spans="1:24" ht="18.75">
      <c r="I7" s="2171"/>
      <c r="J7" s="2171"/>
      <c r="K7" s="2171"/>
      <c r="L7" s="2171"/>
      <c r="M7" s="2171"/>
      <c r="N7" s="2171"/>
      <c r="O7" s="2172" t="str">
        <f ca="1">"Page "&amp;_xlfn.SHEET()&amp;" sur "&amp;_xlfn.SHEETS()</f>
        <v>Page 17 sur 17</v>
      </c>
      <c r="P7" s="2172"/>
      <c r="R7" s="2173" t="s">
        <v>1850</v>
      </c>
      <c r="S7" s="2174" t="s">
        <v>6968</v>
      </c>
    </row>
    <row r="8" spans="1:24" ht="15.75">
      <c r="B8" s="4230" t="s">
        <v>1330</v>
      </c>
      <c r="C8" s="4230"/>
      <c r="E8" s="4214" t="s">
        <v>437</v>
      </c>
      <c r="F8" s="4214"/>
      <c r="G8" s="4214"/>
      <c r="I8" s="2175">
        <v>1</v>
      </c>
      <c r="J8" s="2176">
        <v>2</v>
      </c>
      <c r="K8" s="2177">
        <v>3</v>
      </c>
      <c r="L8" s="2178">
        <v>4</v>
      </c>
      <c r="M8" s="2179">
        <v>5</v>
      </c>
      <c r="N8" s="2180">
        <v>6</v>
      </c>
      <c r="O8" s="2181">
        <v>7</v>
      </c>
      <c r="P8" s="2182">
        <v>8</v>
      </c>
      <c r="R8" s="1066"/>
      <c r="S8" s="1066"/>
      <c r="T8" s="1066"/>
      <c r="U8" s="1066"/>
      <c r="V8" s="1066"/>
    </row>
    <row r="9" spans="1:24">
      <c r="I9" s="2183">
        <v>9</v>
      </c>
      <c r="J9" s="2184">
        <v>10</v>
      </c>
      <c r="K9" s="2185">
        <v>11</v>
      </c>
      <c r="L9" s="2186">
        <v>12</v>
      </c>
      <c r="M9" s="2187">
        <v>13</v>
      </c>
      <c r="N9" s="2188">
        <v>14</v>
      </c>
      <c r="O9" s="2189">
        <v>15</v>
      </c>
      <c r="P9" s="2190">
        <v>16</v>
      </c>
      <c r="R9" s="1066" t="s">
        <v>6969</v>
      </c>
      <c r="S9" s="1066"/>
      <c r="T9" s="1066"/>
      <c r="U9" s="1066"/>
      <c r="V9" s="1066"/>
      <c r="W9" s="681"/>
      <c r="X9" s="681"/>
    </row>
    <row r="10" spans="1:24" ht="15.75">
      <c r="B10" s="4231" t="s">
        <v>454</v>
      </c>
      <c r="C10" s="4231"/>
      <c r="E10" s="4208" t="s">
        <v>338</v>
      </c>
      <c r="F10" s="4208"/>
      <c r="G10" s="4208"/>
      <c r="I10" s="2191">
        <v>17</v>
      </c>
      <c r="J10" s="2192">
        <v>18</v>
      </c>
      <c r="K10" s="2193">
        <v>19</v>
      </c>
      <c r="L10" s="2194">
        <v>20</v>
      </c>
      <c r="M10" s="2195">
        <v>21</v>
      </c>
      <c r="N10" s="2196">
        <v>22</v>
      </c>
      <c r="O10" s="2197">
        <v>23</v>
      </c>
      <c r="P10" s="2198">
        <v>24</v>
      </c>
      <c r="R10" s="2173" t="s">
        <v>1850</v>
      </c>
      <c r="S10" s="2174" t="s">
        <v>6970</v>
      </c>
      <c r="T10" s="1066"/>
      <c r="U10" s="1066"/>
      <c r="V10" s="1066"/>
    </row>
    <row r="11" spans="1:24" ht="15.75">
      <c r="E11" s="4209" t="s">
        <v>347</v>
      </c>
      <c r="F11" s="4209"/>
      <c r="G11" s="4209"/>
      <c r="I11" s="2199">
        <v>25</v>
      </c>
      <c r="J11" s="2200">
        <v>26</v>
      </c>
      <c r="K11" s="2201">
        <v>27</v>
      </c>
      <c r="L11" s="2202">
        <v>28</v>
      </c>
      <c r="M11" s="2203">
        <v>29</v>
      </c>
      <c r="N11" s="2204">
        <v>30</v>
      </c>
      <c r="O11" s="2205">
        <v>31</v>
      </c>
      <c r="P11" s="2206">
        <v>32</v>
      </c>
      <c r="R11" s="1066"/>
      <c r="S11" s="1066"/>
      <c r="T11" s="1066"/>
      <c r="U11" s="1066"/>
      <c r="V11" s="1066"/>
    </row>
    <row r="12" spans="1:24" ht="15.75">
      <c r="B12" s="4227" t="s">
        <v>1331</v>
      </c>
      <c r="C12" s="4227"/>
      <c r="E12" s="4210" t="s">
        <v>364</v>
      </c>
      <c r="F12" s="4210"/>
      <c r="G12" s="4210"/>
      <c r="I12" s="2207">
        <v>33</v>
      </c>
      <c r="J12" s="2208">
        <v>34</v>
      </c>
      <c r="K12" s="2209">
        <v>35</v>
      </c>
      <c r="L12" s="2210">
        <v>36</v>
      </c>
      <c r="M12" s="2211">
        <v>37</v>
      </c>
      <c r="N12" s="2212">
        <v>38</v>
      </c>
      <c r="O12" s="2213">
        <v>39</v>
      </c>
      <c r="P12" s="2214">
        <v>40</v>
      </c>
      <c r="R12" s="1066" t="s">
        <v>6971</v>
      </c>
      <c r="S12" s="1066"/>
      <c r="T12" s="1066"/>
      <c r="U12" s="1066"/>
      <c r="V12" s="1066"/>
    </row>
    <row r="13" spans="1:24" ht="15.75">
      <c r="E13" s="4211" t="s">
        <v>377</v>
      </c>
      <c r="F13" s="4211"/>
      <c r="G13" s="4211"/>
      <c r="I13" s="2215">
        <v>41</v>
      </c>
      <c r="J13" s="2216">
        <v>42</v>
      </c>
      <c r="K13" s="2217">
        <v>43</v>
      </c>
      <c r="L13" s="2218">
        <v>44</v>
      </c>
      <c r="M13" s="2219">
        <v>45</v>
      </c>
      <c r="N13" s="2220">
        <v>46</v>
      </c>
      <c r="O13" s="2221">
        <v>47</v>
      </c>
      <c r="P13" s="2222">
        <v>48</v>
      </c>
      <c r="R13" s="2173" t="s">
        <v>1850</v>
      </c>
      <c r="S13" s="2174" t="s">
        <v>6972</v>
      </c>
      <c r="T13" s="1066"/>
      <c r="U13" s="1066"/>
      <c r="V13" s="1066"/>
    </row>
    <row r="14" spans="1:24" ht="15.75">
      <c r="B14" s="4228" t="s">
        <v>1332</v>
      </c>
      <c r="C14" s="4228"/>
      <c r="E14" s="4212" t="s">
        <v>393</v>
      </c>
      <c r="F14" s="4212"/>
      <c r="G14" s="4212"/>
      <c r="I14" s="2223">
        <v>49</v>
      </c>
      <c r="J14" s="2224">
        <v>50</v>
      </c>
      <c r="K14" s="2225">
        <v>51</v>
      </c>
      <c r="L14" s="2226">
        <v>52</v>
      </c>
      <c r="M14" s="2227">
        <v>53</v>
      </c>
      <c r="N14" s="2228">
        <v>54</v>
      </c>
      <c r="O14" s="2229">
        <v>55</v>
      </c>
      <c r="P14" s="2230">
        <v>56</v>
      </c>
      <c r="R14" s="1066"/>
      <c r="S14" s="1066"/>
      <c r="T14" s="1066"/>
      <c r="U14" s="1066"/>
      <c r="V14" s="1066"/>
    </row>
    <row r="15" spans="1:24" ht="15.75">
      <c r="E15" s="4196" t="s">
        <v>408</v>
      </c>
      <c r="F15" s="4196"/>
      <c r="G15" s="4196"/>
      <c r="I15" s="4221" t="s">
        <v>1333</v>
      </c>
      <c r="J15" s="4221"/>
      <c r="K15" s="4221"/>
      <c r="L15" s="4221"/>
      <c r="M15" s="4221"/>
      <c r="N15" s="4221"/>
      <c r="O15" s="4221"/>
      <c r="P15" s="4221"/>
      <c r="Q15" s="2231"/>
      <c r="R15" s="1066" t="s">
        <v>6973</v>
      </c>
      <c r="S15" s="1066"/>
      <c r="T15" s="1066"/>
      <c r="U15" s="1066"/>
      <c r="V15" s="1066"/>
    </row>
    <row r="16" spans="1:24" ht="15.75">
      <c r="B16" s="4223" t="s">
        <v>460</v>
      </c>
      <c r="C16" s="4223"/>
      <c r="E16" s="4213" t="s">
        <v>423</v>
      </c>
      <c r="F16" s="4213"/>
      <c r="G16" s="4213"/>
      <c r="I16" s="4222"/>
      <c r="J16" s="4222"/>
      <c r="K16" s="4222"/>
      <c r="L16" s="4222"/>
      <c r="M16" s="4222"/>
      <c r="N16" s="4222"/>
      <c r="O16" s="4222"/>
      <c r="P16" s="4222"/>
      <c r="R16" s="2173" t="s">
        <v>1850</v>
      </c>
      <c r="S16" s="2174" t="s">
        <v>6974</v>
      </c>
      <c r="T16" s="1066"/>
      <c r="U16" s="1066"/>
      <c r="V16" s="1066"/>
    </row>
    <row r="17" spans="2:22" ht="15.75">
      <c r="E17" s="4214" t="s">
        <v>437</v>
      </c>
      <c r="F17" s="4214"/>
      <c r="G17" s="4214"/>
      <c r="I17" s="4224" t="s">
        <v>1329</v>
      </c>
      <c r="J17" s="4225"/>
      <c r="K17" s="4225"/>
      <c r="L17" s="4225"/>
      <c r="M17" s="4225"/>
      <c r="N17" s="4225"/>
      <c r="O17" s="4225"/>
      <c r="P17" s="4226"/>
      <c r="R17" s="1066"/>
      <c r="S17" s="1066"/>
      <c r="T17" s="1066"/>
      <c r="U17" s="1066"/>
      <c r="V17" s="1066"/>
    </row>
    <row r="18" spans="2:22" ht="18">
      <c r="B18" s="4218" t="s">
        <v>1334</v>
      </c>
      <c r="C18" s="4218"/>
      <c r="E18" s="4215" t="s">
        <v>448</v>
      </c>
      <c r="F18" s="4215"/>
      <c r="G18" s="4215"/>
      <c r="I18" s="2232" t="s">
        <v>1335</v>
      </c>
      <c r="J18" s="2232" t="s">
        <v>1336</v>
      </c>
      <c r="K18" s="2233" t="s">
        <v>1337</v>
      </c>
      <c r="L18" s="2234" t="s">
        <v>1337</v>
      </c>
      <c r="M18" s="2235" t="s">
        <v>1338</v>
      </c>
      <c r="N18" s="2236" t="s">
        <v>1338</v>
      </c>
      <c r="O18" s="2237" t="s">
        <v>1339</v>
      </c>
      <c r="P18" s="2238" t="s">
        <v>1339</v>
      </c>
      <c r="R18" s="2239" t="s">
        <v>6975</v>
      </c>
      <c r="S18" s="2240"/>
    </row>
    <row r="19" spans="2:22" ht="15.75">
      <c r="E19" s="4216" t="s">
        <v>454</v>
      </c>
      <c r="F19" s="4216"/>
      <c r="G19" s="4216"/>
      <c r="I19" s="2241" t="s">
        <v>1340</v>
      </c>
      <c r="J19" s="2232" t="s">
        <v>1340</v>
      </c>
      <c r="K19" s="2242" t="s">
        <v>1341</v>
      </c>
      <c r="L19" s="2243" t="s">
        <v>1341</v>
      </c>
      <c r="M19" s="2244" t="s">
        <v>1342</v>
      </c>
      <c r="N19" s="2245" t="s">
        <v>1342</v>
      </c>
      <c r="O19" s="2246" t="s">
        <v>1343</v>
      </c>
      <c r="P19" s="2247" t="s">
        <v>1343</v>
      </c>
      <c r="R19" s="2248"/>
      <c r="S19" s="2249"/>
    </row>
    <row r="20" spans="2:22" ht="15.75">
      <c r="B20" s="4219" t="s">
        <v>341</v>
      </c>
      <c r="C20" s="4219"/>
      <c r="E20" s="4217" t="s">
        <v>460</v>
      </c>
      <c r="F20" s="4217"/>
      <c r="G20" s="4217"/>
      <c r="I20" s="2232" t="s">
        <v>1344</v>
      </c>
      <c r="J20" s="2250" t="s">
        <v>1344</v>
      </c>
      <c r="K20" s="2251" t="s">
        <v>1345</v>
      </c>
      <c r="L20" s="2252" t="s">
        <v>1345</v>
      </c>
      <c r="M20" s="2253" t="s">
        <v>1346</v>
      </c>
      <c r="N20" s="2254" t="s">
        <v>1346</v>
      </c>
      <c r="O20" s="2255" t="s">
        <v>1347</v>
      </c>
      <c r="P20" s="2256" t="s">
        <v>1347</v>
      </c>
      <c r="R20" s="2173" t="s">
        <v>1850</v>
      </c>
      <c r="S20" s="2257" t="s">
        <v>6976</v>
      </c>
    </row>
    <row r="21" spans="2:22" ht="15.75">
      <c r="E21" s="4207" t="s">
        <v>466</v>
      </c>
      <c r="F21" s="4207"/>
      <c r="G21" s="4207"/>
      <c r="I21" s="2258" t="s">
        <v>1348</v>
      </c>
      <c r="J21" s="2259" t="s">
        <v>1348</v>
      </c>
      <c r="K21" s="2260" t="s">
        <v>1349</v>
      </c>
      <c r="L21" s="2261" t="s">
        <v>1349</v>
      </c>
      <c r="M21" s="2262" t="s">
        <v>1350</v>
      </c>
      <c r="N21" s="2263" t="s">
        <v>1350</v>
      </c>
      <c r="O21" s="2264" t="s">
        <v>1351</v>
      </c>
      <c r="P21" s="2265" t="s">
        <v>1351</v>
      </c>
      <c r="R21" s="2248"/>
      <c r="S21" s="2249"/>
    </row>
    <row r="22" spans="2:22" ht="15.75">
      <c r="B22" s="4220" t="s">
        <v>524</v>
      </c>
      <c r="C22" s="4220"/>
      <c r="E22" s="4196" t="s">
        <v>473</v>
      </c>
      <c r="F22" s="4196"/>
      <c r="G22" s="4196"/>
      <c r="I22" s="2266" t="s">
        <v>1352</v>
      </c>
      <c r="J22" s="2267" t="s">
        <v>1352</v>
      </c>
      <c r="K22" s="2268" t="s">
        <v>1353</v>
      </c>
      <c r="L22" s="2269" t="s">
        <v>1353</v>
      </c>
      <c r="M22" s="2270" t="s">
        <v>1354</v>
      </c>
      <c r="N22" s="2271" t="s">
        <v>1354</v>
      </c>
      <c r="O22" s="2272" t="s">
        <v>1355</v>
      </c>
      <c r="P22" s="2273" t="s">
        <v>1355</v>
      </c>
      <c r="R22" s="2173" t="s">
        <v>1850</v>
      </c>
      <c r="S22" s="2257" t="s">
        <v>6977</v>
      </c>
    </row>
    <row r="23" spans="2:22" ht="15.75">
      <c r="E23" s="4197" t="s">
        <v>1356</v>
      </c>
      <c r="F23" s="4197"/>
      <c r="G23" s="4197"/>
      <c r="I23" s="2253" t="s">
        <v>1357</v>
      </c>
      <c r="J23" s="2254" t="s">
        <v>1357</v>
      </c>
      <c r="K23" s="2270" t="s">
        <v>1358</v>
      </c>
      <c r="L23" s="2271" t="s">
        <v>1358</v>
      </c>
      <c r="M23" s="2274" t="s">
        <v>1359</v>
      </c>
      <c r="N23" s="2275" t="s">
        <v>1359</v>
      </c>
      <c r="O23" s="2276" t="s">
        <v>1360</v>
      </c>
      <c r="P23" s="2277" t="s">
        <v>1360</v>
      </c>
      <c r="R23" s="2248"/>
      <c r="S23" s="2249"/>
    </row>
    <row r="24" spans="2:22" ht="15.75">
      <c r="E24" s="4198" t="s">
        <v>488</v>
      </c>
      <c r="F24" s="4198"/>
      <c r="G24" s="4198"/>
      <c r="I24" s="2278" t="s">
        <v>1361</v>
      </c>
      <c r="J24" s="2279" t="s">
        <v>1361</v>
      </c>
      <c r="K24" s="2280" t="s">
        <v>1362</v>
      </c>
      <c r="L24" s="2281" t="s">
        <v>1362</v>
      </c>
      <c r="M24" s="2282" t="s">
        <v>1363</v>
      </c>
      <c r="N24" s="2283" t="s">
        <v>1363</v>
      </c>
      <c r="O24" s="2284" t="s">
        <v>1364</v>
      </c>
      <c r="P24" s="2285" t="s">
        <v>1364</v>
      </c>
      <c r="R24" s="2173" t="s">
        <v>1850</v>
      </c>
      <c r="S24" s="2257" t="s">
        <v>6978</v>
      </c>
    </row>
    <row r="25" spans="2:22" ht="15.75">
      <c r="E25" s="4199" t="s">
        <v>494</v>
      </c>
      <c r="F25" s="4199"/>
      <c r="G25" s="4199"/>
      <c r="I25" s="2286" t="s">
        <v>1365</v>
      </c>
      <c r="J25" s="2287" t="s">
        <v>1365</v>
      </c>
      <c r="K25" s="2288" t="s">
        <v>1366</v>
      </c>
      <c r="L25" s="2289" t="s">
        <v>1366</v>
      </c>
      <c r="M25" s="2290" t="s">
        <v>1367</v>
      </c>
      <c r="N25" s="2291" t="s">
        <v>1367</v>
      </c>
      <c r="O25" s="2292" t="s">
        <v>1368</v>
      </c>
      <c r="P25" s="2293" t="s">
        <v>1368</v>
      </c>
      <c r="R25" s="2248"/>
      <c r="S25" s="2249"/>
    </row>
    <row r="26" spans="2:22" ht="15.75">
      <c r="E26" s="4200" t="s">
        <v>497</v>
      </c>
      <c r="F26" s="4200"/>
      <c r="G26" s="4200"/>
      <c r="I26" s="2294" t="s">
        <v>1369</v>
      </c>
      <c r="J26" s="2295" t="s">
        <v>1369</v>
      </c>
      <c r="K26" s="2296" t="s">
        <v>1370</v>
      </c>
      <c r="L26" s="2297" t="s">
        <v>1370</v>
      </c>
      <c r="M26" s="2298" t="s">
        <v>1371</v>
      </c>
      <c r="N26" s="2299" t="s">
        <v>1371</v>
      </c>
      <c r="O26" s="2300" t="s">
        <v>1372</v>
      </c>
      <c r="P26" s="2301" t="s">
        <v>1372</v>
      </c>
      <c r="R26" s="2173" t="s">
        <v>1850</v>
      </c>
      <c r="S26" s="2257" t="s">
        <v>6979</v>
      </c>
    </row>
    <row r="27" spans="2:22">
      <c r="I27" s="2235" t="s">
        <v>1373</v>
      </c>
      <c r="J27" s="2236" t="s">
        <v>1373</v>
      </c>
      <c r="K27" s="2302" t="s">
        <v>1374</v>
      </c>
      <c r="L27" s="2303" t="s">
        <v>1374</v>
      </c>
      <c r="M27" s="2304" t="s">
        <v>1375</v>
      </c>
      <c r="N27" s="2305" t="s">
        <v>1375</v>
      </c>
      <c r="O27" s="2260" t="s">
        <v>1376</v>
      </c>
      <c r="P27" s="2261" t="s">
        <v>1376</v>
      </c>
      <c r="R27" s="2248"/>
      <c r="S27" s="2249"/>
    </row>
    <row r="28" spans="2:22" ht="18.75">
      <c r="C28" s="93"/>
      <c r="F28" s="93"/>
      <c r="G28" s="93" t="s">
        <v>1377</v>
      </c>
      <c r="I28" s="2306" t="s">
        <v>1378</v>
      </c>
      <c r="J28" s="2307" t="s">
        <v>1378</v>
      </c>
      <c r="K28" s="2308" t="s">
        <v>1379</v>
      </c>
      <c r="L28" s="2309" t="s">
        <v>1379</v>
      </c>
      <c r="M28" s="2310" t="s">
        <v>1380</v>
      </c>
      <c r="N28" s="2311" t="s">
        <v>1380</v>
      </c>
      <c r="O28" s="2312" t="s">
        <v>1381</v>
      </c>
      <c r="P28" s="2313" t="s">
        <v>1381</v>
      </c>
      <c r="R28" s="2173" t="s">
        <v>1850</v>
      </c>
      <c r="S28" s="2257" t="s">
        <v>6980</v>
      </c>
    </row>
    <row r="29" spans="2:22" ht="15.75">
      <c r="E29" s="4208" t="s">
        <v>1382</v>
      </c>
      <c r="F29" s="4208"/>
      <c r="G29" s="4208"/>
      <c r="I29" s="2308" t="s">
        <v>1383</v>
      </c>
      <c r="J29" s="2309" t="s">
        <v>1383</v>
      </c>
      <c r="K29" s="2286" t="s">
        <v>1384</v>
      </c>
      <c r="L29" s="2287" t="s">
        <v>1384</v>
      </c>
      <c r="M29" s="2314" t="s">
        <v>1385</v>
      </c>
      <c r="N29" s="2315" t="s">
        <v>1385</v>
      </c>
      <c r="O29" s="2316" t="s">
        <v>1386</v>
      </c>
      <c r="P29" s="2317" t="s">
        <v>1386</v>
      </c>
      <c r="R29" s="2248"/>
      <c r="S29" s="2249"/>
    </row>
    <row r="30" spans="2:22" ht="15.75">
      <c r="E30" s="4209" t="s">
        <v>1387</v>
      </c>
      <c r="F30" s="4209"/>
      <c r="G30" s="4209"/>
      <c r="I30" s="2318" t="s">
        <v>1388</v>
      </c>
      <c r="J30" s="2319" t="s">
        <v>1388</v>
      </c>
      <c r="K30" s="2278" t="s">
        <v>1389</v>
      </c>
      <c r="L30" s="2279" t="s">
        <v>1389</v>
      </c>
      <c r="M30" s="2320" t="s">
        <v>1390</v>
      </c>
      <c r="N30" s="2321" t="s">
        <v>1390</v>
      </c>
      <c r="O30" s="2232"/>
      <c r="P30" s="2232"/>
      <c r="R30" s="2173" t="s">
        <v>1850</v>
      </c>
      <c r="S30" s="2257" t="s">
        <v>6981</v>
      </c>
    </row>
    <row r="31" spans="2:22" ht="15.75">
      <c r="E31" s="4210" t="s">
        <v>1391</v>
      </c>
      <c r="F31" s="4210"/>
      <c r="G31" s="4210"/>
      <c r="I31" s="2322" t="s">
        <v>1392</v>
      </c>
      <c r="J31" s="2323" t="s">
        <v>1392</v>
      </c>
      <c r="K31" s="2294" t="s">
        <v>1393</v>
      </c>
      <c r="L31" s="2295" t="s">
        <v>1393</v>
      </c>
      <c r="M31" s="2324" t="s">
        <v>1394</v>
      </c>
      <c r="N31" s="2325" t="s">
        <v>1394</v>
      </c>
      <c r="O31" s="2232"/>
      <c r="P31" s="2232"/>
      <c r="R31" s="2248"/>
      <c r="S31" s="2249"/>
    </row>
    <row r="32" spans="2:22" ht="15.75">
      <c r="E32" s="4211" t="s">
        <v>1395</v>
      </c>
      <c r="F32" s="4211"/>
      <c r="G32" s="4211"/>
      <c r="I32" s="2244" t="s">
        <v>1396</v>
      </c>
      <c r="J32" s="2245" t="s">
        <v>1396</v>
      </c>
      <c r="K32" s="2322" t="s">
        <v>1397</v>
      </c>
      <c r="L32" s="2323" t="s">
        <v>1397</v>
      </c>
      <c r="M32" s="2326" t="s">
        <v>1398</v>
      </c>
      <c r="N32" s="2327" t="s">
        <v>1398</v>
      </c>
      <c r="O32" s="2232"/>
      <c r="P32" s="2328"/>
      <c r="R32" s="2173" t="s">
        <v>1850</v>
      </c>
      <c r="S32" s="2257" t="s">
        <v>6980</v>
      </c>
    </row>
    <row r="33" spans="1:19" ht="15.75">
      <c r="E33" s="4212" t="s">
        <v>1399</v>
      </c>
      <c r="F33" s="4212"/>
      <c r="G33" s="4212"/>
      <c r="I33" s="2329"/>
      <c r="J33" s="2329"/>
      <c r="K33" s="2329"/>
      <c r="L33" s="2329"/>
      <c r="M33" s="2329"/>
      <c r="N33" s="2329"/>
      <c r="O33" s="2329"/>
      <c r="P33" s="2329"/>
      <c r="R33" s="2248"/>
      <c r="S33" s="2249"/>
    </row>
    <row r="34" spans="1:19" ht="15.75">
      <c r="E34" s="4196" t="s">
        <v>1400</v>
      </c>
      <c r="F34" s="4196"/>
      <c r="G34" s="4196"/>
      <c r="I34" s="2232" t="s">
        <v>1401</v>
      </c>
      <c r="J34" s="2232" t="s">
        <v>1402</v>
      </c>
      <c r="K34" s="2232" t="s">
        <v>1403</v>
      </c>
      <c r="L34" s="2330" t="s">
        <v>1404</v>
      </c>
      <c r="M34" s="2331" t="s">
        <v>1405</v>
      </c>
      <c r="N34" s="2332" t="s">
        <v>1406</v>
      </c>
      <c r="O34" s="2333" t="s">
        <v>1407</v>
      </c>
      <c r="P34" s="2334" t="s">
        <v>1408</v>
      </c>
      <c r="R34" s="2173" t="s">
        <v>1850</v>
      </c>
      <c r="S34" s="2257" t="s">
        <v>6982</v>
      </c>
    </row>
    <row r="35" spans="1:19" ht="15.75">
      <c r="E35" s="4213" t="s">
        <v>1409</v>
      </c>
      <c r="F35" s="4213"/>
      <c r="G35" s="4213"/>
      <c r="I35" s="2335" t="s">
        <v>1410</v>
      </c>
      <c r="J35" s="2232" t="s">
        <v>1340</v>
      </c>
      <c r="K35" s="2232" t="s">
        <v>1411</v>
      </c>
      <c r="L35" s="2335" t="s">
        <v>1411</v>
      </c>
      <c r="M35" s="2336">
        <v>0</v>
      </c>
      <c r="N35" s="2336">
        <v>0</v>
      </c>
      <c r="O35" s="2336">
        <v>0</v>
      </c>
      <c r="P35" s="2334" t="s">
        <v>1412</v>
      </c>
      <c r="R35" s="2337"/>
      <c r="S35" s="2338"/>
    </row>
    <row r="36" spans="1:19" ht="15.75">
      <c r="E36" s="4214" t="s">
        <v>1413</v>
      </c>
      <c r="F36" s="4214"/>
      <c r="G36" s="4214"/>
      <c r="I36" s="2232" t="s">
        <v>1414</v>
      </c>
      <c r="J36" s="2250" t="s">
        <v>1344</v>
      </c>
      <c r="K36" s="2232" t="s">
        <v>1415</v>
      </c>
      <c r="L36" s="2232" t="s">
        <v>1415</v>
      </c>
      <c r="M36" s="2336">
        <v>255</v>
      </c>
      <c r="N36" s="2336">
        <v>255</v>
      </c>
      <c r="O36" s="2336">
        <v>255</v>
      </c>
      <c r="P36" s="2334" t="s">
        <v>1416</v>
      </c>
      <c r="R36" s="2173" t="s">
        <v>1850</v>
      </c>
      <c r="S36" s="2257" t="s">
        <v>6983</v>
      </c>
    </row>
    <row r="37" spans="1:19" ht="15.75">
      <c r="E37" s="4215" t="s">
        <v>1417</v>
      </c>
      <c r="F37" s="4215"/>
      <c r="G37" s="4215"/>
      <c r="I37" s="2258" t="s">
        <v>1418</v>
      </c>
      <c r="J37" s="2259" t="s">
        <v>1348</v>
      </c>
      <c r="K37" s="2232" t="s">
        <v>1419</v>
      </c>
      <c r="L37" s="2258" t="s">
        <v>1419</v>
      </c>
      <c r="M37" s="2336">
        <v>255</v>
      </c>
      <c r="N37" s="2336">
        <v>0</v>
      </c>
      <c r="O37" s="2336">
        <v>0</v>
      </c>
      <c r="P37" s="2334" t="s">
        <v>1420</v>
      </c>
      <c r="R37" s="2248"/>
      <c r="S37" s="2249"/>
    </row>
    <row r="38" spans="1:19" ht="15.75">
      <c r="E38" s="4216" t="s">
        <v>1421</v>
      </c>
      <c r="F38" s="4216"/>
      <c r="G38" s="4216"/>
      <c r="I38" s="2266" t="s">
        <v>1406</v>
      </c>
      <c r="J38" s="2267" t="s">
        <v>1352</v>
      </c>
      <c r="K38" s="2232" t="s">
        <v>1422</v>
      </c>
      <c r="L38" s="2266" t="s">
        <v>1422</v>
      </c>
      <c r="M38" s="2336">
        <v>0</v>
      </c>
      <c r="N38" s="2336">
        <v>255</v>
      </c>
      <c r="O38" s="2336">
        <v>0</v>
      </c>
      <c r="P38" s="2334" t="s">
        <v>1423</v>
      </c>
      <c r="R38" s="2173" t="s">
        <v>1850</v>
      </c>
      <c r="S38" s="2257" t="s">
        <v>6984</v>
      </c>
    </row>
    <row r="39" spans="1:19" ht="15.75">
      <c r="E39" s="4217" t="s">
        <v>1424</v>
      </c>
      <c r="F39" s="4217"/>
      <c r="G39" s="4217"/>
      <c r="I39" s="2253" t="s">
        <v>1407</v>
      </c>
      <c r="J39" s="2254" t="s">
        <v>1357</v>
      </c>
      <c r="K39" s="2232" t="s">
        <v>1425</v>
      </c>
      <c r="L39" s="2253" t="s">
        <v>1425</v>
      </c>
      <c r="M39" s="2336">
        <v>0</v>
      </c>
      <c r="N39" s="2336">
        <v>0</v>
      </c>
      <c r="O39" s="2336">
        <v>255</v>
      </c>
      <c r="P39" s="2334" t="s">
        <v>1426</v>
      </c>
      <c r="R39" s="2248"/>
      <c r="S39" s="2249"/>
    </row>
    <row r="40" spans="1:19" ht="15.75">
      <c r="E40" s="4207" t="s">
        <v>1427</v>
      </c>
      <c r="F40" s="4207"/>
      <c r="G40" s="4207"/>
      <c r="I40" s="2278" t="s">
        <v>1428</v>
      </c>
      <c r="J40" s="2279" t="s">
        <v>1361</v>
      </c>
      <c r="K40" s="2232" t="s">
        <v>1429</v>
      </c>
      <c r="L40" s="2278" t="s">
        <v>1429</v>
      </c>
      <c r="M40" s="2336">
        <v>255</v>
      </c>
      <c r="N40" s="2336">
        <v>255</v>
      </c>
      <c r="O40" s="2336">
        <v>0</v>
      </c>
      <c r="P40" s="2334" t="s">
        <v>1430</v>
      </c>
      <c r="R40" s="2339">
        <v>0</v>
      </c>
      <c r="S40" s="2340">
        <v>0</v>
      </c>
    </row>
    <row r="41" spans="1:19" ht="15.75">
      <c r="E41" s="4196" t="s">
        <v>1400</v>
      </c>
      <c r="F41" s="4196"/>
      <c r="G41" s="4196"/>
      <c r="I41" s="2286" t="s">
        <v>1431</v>
      </c>
      <c r="J41" s="2287" t="s">
        <v>1365</v>
      </c>
      <c r="K41" s="2232" t="s">
        <v>1432</v>
      </c>
      <c r="L41" s="2286" t="s">
        <v>1432</v>
      </c>
      <c r="M41" s="2336">
        <v>255</v>
      </c>
      <c r="N41" s="2336">
        <v>0</v>
      </c>
      <c r="O41" s="2336">
        <v>255</v>
      </c>
      <c r="P41" s="2334" t="s">
        <v>1433</v>
      </c>
      <c r="R41" s="2173" t="s">
        <v>1850</v>
      </c>
      <c r="S41" s="2257" t="s">
        <v>6985</v>
      </c>
    </row>
    <row r="42" spans="1:19" ht="15.75">
      <c r="E42" s="4197" t="s">
        <v>1434</v>
      </c>
      <c r="F42" s="4197"/>
      <c r="G42" s="4197"/>
      <c r="I42" s="2294" t="s">
        <v>1435</v>
      </c>
      <c r="J42" s="2295" t="s">
        <v>1369</v>
      </c>
      <c r="K42" s="2232" t="s">
        <v>1436</v>
      </c>
      <c r="L42" s="2294" t="s">
        <v>1436</v>
      </c>
      <c r="M42" s="2336">
        <v>0</v>
      </c>
      <c r="N42" s="2336">
        <v>255</v>
      </c>
      <c r="O42" s="2336">
        <v>255</v>
      </c>
      <c r="P42" s="2334" t="s">
        <v>1437</v>
      </c>
      <c r="R42" s="2339">
        <v>0</v>
      </c>
      <c r="S42" s="2340">
        <v>0</v>
      </c>
    </row>
    <row r="43" spans="1:19" ht="15.75">
      <c r="E43" s="4198" t="s">
        <v>1438</v>
      </c>
      <c r="F43" s="4198"/>
      <c r="G43" s="4198"/>
      <c r="I43" s="2235" t="s">
        <v>1373</v>
      </c>
      <c r="J43" s="2236" t="s">
        <v>1373</v>
      </c>
      <c r="K43" s="2232" t="s">
        <v>1439</v>
      </c>
      <c r="L43" s="2235" t="s">
        <v>1439</v>
      </c>
      <c r="M43" s="2336">
        <v>128</v>
      </c>
      <c r="N43" s="2336">
        <v>0</v>
      </c>
      <c r="O43" s="2336">
        <v>0</v>
      </c>
      <c r="P43" s="2232" t="s">
        <v>1373</v>
      </c>
      <c r="R43" s="2173" t="s">
        <v>1850</v>
      </c>
      <c r="S43" s="2257" t="s">
        <v>6986</v>
      </c>
    </row>
    <row r="44" spans="1:19" ht="15.75">
      <c r="E44" s="4199" t="s">
        <v>1440</v>
      </c>
      <c r="F44" s="4199"/>
      <c r="G44" s="4199"/>
      <c r="I44" s="2306" t="s">
        <v>1378</v>
      </c>
      <c r="J44" s="2307" t="s">
        <v>1378</v>
      </c>
      <c r="K44" s="2232" t="s">
        <v>1441</v>
      </c>
      <c r="L44" s="2306" t="s">
        <v>1441</v>
      </c>
      <c r="M44" s="2336">
        <v>0</v>
      </c>
      <c r="N44" s="2336">
        <v>128</v>
      </c>
      <c r="O44" s="2336">
        <v>0</v>
      </c>
      <c r="P44" s="2232" t="s">
        <v>1378</v>
      </c>
      <c r="R44" s="2339">
        <v>0</v>
      </c>
      <c r="S44" s="2340">
        <v>0</v>
      </c>
    </row>
    <row r="45" spans="1:19" ht="15.75">
      <c r="E45" s="4200" t="s">
        <v>1442</v>
      </c>
      <c r="F45" s="4200"/>
      <c r="G45" s="4200"/>
      <c r="I45" s="2308" t="s">
        <v>1383</v>
      </c>
      <c r="J45" s="2309" t="s">
        <v>1383</v>
      </c>
      <c r="K45" s="2232" t="s">
        <v>1443</v>
      </c>
      <c r="L45" s="2308" t="s">
        <v>1443</v>
      </c>
      <c r="M45" s="2336">
        <v>0</v>
      </c>
      <c r="N45" s="2336">
        <v>0</v>
      </c>
      <c r="O45" s="2336">
        <v>128</v>
      </c>
      <c r="P45" s="2232" t="s">
        <v>1383</v>
      </c>
      <c r="R45" s="2173" t="s">
        <v>1850</v>
      </c>
      <c r="S45" s="2257" t="s">
        <v>6987</v>
      </c>
    </row>
    <row r="46" spans="1:19">
      <c r="A46" s="1066"/>
      <c r="B46" s="1066"/>
      <c r="C46" s="1066"/>
      <c r="D46" s="1066"/>
      <c r="E46" s="1066"/>
      <c r="F46" s="1066"/>
      <c r="G46" s="1066"/>
      <c r="I46" s="2318" t="s">
        <v>1388</v>
      </c>
      <c r="J46" s="2319" t="s">
        <v>1388</v>
      </c>
      <c r="K46" s="2232" t="s">
        <v>1444</v>
      </c>
      <c r="L46" s="2318" t="s">
        <v>1444</v>
      </c>
      <c r="M46" s="2336">
        <v>128</v>
      </c>
      <c r="N46" s="2336">
        <v>128</v>
      </c>
      <c r="O46" s="2336">
        <v>0</v>
      </c>
      <c r="P46" s="2232" t="s">
        <v>1388</v>
      </c>
      <c r="R46" s="2339">
        <v>0</v>
      </c>
      <c r="S46" s="2340">
        <v>0</v>
      </c>
    </row>
    <row r="47" spans="1:19">
      <c r="A47" s="1066"/>
      <c r="I47" s="2341" t="s">
        <v>1392</v>
      </c>
      <c r="J47" s="2342" t="s">
        <v>1392</v>
      </c>
      <c r="K47" s="2343" t="s">
        <v>1445</v>
      </c>
      <c r="L47" s="2341" t="s">
        <v>1445</v>
      </c>
      <c r="M47" s="2344">
        <v>128</v>
      </c>
      <c r="N47" s="2344">
        <v>0</v>
      </c>
      <c r="O47" s="2344">
        <v>128</v>
      </c>
      <c r="P47" s="2343" t="s">
        <v>1392</v>
      </c>
      <c r="R47" s="2173" t="s">
        <v>1850</v>
      </c>
      <c r="S47" s="2257" t="s">
        <v>6988</v>
      </c>
    </row>
    <row r="48" spans="1:19">
      <c r="I48" s="2345" t="s">
        <v>1396</v>
      </c>
      <c r="J48" s="2346" t="s">
        <v>1396</v>
      </c>
      <c r="K48" s="2343" t="s">
        <v>1446</v>
      </c>
      <c r="L48" s="2345" t="s">
        <v>1446</v>
      </c>
      <c r="M48" s="2344">
        <v>0</v>
      </c>
      <c r="N48" s="2344">
        <v>128</v>
      </c>
      <c r="O48" s="2344">
        <v>128</v>
      </c>
      <c r="P48" s="2343" t="s">
        <v>1396</v>
      </c>
      <c r="S48" s="2347"/>
    </row>
    <row r="49" spans="1:16">
      <c r="A49" s="1066"/>
      <c r="I49" s="2348" t="s">
        <v>1337</v>
      </c>
      <c r="J49" s="2349" t="s">
        <v>1337</v>
      </c>
      <c r="K49" s="2343" t="s">
        <v>1447</v>
      </c>
      <c r="L49" s="2348" t="s">
        <v>1447</v>
      </c>
      <c r="M49" s="2344">
        <v>192</v>
      </c>
      <c r="N49" s="2344">
        <v>192</v>
      </c>
      <c r="O49" s="2344">
        <v>192</v>
      </c>
      <c r="P49" s="2343" t="s">
        <v>1337</v>
      </c>
    </row>
    <row r="50" spans="1:16">
      <c r="A50" s="1066"/>
      <c r="I50" s="2350" t="s">
        <v>1341</v>
      </c>
      <c r="J50" s="2351" t="s">
        <v>1341</v>
      </c>
      <c r="K50" s="2343" t="s">
        <v>1448</v>
      </c>
      <c r="L50" s="2350" t="s">
        <v>1448</v>
      </c>
      <c r="M50" s="2344">
        <v>128</v>
      </c>
      <c r="N50" s="2344">
        <v>128</v>
      </c>
      <c r="O50" s="2344">
        <v>128</v>
      </c>
      <c r="P50" s="2343" t="s">
        <v>1341</v>
      </c>
    </row>
    <row r="51" spans="1:16">
      <c r="A51" s="1066"/>
      <c r="I51" s="2352" t="s">
        <v>1345</v>
      </c>
      <c r="J51" s="2353" t="s">
        <v>1345</v>
      </c>
      <c r="K51" s="2343" t="s">
        <v>1449</v>
      </c>
      <c r="L51" s="2352" t="s">
        <v>1449</v>
      </c>
      <c r="M51" s="2344">
        <v>153</v>
      </c>
      <c r="N51" s="2344">
        <v>153</v>
      </c>
      <c r="O51" s="2344">
        <v>255</v>
      </c>
      <c r="P51" s="2343" t="s">
        <v>1345</v>
      </c>
    </row>
    <row r="52" spans="1:16">
      <c r="A52" s="1066"/>
      <c r="I52" s="2354" t="s">
        <v>1349</v>
      </c>
      <c r="J52" s="2355" t="s">
        <v>1349</v>
      </c>
      <c r="K52" s="2343" t="s">
        <v>1450</v>
      </c>
      <c r="L52" s="2354" t="s">
        <v>1450</v>
      </c>
      <c r="M52" s="2344">
        <v>153</v>
      </c>
      <c r="N52" s="2344">
        <v>51</v>
      </c>
      <c r="O52" s="2344">
        <v>102</v>
      </c>
      <c r="P52" s="2343" t="s">
        <v>1349</v>
      </c>
    </row>
    <row r="53" spans="1:16">
      <c r="A53" s="1066"/>
      <c r="I53" s="681"/>
      <c r="J53" s="681"/>
      <c r="K53" s="681"/>
      <c r="L53" s="681"/>
      <c r="M53" s="681"/>
      <c r="N53" s="681"/>
      <c r="O53" s="681"/>
      <c r="P53" s="681"/>
    </row>
    <row r="54" spans="1:16">
      <c r="A54" s="1066"/>
      <c r="I54" s="2356" t="s">
        <v>1358</v>
      </c>
      <c r="J54" s="2357" t="s">
        <v>1358</v>
      </c>
      <c r="K54" s="2343" t="s">
        <v>1451</v>
      </c>
      <c r="L54" s="2356" t="s">
        <v>1451</v>
      </c>
      <c r="M54" s="2344">
        <v>204</v>
      </c>
      <c r="N54" s="2344">
        <v>255</v>
      </c>
      <c r="O54" s="2344">
        <v>255</v>
      </c>
      <c r="P54" s="2343" t="s">
        <v>1358</v>
      </c>
    </row>
    <row r="55" spans="1:16">
      <c r="A55" s="1066"/>
      <c r="I55" s="2358" t="s">
        <v>1362</v>
      </c>
      <c r="J55" s="2359" t="s">
        <v>1362</v>
      </c>
      <c r="K55" s="2343" t="s">
        <v>1452</v>
      </c>
      <c r="L55" s="2358" t="s">
        <v>1452</v>
      </c>
      <c r="M55" s="2344">
        <v>102</v>
      </c>
      <c r="N55" s="2344">
        <v>0</v>
      </c>
      <c r="O55" s="2344">
        <v>102</v>
      </c>
      <c r="P55" s="2343" t="s">
        <v>1362</v>
      </c>
    </row>
    <row r="56" spans="1:16">
      <c r="A56" s="1066"/>
      <c r="I56" s="2360" t="s">
        <v>1366</v>
      </c>
      <c r="J56" s="2361" t="s">
        <v>1366</v>
      </c>
      <c r="K56" s="2343" t="s">
        <v>1453</v>
      </c>
      <c r="L56" s="2360" t="s">
        <v>1453</v>
      </c>
      <c r="M56" s="2344">
        <v>255</v>
      </c>
      <c r="N56" s="2344">
        <v>128</v>
      </c>
      <c r="O56" s="2344">
        <v>128</v>
      </c>
      <c r="P56" s="2343" t="s">
        <v>1366</v>
      </c>
    </row>
    <row r="57" spans="1:16">
      <c r="A57" s="1066"/>
      <c r="I57" s="2362" t="s">
        <v>1370</v>
      </c>
      <c r="J57" s="2363" t="s">
        <v>1370</v>
      </c>
      <c r="K57" s="2343" t="s">
        <v>1454</v>
      </c>
      <c r="L57" s="2362" t="s">
        <v>1454</v>
      </c>
      <c r="M57" s="2344">
        <v>0</v>
      </c>
      <c r="N57" s="2344">
        <v>102</v>
      </c>
      <c r="O57" s="2344">
        <v>204</v>
      </c>
      <c r="P57" s="2343" t="s">
        <v>1370</v>
      </c>
    </row>
    <row r="58" spans="1:16">
      <c r="A58" s="1066"/>
      <c r="I58" s="2364" t="s">
        <v>1374</v>
      </c>
      <c r="J58" s="2365" t="s">
        <v>1374</v>
      </c>
      <c r="K58" s="2343" t="s">
        <v>1455</v>
      </c>
      <c r="L58" s="2364" t="s">
        <v>1455</v>
      </c>
      <c r="M58" s="2344">
        <v>204</v>
      </c>
      <c r="N58" s="2344">
        <v>204</v>
      </c>
      <c r="O58" s="2344">
        <v>255</v>
      </c>
      <c r="P58" s="2343" t="s">
        <v>1374</v>
      </c>
    </row>
    <row r="59" spans="1:16">
      <c r="I59" s="2366" t="s">
        <v>1379</v>
      </c>
      <c r="J59" s="2367" t="s">
        <v>1379</v>
      </c>
      <c r="K59" s="2343" t="s">
        <v>1443</v>
      </c>
      <c r="L59" s="2366" t="s">
        <v>1443</v>
      </c>
      <c r="M59" s="2344">
        <v>0</v>
      </c>
      <c r="N59" s="2344">
        <v>0</v>
      </c>
      <c r="O59" s="2344">
        <v>128</v>
      </c>
      <c r="P59" s="2343" t="s">
        <v>1379</v>
      </c>
    </row>
    <row r="60" spans="1:16">
      <c r="I60" s="2368" t="s">
        <v>1384</v>
      </c>
      <c r="J60" s="2369" t="s">
        <v>1384</v>
      </c>
      <c r="K60" s="2343" t="s">
        <v>1432</v>
      </c>
      <c r="L60" s="2368" t="s">
        <v>1432</v>
      </c>
      <c r="M60" s="2344">
        <v>255</v>
      </c>
      <c r="N60" s="2344">
        <v>0</v>
      </c>
      <c r="O60" s="2344">
        <v>255</v>
      </c>
      <c r="P60" s="2343" t="s">
        <v>1384</v>
      </c>
    </row>
    <row r="61" spans="1:16">
      <c r="I61" s="2370" t="s">
        <v>1389</v>
      </c>
      <c r="J61" s="2371" t="s">
        <v>1389</v>
      </c>
      <c r="K61" s="2343" t="s">
        <v>1429</v>
      </c>
      <c r="L61" s="2370" t="s">
        <v>1429</v>
      </c>
      <c r="M61" s="2344">
        <v>255</v>
      </c>
      <c r="N61" s="2344">
        <v>255</v>
      </c>
      <c r="O61" s="2344">
        <v>0</v>
      </c>
      <c r="P61" s="2343" t="s">
        <v>1389</v>
      </c>
    </row>
    <row r="62" spans="1:16">
      <c r="I62" s="2372" t="s">
        <v>1393</v>
      </c>
      <c r="J62" s="2373" t="s">
        <v>1393</v>
      </c>
      <c r="K62" s="2343" t="s">
        <v>1436</v>
      </c>
      <c r="L62" s="2372" t="s">
        <v>1436</v>
      </c>
      <c r="M62" s="2344">
        <v>0</v>
      </c>
      <c r="N62" s="2344">
        <v>255</v>
      </c>
      <c r="O62" s="2344">
        <v>255</v>
      </c>
      <c r="P62" s="2343" t="s">
        <v>1393</v>
      </c>
    </row>
    <row r="63" spans="1:16">
      <c r="I63" s="2341" t="s">
        <v>1397</v>
      </c>
      <c r="J63" s="2342" t="s">
        <v>1397</v>
      </c>
      <c r="K63" s="2343" t="s">
        <v>1445</v>
      </c>
      <c r="L63" s="2341" t="s">
        <v>1445</v>
      </c>
      <c r="M63" s="2344">
        <v>128</v>
      </c>
      <c r="N63" s="2344">
        <v>0</v>
      </c>
      <c r="O63" s="2344">
        <v>128</v>
      </c>
      <c r="P63" s="2343" t="s">
        <v>1397</v>
      </c>
    </row>
    <row r="64" spans="1:16">
      <c r="I64" s="2374" t="s">
        <v>1338</v>
      </c>
      <c r="J64" s="2375" t="s">
        <v>1338</v>
      </c>
      <c r="K64" s="2343" t="s">
        <v>1439</v>
      </c>
      <c r="L64" s="2374" t="s">
        <v>1439</v>
      </c>
      <c r="M64" s="2344">
        <v>128</v>
      </c>
      <c r="N64" s="2344">
        <v>0</v>
      </c>
      <c r="O64" s="2344">
        <v>0</v>
      </c>
      <c r="P64" s="2343" t="s">
        <v>1338</v>
      </c>
    </row>
    <row r="65" spans="9:16">
      <c r="I65" s="2345" t="s">
        <v>1342</v>
      </c>
      <c r="J65" s="2346" t="s">
        <v>1342</v>
      </c>
      <c r="K65" s="2343" t="s">
        <v>1446</v>
      </c>
      <c r="L65" s="2345" t="s">
        <v>1446</v>
      </c>
      <c r="M65" s="2344">
        <v>0</v>
      </c>
      <c r="N65" s="2344">
        <v>128</v>
      </c>
      <c r="O65" s="2344">
        <v>128</v>
      </c>
      <c r="P65" s="2343" t="s">
        <v>1342</v>
      </c>
    </row>
    <row r="66" spans="9:16">
      <c r="I66" s="2376" t="s">
        <v>1346</v>
      </c>
      <c r="J66" s="2377" t="s">
        <v>1346</v>
      </c>
      <c r="K66" s="2343" t="s">
        <v>1425</v>
      </c>
      <c r="L66" s="2376" t="s">
        <v>1425</v>
      </c>
      <c r="M66" s="2344">
        <v>0</v>
      </c>
      <c r="N66" s="2344">
        <v>0</v>
      </c>
      <c r="O66" s="2344">
        <v>255</v>
      </c>
      <c r="P66" s="2343" t="s">
        <v>1346</v>
      </c>
    </row>
    <row r="67" spans="9:16">
      <c r="I67" s="2378" t="s">
        <v>1350</v>
      </c>
      <c r="J67" s="2379" t="s">
        <v>1350</v>
      </c>
      <c r="K67" s="2343" t="s">
        <v>1456</v>
      </c>
      <c r="L67" s="2378" t="s">
        <v>1456</v>
      </c>
      <c r="M67" s="2344">
        <v>0</v>
      </c>
      <c r="N67" s="2344">
        <v>204</v>
      </c>
      <c r="O67" s="2344">
        <v>255</v>
      </c>
      <c r="P67" s="2343" t="s">
        <v>1350</v>
      </c>
    </row>
    <row r="68" spans="9:16">
      <c r="I68" s="2356" t="s">
        <v>1354</v>
      </c>
      <c r="J68" s="2357" t="s">
        <v>1354</v>
      </c>
      <c r="K68" s="2343" t="s">
        <v>1451</v>
      </c>
      <c r="L68" s="2356" t="s">
        <v>1451</v>
      </c>
      <c r="M68" s="2344">
        <v>204</v>
      </c>
      <c r="N68" s="2344">
        <v>255</v>
      </c>
      <c r="O68" s="2344">
        <v>255</v>
      </c>
      <c r="P68" s="2343" t="s">
        <v>1354</v>
      </c>
    </row>
    <row r="69" spans="9:16">
      <c r="I69" s="2380" t="s">
        <v>1359</v>
      </c>
      <c r="J69" s="2381" t="s">
        <v>1359</v>
      </c>
      <c r="K69" s="2343" t="s">
        <v>1457</v>
      </c>
      <c r="L69" s="2380" t="s">
        <v>1457</v>
      </c>
      <c r="M69" s="2344">
        <v>204</v>
      </c>
      <c r="N69" s="2344">
        <v>255</v>
      </c>
      <c r="O69" s="2344">
        <v>204</v>
      </c>
      <c r="P69" s="2343" t="s">
        <v>1359</v>
      </c>
    </row>
    <row r="70" spans="9:16">
      <c r="I70" s="2382" t="s">
        <v>1363</v>
      </c>
      <c r="J70" s="2383" t="s">
        <v>1363</v>
      </c>
      <c r="K70" s="2343" t="s">
        <v>1458</v>
      </c>
      <c r="L70" s="2382" t="s">
        <v>1458</v>
      </c>
      <c r="M70" s="2344">
        <v>255</v>
      </c>
      <c r="N70" s="2344">
        <v>255</v>
      </c>
      <c r="O70" s="2344">
        <v>153</v>
      </c>
      <c r="P70" s="2343" t="s">
        <v>1363</v>
      </c>
    </row>
    <row r="71" spans="9:16">
      <c r="I71" s="2384" t="s">
        <v>1367</v>
      </c>
      <c r="J71" s="2385" t="s">
        <v>1367</v>
      </c>
      <c r="K71" s="2343" t="s">
        <v>1459</v>
      </c>
      <c r="L71" s="2384" t="s">
        <v>1459</v>
      </c>
      <c r="M71" s="2344">
        <v>153</v>
      </c>
      <c r="N71" s="2344">
        <v>204</v>
      </c>
      <c r="O71" s="2344">
        <v>255</v>
      </c>
      <c r="P71" s="2343" t="s">
        <v>1367</v>
      </c>
    </row>
    <row r="72" spans="9:16">
      <c r="I72" s="2386" t="s">
        <v>1371</v>
      </c>
      <c r="J72" s="2387" t="s">
        <v>1371</v>
      </c>
      <c r="K72" s="2343" t="s">
        <v>1460</v>
      </c>
      <c r="L72" s="2386" t="s">
        <v>1460</v>
      </c>
      <c r="M72" s="2344">
        <v>255</v>
      </c>
      <c r="N72" s="2344">
        <v>153</v>
      </c>
      <c r="O72" s="2344">
        <v>204</v>
      </c>
      <c r="P72" s="2343" t="s">
        <v>1371</v>
      </c>
    </row>
    <row r="73" spans="9:16">
      <c r="I73" s="2388" t="s">
        <v>1375</v>
      </c>
      <c r="J73" s="2389" t="s">
        <v>1375</v>
      </c>
      <c r="K73" s="2343" t="s">
        <v>1461</v>
      </c>
      <c r="L73" s="2388" t="s">
        <v>1461</v>
      </c>
      <c r="M73" s="2344">
        <v>204</v>
      </c>
      <c r="N73" s="2344">
        <v>153</v>
      </c>
      <c r="O73" s="2344">
        <v>255</v>
      </c>
      <c r="P73" s="2343" t="s">
        <v>1375</v>
      </c>
    </row>
    <row r="74" spans="9:16">
      <c r="I74" s="2390" t="s">
        <v>1380</v>
      </c>
      <c r="J74" s="2391" t="s">
        <v>1380</v>
      </c>
      <c r="K74" s="2343" t="s">
        <v>1462</v>
      </c>
      <c r="L74" s="2390" t="s">
        <v>1462</v>
      </c>
      <c r="M74" s="2344">
        <v>255</v>
      </c>
      <c r="N74" s="2344">
        <v>204</v>
      </c>
      <c r="O74" s="2344">
        <v>153</v>
      </c>
      <c r="P74" s="2343" t="s">
        <v>1380</v>
      </c>
    </row>
    <row r="75" spans="9:16">
      <c r="I75" s="2392" t="s">
        <v>1385</v>
      </c>
      <c r="J75" s="2393" t="s">
        <v>1385</v>
      </c>
      <c r="K75" s="2343" t="s">
        <v>1463</v>
      </c>
      <c r="L75" s="2392" t="s">
        <v>1463</v>
      </c>
      <c r="M75" s="2344">
        <v>51</v>
      </c>
      <c r="N75" s="2344">
        <v>102</v>
      </c>
      <c r="O75" s="2344">
        <v>255</v>
      </c>
      <c r="P75" s="2343" t="s">
        <v>1385</v>
      </c>
    </row>
    <row r="76" spans="9:16">
      <c r="I76" s="2394" t="s">
        <v>1390</v>
      </c>
      <c r="J76" s="2395" t="s">
        <v>1390</v>
      </c>
      <c r="K76" s="2343" t="s">
        <v>1464</v>
      </c>
      <c r="L76" s="2394" t="s">
        <v>1464</v>
      </c>
      <c r="M76" s="2344">
        <v>51</v>
      </c>
      <c r="N76" s="2344">
        <v>204</v>
      </c>
      <c r="O76" s="2344">
        <v>204</v>
      </c>
      <c r="P76" s="2343" t="s">
        <v>1390</v>
      </c>
    </row>
    <row r="77" spans="9:16">
      <c r="I77" s="2396" t="s">
        <v>1394</v>
      </c>
      <c r="J77" s="2397" t="s">
        <v>1394</v>
      </c>
      <c r="K77" s="2343" t="s">
        <v>1465</v>
      </c>
      <c r="L77" s="2396" t="s">
        <v>1465</v>
      </c>
      <c r="M77" s="2344">
        <v>153</v>
      </c>
      <c r="N77" s="2344">
        <v>204</v>
      </c>
      <c r="O77" s="2344">
        <v>0</v>
      </c>
      <c r="P77" s="2343" t="s">
        <v>1394</v>
      </c>
    </row>
    <row r="78" spans="9:16">
      <c r="I78" s="2398" t="s">
        <v>1398</v>
      </c>
      <c r="J78" s="2399" t="s">
        <v>1398</v>
      </c>
      <c r="K78" s="2343" t="s">
        <v>1466</v>
      </c>
      <c r="L78" s="2398" t="s">
        <v>1466</v>
      </c>
      <c r="M78" s="2344">
        <v>255</v>
      </c>
      <c r="N78" s="2344">
        <v>204</v>
      </c>
      <c r="O78" s="2344">
        <v>0</v>
      </c>
      <c r="P78" s="2343" t="s">
        <v>1398</v>
      </c>
    </row>
    <row r="79" spans="9:16">
      <c r="I79" s="2400" t="s">
        <v>1339</v>
      </c>
      <c r="J79" s="2401" t="s">
        <v>1339</v>
      </c>
      <c r="K79" s="2343" t="s">
        <v>1467</v>
      </c>
      <c r="L79" s="2400" t="s">
        <v>1467</v>
      </c>
      <c r="M79" s="2344">
        <v>255</v>
      </c>
      <c r="N79" s="2344">
        <v>153</v>
      </c>
      <c r="O79" s="2344">
        <v>0</v>
      </c>
      <c r="P79" s="2343" t="s">
        <v>1339</v>
      </c>
    </row>
    <row r="80" spans="9:16">
      <c r="I80" s="2402" t="s">
        <v>1343</v>
      </c>
      <c r="J80" s="2403" t="s">
        <v>1343</v>
      </c>
      <c r="K80" s="2343" t="s">
        <v>1468</v>
      </c>
      <c r="L80" s="2402" t="s">
        <v>1468</v>
      </c>
      <c r="M80" s="2344">
        <v>255</v>
      </c>
      <c r="N80" s="2344">
        <v>102</v>
      </c>
      <c r="O80" s="2344">
        <v>0</v>
      </c>
      <c r="P80" s="2343" t="s">
        <v>1343</v>
      </c>
    </row>
    <row r="81" spans="9:19">
      <c r="I81" s="2404" t="s">
        <v>1347</v>
      </c>
      <c r="J81" s="2405" t="s">
        <v>1347</v>
      </c>
      <c r="K81" s="2343" t="s">
        <v>1469</v>
      </c>
      <c r="L81" s="2404" t="s">
        <v>1469</v>
      </c>
      <c r="M81" s="2344">
        <v>102</v>
      </c>
      <c r="N81" s="2344">
        <v>102</v>
      </c>
      <c r="O81" s="2344">
        <v>153</v>
      </c>
      <c r="P81" s="2343" t="s">
        <v>1347</v>
      </c>
    </row>
    <row r="82" spans="9:19">
      <c r="I82" s="2406" t="s">
        <v>1351</v>
      </c>
      <c r="J82" s="2407" t="s">
        <v>1351</v>
      </c>
      <c r="K82" s="2343" t="s">
        <v>1470</v>
      </c>
      <c r="L82" s="2406" t="s">
        <v>1470</v>
      </c>
      <c r="M82" s="2344">
        <v>150</v>
      </c>
      <c r="N82" s="2344">
        <v>150</v>
      </c>
      <c r="O82" s="2344">
        <v>150</v>
      </c>
      <c r="P82" s="2343" t="s">
        <v>1351</v>
      </c>
    </row>
    <row r="83" spans="9:19">
      <c r="I83" s="2408" t="s">
        <v>1355</v>
      </c>
      <c r="J83" s="2409" t="s">
        <v>1355</v>
      </c>
      <c r="K83" s="2343" t="s">
        <v>1471</v>
      </c>
      <c r="L83" s="2408" t="s">
        <v>1471</v>
      </c>
      <c r="M83" s="2344">
        <v>0</v>
      </c>
      <c r="N83" s="2344">
        <v>51</v>
      </c>
      <c r="O83" s="2344">
        <v>102</v>
      </c>
      <c r="P83" s="2343" t="s">
        <v>1355</v>
      </c>
    </row>
    <row r="84" spans="9:19">
      <c r="I84" s="2410" t="s">
        <v>1360</v>
      </c>
      <c r="J84" s="2411" t="s">
        <v>1360</v>
      </c>
      <c r="K84" s="2343" t="s">
        <v>1472</v>
      </c>
      <c r="L84" s="2410" t="s">
        <v>1472</v>
      </c>
      <c r="M84" s="2344">
        <v>51</v>
      </c>
      <c r="N84" s="2344">
        <v>153</v>
      </c>
      <c r="O84" s="2344">
        <v>102</v>
      </c>
      <c r="P84" s="2343" t="s">
        <v>1360</v>
      </c>
    </row>
    <row r="85" spans="9:19">
      <c r="I85" s="2412" t="s">
        <v>1364</v>
      </c>
      <c r="J85" s="2413" t="s">
        <v>1364</v>
      </c>
      <c r="K85" s="2343" t="s">
        <v>1473</v>
      </c>
      <c r="L85" s="2412" t="s">
        <v>1473</v>
      </c>
      <c r="M85" s="2344">
        <v>0</v>
      </c>
      <c r="N85" s="2344">
        <v>51</v>
      </c>
      <c r="O85" s="2344">
        <v>0</v>
      </c>
      <c r="P85" s="2343" t="s">
        <v>1364</v>
      </c>
      <c r="S85" s="2231"/>
    </row>
    <row r="86" spans="9:19">
      <c r="I86" s="2414" t="s">
        <v>1368</v>
      </c>
      <c r="J86" s="2415" t="s">
        <v>1368</v>
      </c>
      <c r="K86" s="2343" t="s">
        <v>1474</v>
      </c>
      <c r="L86" s="2414" t="s">
        <v>1474</v>
      </c>
      <c r="M86" s="2344">
        <v>51</v>
      </c>
      <c r="N86" s="2344">
        <v>51</v>
      </c>
      <c r="O86" s="2344">
        <v>0</v>
      </c>
      <c r="P86" s="2343" t="s">
        <v>1368</v>
      </c>
    </row>
    <row r="87" spans="9:19">
      <c r="I87" s="2416" t="s">
        <v>1372</v>
      </c>
      <c r="J87" s="2417" t="s">
        <v>1372</v>
      </c>
      <c r="K87" s="2343" t="s">
        <v>1475</v>
      </c>
      <c r="L87" s="2416" t="s">
        <v>1475</v>
      </c>
      <c r="M87" s="2344">
        <v>153</v>
      </c>
      <c r="N87" s="2344">
        <v>51</v>
      </c>
      <c r="O87" s="2344">
        <v>0</v>
      </c>
      <c r="P87" s="2343" t="s">
        <v>1372</v>
      </c>
    </row>
    <row r="88" spans="9:19">
      <c r="I88" s="2354" t="s">
        <v>1376</v>
      </c>
      <c r="J88" s="2355" t="s">
        <v>1376</v>
      </c>
      <c r="K88" s="2343" t="s">
        <v>1450</v>
      </c>
      <c r="L88" s="2354" t="s">
        <v>1450</v>
      </c>
      <c r="M88" s="2344">
        <v>153</v>
      </c>
      <c r="N88" s="2344">
        <v>51</v>
      </c>
      <c r="O88" s="2344">
        <v>102</v>
      </c>
      <c r="P88" s="2343" t="s">
        <v>1376</v>
      </c>
    </row>
    <row r="89" spans="9:19">
      <c r="I89" s="2418" t="s">
        <v>1381</v>
      </c>
      <c r="J89" s="2419" t="s">
        <v>1381</v>
      </c>
      <c r="K89" s="2343" t="s">
        <v>1476</v>
      </c>
      <c r="L89" s="2418" t="s">
        <v>1476</v>
      </c>
      <c r="M89" s="2344">
        <v>51</v>
      </c>
      <c r="N89" s="2344">
        <v>51</v>
      </c>
      <c r="O89" s="2344">
        <v>153</v>
      </c>
      <c r="P89" s="2343" t="s">
        <v>1381</v>
      </c>
    </row>
    <row r="90" spans="9:19">
      <c r="I90" s="2420" t="s">
        <v>1386</v>
      </c>
      <c r="J90" s="2421" t="s">
        <v>1386</v>
      </c>
      <c r="K90" s="2343" t="s">
        <v>1477</v>
      </c>
      <c r="L90" s="2420" t="s">
        <v>1477</v>
      </c>
      <c r="M90" s="2344">
        <v>51</v>
      </c>
      <c r="N90" s="2344">
        <v>51</v>
      </c>
      <c r="O90" s="2344">
        <v>51</v>
      </c>
      <c r="P90" s="2343" t="s">
        <v>1386</v>
      </c>
    </row>
    <row r="91" spans="9:19" ht="15" customHeight="1">
      <c r="I91" s="4201" t="s">
        <v>1478</v>
      </c>
      <c r="J91" s="4202"/>
      <c r="K91" s="4202"/>
      <c r="L91" s="4202"/>
      <c r="M91" s="4202"/>
      <c r="N91" s="4202"/>
      <c r="O91" s="4202"/>
      <c r="P91" s="4203"/>
    </row>
    <row r="92" spans="9:19">
      <c r="I92" s="4204"/>
      <c r="J92" s="4205"/>
      <c r="K92" s="4205"/>
      <c r="L92" s="4205"/>
      <c r="M92" s="4205"/>
      <c r="N92" s="4205"/>
      <c r="O92" s="4205"/>
      <c r="P92" s="4206"/>
    </row>
    <row r="93" spans="9:19">
      <c r="I93" s="4190" t="s">
        <v>1479</v>
      </c>
      <c r="J93" s="4191"/>
      <c r="K93" s="4191"/>
      <c r="L93" s="4191"/>
      <c r="M93" s="4191"/>
      <c r="N93" s="4191"/>
      <c r="O93" s="4191"/>
      <c r="P93" s="4192"/>
    </row>
    <row r="94" spans="9:19">
      <c r="I94" s="4190"/>
      <c r="J94" s="4191"/>
      <c r="K94" s="4191"/>
      <c r="L94" s="4191"/>
      <c r="M94" s="4191"/>
      <c r="N94" s="4191"/>
      <c r="O94" s="4191"/>
      <c r="P94" s="4192"/>
    </row>
    <row r="95" spans="9:19">
      <c r="I95" s="4193"/>
      <c r="J95" s="4194"/>
      <c r="K95" s="4194"/>
      <c r="L95" s="4194"/>
      <c r="M95" s="4194"/>
      <c r="N95" s="4194"/>
      <c r="O95" s="4194"/>
      <c r="P95" s="4195"/>
    </row>
    <row r="97" spans="9:24" ht="18.75">
      <c r="I97" s="2422" t="s">
        <v>1480</v>
      </c>
      <c r="J97" s="681"/>
      <c r="K97" s="681"/>
      <c r="L97" s="681"/>
      <c r="M97" s="681"/>
      <c r="N97" s="681"/>
      <c r="O97" s="681"/>
      <c r="P97" s="681"/>
    </row>
    <row r="98" spans="9:24" ht="18.75">
      <c r="I98" s="2422" t="s">
        <v>1481</v>
      </c>
      <c r="J98" s="681"/>
      <c r="K98" s="681"/>
      <c r="L98" s="681"/>
      <c r="M98" s="681"/>
      <c r="N98" s="681"/>
      <c r="O98" s="681"/>
      <c r="P98" s="681"/>
      <c r="X98" s="2698" t="s">
        <v>7066</v>
      </c>
    </row>
  </sheetData>
  <mergeCells count="49">
    <mergeCell ref="B6:G6"/>
    <mergeCell ref="I6:P6"/>
    <mergeCell ref="B8:C8"/>
    <mergeCell ref="E8:G8"/>
    <mergeCell ref="B10:C10"/>
    <mergeCell ref="E10:G10"/>
    <mergeCell ref="E11:G11"/>
    <mergeCell ref="B12:C12"/>
    <mergeCell ref="E12:G12"/>
    <mergeCell ref="E13:G13"/>
    <mergeCell ref="B14:C14"/>
    <mergeCell ref="E14:G14"/>
    <mergeCell ref="E15:G15"/>
    <mergeCell ref="I15:P16"/>
    <mergeCell ref="B16:C16"/>
    <mergeCell ref="E16:G16"/>
    <mergeCell ref="E17:G17"/>
    <mergeCell ref="I17:P17"/>
    <mergeCell ref="E26:G26"/>
    <mergeCell ref="B18:C18"/>
    <mergeCell ref="E18:G18"/>
    <mergeCell ref="E19:G19"/>
    <mergeCell ref="B20:C20"/>
    <mergeCell ref="E20:G20"/>
    <mergeCell ref="E21:G21"/>
    <mergeCell ref="B22:C22"/>
    <mergeCell ref="E22:G22"/>
    <mergeCell ref="E23:G23"/>
    <mergeCell ref="E24:G24"/>
    <mergeCell ref="E25:G25"/>
    <mergeCell ref="E40:G40"/>
    <mergeCell ref="E29:G29"/>
    <mergeCell ref="E30:G30"/>
    <mergeCell ref="E31:G31"/>
    <mergeCell ref="E32:G32"/>
    <mergeCell ref="E33:G33"/>
    <mergeCell ref="E34:G34"/>
    <mergeCell ref="E35:G35"/>
    <mergeCell ref="E36:G36"/>
    <mergeCell ref="E37:G37"/>
    <mergeCell ref="E38:G38"/>
    <mergeCell ref="E39:G39"/>
    <mergeCell ref="I93:P95"/>
    <mergeCell ref="E41:G41"/>
    <mergeCell ref="E42:G42"/>
    <mergeCell ref="E43:G43"/>
    <mergeCell ref="E44:G44"/>
    <mergeCell ref="E45:G45"/>
    <mergeCell ref="I91:P92"/>
  </mergeCells>
  <hyperlinks>
    <hyperlink ref="I15" r:id="rId1" xr:uid="{327CE8B2-B3C2-4424-804C-956AA80F4D63}"/>
    <hyperlink ref="I91" r:id="rId2" location="dpalette" display="http://dmcritchie.mvps.org/excel/colors.htm - dpalette" xr:uid="{3755389A-22C6-4FBE-A60A-EF267E07B27D}"/>
    <hyperlink ref="S7" r:id="rId3" xr:uid="{16F728BF-8535-4B0F-BF2C-6DCC2046D578}"/>
    <hyperlink ref="S10" r:id="rId4" xr:uid="{A40EC2C7-3657-46C4-AC6B-9D083269EFE2}"/>
    <hyperlink ref="S13" r:id="rId5" xr:uid="{185A880C-40AF-4C43-BD3D-44F94ECC544E}"/>
    <hyperlink ref="S16" r:id="rId6" xr:uid="{D6F08757-80CA-4047-A935-350E3B7565E2}"/>
    <hyperlink ref="S38" r:id="rId7" xr:uid="{37A7CB65-BCBD-4282-8137-109F554F4483}"/>
    <hyperlink ref="S47" r:id="rId8" xr:uid="{31DDEFE3-21E7-4B61-8596-17D18048DBC4}"/>
    <hyperlink ref="S32" r:id="rId9" xr:uid="{C2807B41-CBA5-43D1-9B1C-A536D1191651}"/>
    <hyperlink ref="S26" r:id="rId10" xr:uid="{B7DA5C8C-95C3-4418-93F6-017BA0015435}"/>
    <hyperlink ref="S28" r:id="rId11" xr:uid="{74DC3DD1-64C8-4807-A207-3ACCF6895963}"/>
    <hyperlink ref="S30" r:id="rId12" xr:uid="{0ABD10ED-B5E5-4B42-9509-4FCE8C9AF7B1}"/>
    <hyperlink ref="S34" r:id="rId13" xr:uid="{3C841916-78A6-411F-9C7D-FE668F6F9877}"/>
    <hyperlink ref="S20" r:id="rId14" display="Trouver n'Importe quel Code Couleur HTML en 2 clics [Images, Vidéos, PDF...]" xr:uid="{A42190D7-FCE2-4DF6-8FC0-D27741BC7278}"/>
    <hyperlink ref="S22" r:id="rId15" xr:uid="{92EF4F7F-2FBD-4F91-823A-2AAB7EB63AC5}"/>
    <hyperlink ref="S36" r:id="rId16" xr:uid="{FF990FA5-BF8E-443D-92E8-6FBC63E38F51}"/>
    <hyperlink ref="S24" r:id="rId17" display="Téléchargez votre image Cliquez sur l'image pour obtenir le code couleur. https://www.ginifab.com/feeds/pms/color_picker_from_image.fr.php" xr:uid="{0642B573-E3DD-4338-A034-4B3F09F6F373}"/>
    <hyperlink ref="S41" r:id="rId18" xr:uid="{23E5E403-2E12-4379-978B-D69A791DA638}"/>
    <hyperlink ref="S43" r:id="rId19" xr:uid="{31068D6C-1609-4DB6-BFDB-1B6CBE9A4B13}"/>
    <hyperlink ref="S45" r:id="rId20" xr:uid="{F4951473-A4BC-4EC6-87BE-2473CE5558F4}"/>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60FE2-0D3A-4D9C-92BB-428E0F0B1736}">
  <dimension ref="A1:AQ102"/>
  <sheetViews>
    <sheetView showZeros="0" zoomScale="75" zoomScaleNormal="75" workbookViewId="0">
      <selection activeCell="B23" sqref="B23"/>
    </sheetView>
  </sheetViews>
  <sheetFormatPr baseColWidth="10" defaultRowHeight="21"/>
  <cols>
    <col min="1" max="1" width="4" style="611" customWidth="1"/>
    <col min="2" max="2" width="135.85546875" style="611" customWidth="1"/>
    <col min="3" max="4" width="24.5703125" style="611" customWidth="1"/>
    <col min="5" max="5" width="17.5703125" style="699" customWidth="1"/>
    <col min="6" max="7" width="16.5703125" style="611" customWidth="1"/>
    <col min="8" max="8" width="15.5703125" style="611" customWidth="1"/>
    <col min="9" max="9" width="4" style="611" customWidth="1"/>
    <col min="10" max="10" width="5.28515625" style="763" customWidth="1"/>
    <col min="11" max="11" width="104.5703125" style="611" customWidth="1"/>
    <col min="12" max="12" width="7.28515625" style="611" customWidth="1"/>
    <col min="13" max="13" width="9.85546875" style="611" customWidth="1"/>
    <col min="14" max="14" width="18.85546875" style="611" customWidth="1"/>
    <col min="15" max="15" width="11.42578125" style="611"/>
    <col min="16" max="16" width="14.7109375" style="611" customWidth="1"/>
    <col min="17" max="17" width="19.28515625" style="611" customWidth="1"/>
    <col min="18" max="18" width="53.85546875" style="611" customWidth="1"/>
    <col min="19" max="19" width="31.42578125" style="611" customWidth="1"/>
    <col min="20" max="21" width="22.5703125" style="611" customWidth="1"/>
    <col min="22" max="22" width="161.28515625" style="611" customWidth="1"/>
    <col min="23" max="23" width="9.85546875" style="611" customWidth="1"/>
    <col min="24" max="24" width="13.85546875" style="611" customWidth="1"/>
    <col min="25" max="26" width="14.85546875" style="611" customWidth="1"/>
    <col min="27" max="27" width="85" style="611" customWidth="1"/>
    <col min="28" max="28" width="12.85546875" style="611" customWidth="1"/>
    <col min="29" max="29" width="13.5703125" style="611" customWidth="1"/>
    <col min="30" max="30" width="17.28515625" style="611" customWidth="1"/>
    <col min="31" max="31" width="14.85546875" style="611" customWidth="1"/>
    <col min="32" max="32" width="75.85546875" style="611" customWidth="1"/>
    <col min="33" max="34" width="14.85546875" style="611" customWidth="1"/>
    <col min="35" max="35" width="15.28515625" style="611" customWidth="1"/>
    <col min="36" max="36" width="14.85546875" style="611" customWidth="1"/>
    <col min="37" max="37" width="42.42578125" style="611" customWidth="1"/>
    <col min="38" max="38" width="101.7109375" style="611" customWidth="1"/>
    <col min="39" max="39" width="8.85546875" style="611" customWidth="1"/>
    <col min="40" max="41" width="20.28515625" style="611" customWidth="1"/>
    <col min="42" max="42" width="11.42578125" style="611"/>
    <col min="43" max="43" width="15.42578125" style="611" customWidth="1"/>
    <col min="44" max="16384" width="11.42578125" style="611"/>
  </cols>
  <sheetData>
    <row r="1" spans="2:43" ht="21.75" thickBot="1">
      <c r="B1" s="608"/>
      <c r="C1" s="608"/>
      <c r="D1" s="608"/>
      <c r="E1" s="609"/>
      <c r="F1" s="608"/>
      <c r="G1" s="608"/>
      <c r="H1" s="608"/>
      <c r="I1" s="608"/>
    </row>
    <row r="2" spans="2:43" ht="21" customHeight="1">
      <c r="B2" s="2819" t="s">
        <v>1700</v>
      </c>
      <c r="C2" s="2820"/>
      <c r="D2" s="2820"/>
      <c r="E2" s="2820"/>
      <c r="F2" s="2820"/>
      <c r="G2" s="2820"/>
      <c r="H2" s="2820"/>
      <c r="I2" s="2820"/>
      <c r="J2" s="2820"/>
      <c r="K2" s="2820"/>
      <c r="L2" s="2820"/>
      <c r="M2" s="2820"/>
      <c r="N2" s="2820"/>
      <c r="O2" s="2820"/>
      <c r="P2" s="2820"/>
      <c r="Q2" s="2820"/>
      <c r="R2" s="2820"/>
      <c r="S2" s="2820"/>
      <c r="T2" s="2821"/>
    </row>
    <row r="3" spans="2:43" ht="21.75" customHeight="1">
      <c r="B3" s="2822"/>
      <c r="C3" s="2823"/>
      <c r="D3" s="2823"/>
      <c r="E3" s="2823"/>
      <c r="F3" s="2823"/>
      <c r="G3" s="2823"/>
      <c r="H3" s="2823"/>
      <c r="I3" s="2823"/>
      <c r="J3" s="2823"/>
      <c r="K3" s="2823"/>
      <c r="L3" s="2823"/>
      <c r="M3" s="2823"/>
      <c r="N3" s="2823"/>
      <c r="O3" s="2823"/>
      <c r="P3" s="2823"/>
      <c r="Q3" s="2823"/>
      <c r="R3" s="2823"/>
      <c r="S3" s="2823"/>
      <c r="T3" s="2824"/>
    </row>
    <row r="4" spans="2:43" ht="21" customHeight="1">
      <c r="B4" s="2825" t="s">
        <v>1701</v>
      </c>
      <c r="C4" s="2827" t="s">
        <v>1702</v>
      </c>
      <c r="D4" s="2828"/>
      <c r="E4" s="2828"/>
      <c r="F4" s="2828"/>
      <c r="G4" s="2828"/>
      <c r="H4" s="2828"/>
      <c r="I4" s="2828"/>
      <c r="J4" s="764"/>
      <c r="K4" s="613"/>
      <c r="L4" s="613"/>
      <c r="M4" s="613"/>
      <c r="N4" s="613"/>
      <c r="O4" s="613"/>
      <c r="P4" s="613"/>
      <c r="Q4" s="613"/>
      <c r="R4" s="613"/>
      <c r="S4" s="613"/>
      <c r="T4" s="614"/>
    </row>
    <row r="5" spans="2:43" ht="21.75" customHeight="1" thickBot="1">
      <c r="B5" s="2825"/>
      <c r="C5" s="2827"/>
      <c r="D5" s="2828"/>
      <c r="E5" s="2828"/>
      <c r="F5" s="2828"/>
      <c r="G5" s="2828"/>
      <c r="H5" s="2828"/>
      <c r="I5" s="2828"/>
      <c r="J5" s="764"/>
      <c r="K5" s="613"/>
      <c r="L5" s="613"/>
      <c r="M5" s="613"/>
      <c r="N5" s="615" t="s">
        <v>1703</v>
      </c>
      <c r="O5" s="613"/>
      <c r="P5" s="613"/>
      <c r="Q5" s="613"/>
      <c r="R5" s="613"/>
      <c r="S5" s="613"/>
      <c r="T5" s="614"/>
    </row>
    <row r="6" spans="2:43" ht="21" customHeight="1" thickBot="1">
      <c r="B6" s="2826"/>
      <c r="C6" s="616"/>
      <c r="D6" s="616"/>
      <c r="E6" s="2829" t="s">
        <v>1704</v>
      </c>
      <c r="F6" s="2829"/>
      <c r="G6" s="2829"/>
      <c r="H6" s="2829"/>
      <c r="I6" s="2829"/>
      <c r="J6" s="764"/>
      <c r="K6" s="2830" t="s">
        <v>1705</v>
      </c>
      <c r="L6" s="617"/>
      <c r="M6" s="613"/>
      <c r="N6" s="615" t="s">
        <v>1706</v>
      </c>
      <c r="O6" s="613"/>
      <c r="P6" s="613"/>
      <c r="Q6" s="613"/>
      <c r="R6" s="613"/>
      <c r="S6" s="613"/>
      <c r="T6" s="614"/>
    </row>
    <row r="7" spans="2:43" ht="21.75" customHeight="1" thickBot="1">
      <c r="B7" s="2832" t="s">
        <v>1707</v>
      </c>
      <c r="C7" s="618"/>
      <c r="D7" s="618"/>
      <c r="E7" s="2829"/>
      <c r="F7" s="2829"/>
      <c r="G7" s="2829"/>
      <c r="H7" s="2829"/>
      <c r="I7" s="2829"/>
      <c r="J7" s="764"/>
      <c r="K7" s="2831"/>
      <c r="L7" s="617"/>
      <c r="M7" s="613"/>
      <c r="N7" s="613"/>
      <c r="O7" s="613"/>
      <c r="P7" s="613"/>
      <c r="Q7" s="613"/>
      <c r="R7" s="613"/>
      <c r="S7" s="613"/>
      <c r="T7" s="614"/>
      <c r="V7" s="619" t="s">
        <v>1708</v>
      </c>
      <c r="W7" s="619"/>
      <c r="X7" s="620"/>
    </row>
    <row r="8" spans="2:43" ht="21.75" customHeight="1" thickBot="1">
      <c r="B8" s="2832"/>
      <c r="C8" s="618"/>
      <c r="D8" s="618"/>
      <c r="E8" s="621">
        <v>1</v>
      </c>
      <c r="F8" s="621">
        <v>2</v>
      </c>
      <c r="G8" s="621">
        <v>3</v>
      </c>
      <c r="H8" s="618"/>
      <c r="I8" s="622"/>
      <c r="J8" s="764"/>
      <c r="K8" s="623"/>
      <c r="L8" s="617"/>
      <c r="M8" s="613"/>
      <c r="N8" s="613"/>
      <c r="O8" s="613"/>
      <c r="P8" s="613"/>
      <c r="Q8" s="613"/>
      <c r="R8" s="613"/>
      <c r="S8" s="613"/>
      <c r="T8" s="614"/>
    </row>
    <row r="9" spans="2:43" ht="34.5" thickBot="1">
      <c r="B9" s="624" t="str">
        <f>LEFT(ADDRESS(1,COLUMN(),4),LEN(ADDRESS(1,COLUMN(),4))-1)</f>
        <v>B</v>
      </c>
      <c r="C9" s="624" t="str">
        <f>LEFT(ADDRESS(1,COLUMN(),4),LEN(ADDRESS(1,COLUMN(),4))-1)</f>
        <v>C</v>
      </c>
      <c r="D9" s="624" t="str">
        <f>LEFT(ADDRESS(1,COLUMN(),4),LEN(ADDRESS(1,COLUMN(),4))-1)</f>
        <v>D</v>
      </c>
      <c r="E9" s="625" t="s">
        <v>1709</v>
      </c>
      <c r="F9" s="625" t="s">
        <v>1710</v>
      </c>
      <c r="G9" s="625" t="s">
        <v>1711</v>
      </c>
      <c r="H9" s="626"/>
      <c r="I9" s="627"/>
      <c r="J9" s="764"/>
      <c r="K9" s="628" t="str">
        <f>LEFT(ADDRESS(1,COLUMN(),4),LEN(ADDRESS(1,COLUMN(),4))-1)</f>
        <v>K</v>
      </c>
      <c r="L9" s="624"/>
      <c r="M9" s="624" t="str">
        <f>LEFT(ADDRESS(1,COLUMN(),4),LEN(ADDRESS(1,COLUMN(),4))-1)</f>
        <v>M</v>
      </c>
      <c r="N9" s="629"/>
      <c r="O9" s="624" t="str">
        <f>LEFT(ADDRESS(1,COLUMN(),4),LEN(ADDRESS(1,COLUMN(),4))-1)</f>
        <v>O</v>
      </c>
      <c r="P9" s="629"/>
      <c r="Q9" s="624" t="str">
        <f>LEFT(ADDRESS(1,COLUMN(),4),LEN(ADDRESS(1,COLUMN(),4))-1)</f>
        <v>Q</v>
      </c>
      <c r="R9" s="624" t="str">
        <f>LEFT(ADDRESS(1,COLUMN(),4),LEN(ADDRESS(1,COLUMN(),4))-1)</f>
        <v>R</v>
      </c>
      <c r="S9" s="613"/>
      <c r="T9" s="630" t="str">
        <f>LEFT(ADDRESS(1,COLUMN(),4),LEN(ADDRESS(1,COLUMN(),4))-1)</f>
        <v>T</v>
      </c>
      <c r="V9" s="624" t="str">
        <f>LEFT(ADDRESS(1,COLUMN(),4),LEN(ADDRESS(1,COLUMN(),4))-1)</f>
        <v>V</v>
      </c>
      <c r="W9" s="624" t="str">
        <f>LEFT(ADDRESS(1,COLUMN(),4),LEN(ADDRESS(1,COLUMN(),4))-1)</f>
        <v>W</v>
      </c>
      <c r="AA9" s="624" t="str">
        <f>LEFT(ADDRESS(1,COLUMN(),4),LEN(ADDRESS(1,COLUMN(),4))-1)</f>
        <v>AA</v>
      </c>
      <c r="AB9" s="624" t="str">
        <f>LEFT(ADDRESS(1,COLUMN(),4),LEN(ADDRESS(1,COLUMN(),4))-1)</f>
        <v>AB</v>
      </c>
      <c r="AF9" s="624" t="str">
        <f>LEFT(ADDRESS(1,COLUMN(),4),LEN(ADDRESS(1,COLUMN(),4))-1)</f>
        <v>AF</v>
      </c>
      <c r="AG9" s="624" t="str">
        <f>LEFT(ADDRESS(1,COLUMN(),4),LEN(ADDRESS(1,COLUMN(),4))-1)</f>
        <v>AG</v>
      </c>
      <c r="AL9" s="624" t="str">
        <f>LEFT(ADDRESS(1,COLUMN(),4),LEN(ADDRESS(1,COLUMN(),4))-1)</f>
        <v>AL</v>
      </c>
      <c r="AM9" s="624" t="str">
        <f>LEFT(ADDRESS(1,COLUMN(),4),LEN(ADDRESS(1,COLUMN(),4))-1)</f>
        <v>AM</v>
      </c>
    </row>
    <row r="10" spans="2:43" ht="30" customHeight="1">
      <c r="B10" s="631" t="s">
        <v>1712</v>
      </c>
      <c r="C10" s="2855" t="s">
        <v>1713</v>
      </c>
      <c r="D10" s="2856"/>
      <c r="E10" s="632" t="s">
        <v>1714</v>
      </c>
      <c r="F10" s="759" t="s">
        <v>1715</v>
      </c>
      <c r="G10" s="759" t="s">
        <v>1716</v>
      </c>
      <c r="H10" s="2857" t="s">
        <v>1717</v>
      </c>
      <c r="I10" s="633"/>
      <c r="J10" s="764"/>
      <c r="K10" s="2859" t="s">
        <v>1718</v>
      </c>
      <c r="L10" s="634"/>
      <c r="M10" s="635"/>
      <c r="N10" s="635"/>
      <c r="O10" s="2860" t="s">
        <v>1719</v>
      </c>
      <c r="P10" s="2860"/>
      <c r="Q10" s="2861" t="s">
        <v>1720</v>
      </c>
      <c r="R10" s="2863" t="s">
        <v>1721</v>
      </c>
      <c r="S10" s="2863"/>
      <c r="T10" s="2864"/>
      <c r="V10" s="2833" t="s">
        <v>1722</v>
      </c>
      <c r="W10" s="2834"/>
      <c r="X10" s="2834"/>
      <c r="Y10" s="2835"/>
      <c r="AA10" s="2836" t="s">
        <v>1723</v>
      </c>
      <c r="AB10" s="2837"/>
      <c r="AC10" s="2837"/>
      <c r="AD10" s="2838"/>
      <c r="AF10" s="2840" t="s">
        <v>1724</v>
      </c>
      <c r="AG10" s="2841"/>
      <c r="AH10" s="2841"/>
      <c r="AI10" s="2842"/>
      <c r="AK10" s="2843" t="s">
        <v>1725</v>
      </c>
      <c r="AL10" s="2844"/>
      <c r="AM10" s="2844"/>
      <c r="AN10" s="2844"/>
      <c r="AO10" s="2844"/>
      <c r="AP10" s="636"/>
      <c r="AQ10" s="636"/>
    </row>
    <row r="11" spans="2:43" ht="27.75" customHeight="1">
      <c r="B11" s="637" t="s">
        <v>1726</v>
      </c>
      <c r="C11" s="2845" t="s">
        <v>1727</v>
      </c>
      <c r="D11" s="2847" t="s">
        <v>1728</v>
      </c>
      <c r="E11" s="638"/>
      <c r="F11" s="760"/>
      <c r="G11" s="760"/>
      <c r="H11" s="2858"/>
      <c r="I11" s="639"/>
      <c r="J11" s="764"/>
      <c r="K11" s="2859"/>
      <c r="L11" s="634"/>
      <c r="M11" s="635"/>
      <c r="N11" s="635"/>
      <c r="O11" s="2860"/>
      <c r="P11" s="2860"/>
      <c r="Q11" s="2862"/>
      <c r="R11" s="2863"/>
      <c r="S11" s="2863"/>
      <c r="T11" s="2864"/>
      <c r="V11" s="2833"/>
      <c r="W11" s="2834"/>
      <c r="X11" s="2834"/>
      <c r="Y11" s="2835"/>
      <c r="AA11" s="2839"/>
      <c r="AB11" s="2837"/>
      <c r="AC11" s="2837"/>
      <c r="AD11" s="2838"/>
      <c r="AF11" s="2840"/>
      <c r="AG11" s="2841"/>
      <c r="AH11" s="2841"/>
      <c r="AI11" s="2842"/>
      <c r="AK11" s="2843"/>
      <c r="AL11" s="2844"/>
      <c r="AM11" s="2844"/>
      <c r="AN11" s="2844"/>
      <c r="AO11" s="2844"/>
      <c r="AP11" s="636"/>
      <c r="AQ11" s="636"/>
    </row>
    <row r="12" spans="2:43" ht="49.5" customHeight="1">
      <c r="B12" s="640" t="s">
        <v>1729</v>
      </c>
      <c r="C12" s="2845"/>
      <c r="D12" s="2847"/>
      <c r="E12" s="641" t="s">
        <v>1730</v>
      </c>
      <c r="F12" s="642" t="s">
        <v>1731</v>
      </c>
      <c r="G12" s="643" t="s">
        <v>1732</v>
      </c>
      <c r="H12" s="644" t="s">
        <v>1733</v>
      </c>
      <c r="I12" s="645"/>
      <c r="J12" s="764"/>
      <c r="K12" s="2859"/>
      <c r="L12" s="634"/>
      <c r="M12" s="635"/>
      <c r="N12" s="635"/>
      <c r="O12" s="2860"/>
      <c r="P12" s="2860"/>
      <c r="Q12" s="2862"/>
      <c r="R12" s="2863"/>
      <c r="S12" s="2863"/>
      <c r="T12" s="2864"/>
      <c r="V12" s="2833"/>
      <c r="W12" s="2834"/>
      <c r="X12" s="2834"/>
      <c r="Y12" s="2835"/>
      <c r="AA12" s="2839"/>
      <c r="AB12" s="2837"/>
      <c r="AC12" s="2837"/>
      <c r="AD12" s="2838"/>
      <c r="AF12" s="2840"/>
      <c r="AG12" s="2841"/>
      <c r="AH12" s="2841"/>
      <c r="AI12" s="2842"/>
      <c r="AK12" s="2843"/>
      <c r="AL12" s="2844"/>
      <c r="AM12" s="2844"/>
      <c r="AN12" s="2844"/>
      <c r="AO12" s="2844"/>
      <c r="AP12" s="636"/>
      <c r="AQ12" s="636"/>
    </row>
    <row r="13" spans="2:43" ht="64.5" customHeight="1">
      <c r="B13" s="646" t="s">
        <v>1734</v>
      </c>
      <c r="C13" s="2846"/>
      <c r="D13" s="2848"/>
      <c r="E13" s="2849" t="s">
        <v>1735</v>
      </c>
      <c r="F13" s="2850"/>
      <c r="G13" s="2850"/>
      <c r="H13" s="2850"/>
      <c r="I13" s="2851"/>
      <c r="J13" s="764"/>
      <c r="K13" s="647" t="s">
        <v>1736</v>
      </c>
      <c r="L13" s="648"/>
      <c r="M13" s="2852" t="s">
        <v>1737</v>
      </c>
      <c r="N13" s="2853"/>
      <c r="O13" s="2860"/>
      <c r="P13" s="2860"/>
      <c r="Q13" s="2862"/>
      <c r="R13" s="2854" t="s">
        <v>1738</v>
      </c>
      <c r="S13" s="2854"/>
      <c r="T13" s="765"/>
      <c r="V13" s="766" t="s">
        <v>1739</v>
      </c>
      <c r="W13" s="767"/>
      <c r="X13" s="649" t="s">
        <v>1740</v>
      </c>
      <c r="Y13" s="650" t="str">
        <f>V9</f>
        <v>V</v>
      </c>
      <c r="AA13" s="651"/>
      <c r="AB13" s="652"/>
      <c r="AC13" s="649" t="s">
        <v>1740</v>
      </c>
      <c r="AD13" s="650" t="str">
        <f>AA9</f>
        <v>AA</v>
      </c>
      <c r="AF13" s="651"/>
      <c r="AG13" s="652"/>
      <c r="AH13" s="649" t="s">
        <v>1740</v>
      </c>
      <c r="AI13" s="650" t="str">
        <f>AF9</f>
        <v>AF</v>
      </c>
      <c r="AK13" s="653" t="s">
        <v>1741</v>
      </c>
      <c r="AL13" s="761" t="s">
        <v>1742</v>
      </c>
      <c r="AM13" s="761"/>
      <c r="AN13" s="649" t="s">
        <v>1740</v>
      </c>
      <c r="AO13" s="654" t="str">
        <f>AL9</f>
        <v>AL</v>
      </c>
      <c r="AP13" s="2866" t="s">
        <v>1743</v>
      </c>
      <c r="AQ13" s="2866"/>
    </row>
    <row r="14" spans="2:43" ht="26.25">
      <c r="B14" s="655" t="str">
        <f>IF(K14="","",UPPER(LEFT(H14,1))&amp;RIGHT(H14,LEN(H14)-1))</f>
        <v>Exemple équeuter, laver, cuire 100 Gr de haricots à l'anglaise les égoutter</v>
      </c>
      <c r="C14" s="656" t="s">
        <v>1744</v>
      </c>
      <c r="D14" s="657" t="s">
        <v>1745</v>
      </c>
      <c r="E14" s="658" t="str">
        <f t="shared" ref="E14:E36" si="0">SUBSTITUTE(K14,E$9,"")</f>
        <v>exemple /  équeuter, laver,      cuire 300g de haricots   ...  à l'anglaise les égoutter</v>
      </c>
      <c r="F14" s="659" t="str">
        <f t="shared" ref="F14:G36" si="1">SUBSTITUTE(E14,F$9,"")</f>
        <v>exemple /  équeuter, laver,      cuire 300g de haricots     à l'anglaise les égoutter</v>
      </c>
      <c r="G14" s="659" t="str">
        <f t="shared" si="1"/>
        <v>exemple   équeuter, laver,      cuire 300g de haricots     à l'anglaise les égoutter</v>
      </c>
      <c r="H14" s="660" t="str">
        <f t="shared" ref="H14:H36" si="2">TRIM(I14)</f>
        <v>exemple équeuter, laver, cuire 100 Gr de haricots à l'anglaise les égoutter</v>
      </c>
      <c r="I14" s="661" t="str">
        <f t="shared" ref="I14:I36" si="3">SUBSTITUTE(G14,C14,D14)</f>
        <v>exemple   équeuter, laver,      cuire 100 Gr de haricots     à l'anglaise les égoutter</v>
      </c>
      <c r="J14" s="764" t="s">
        <v>720</v>
      </c>
      <c r="K14" s="662" t="s">
        <v>1746</v>
      </c>
      <c r="L14" s="663"/>
      <c r="M14" s="664">
        <f>LEN(K14)</f>
        <v>89</v>
      </c>
      <c r="N14" s="665" t="str">
        <f>IF(ISBLANK(K14),"","Caractères")</f>
        <v>Caractères</v>
      </c>
      <c r="O14" s="666">
        <f t="shared" ref="O14:O36" si="4">LEN(B14)</f>
        <v>75</v>
      </c>
      <c r="P14" s="667" t="str">
        <f>IF(ISBLANK(K14),"","Caractères")</f>
        <v>Caractères</v>
      </c>
      <c r="Q14" s="668">
        <v>50</v>
      </c>
      <c r="R14" s="669" t="str">
        <f>IF(ISBLANK(K14),"",IF(O14&gt;Q14,(O14-Q14&amp;" caractères de trop."),"Ok moins de "&amp;Q14))</f>
        <v>25 caractères de trop.</v>
      </c>
      <c r="S14" s="670" t="str">
        <f>IF(ISBLANK(K14),"",IF(O14=Q14,"Ok",IF(O14&lt;Q14,"Ok","répartissez votre texte sur")))</f>
        <v>répartissez votre texte sur</v>
      </c>
      <c r="T14" s="671">
        <f>IF(ISBLANK(K14),"",IF(O14&gt;Q14,INT(O14/Q14+1),"OK "))</f>
        <v>2</v>
      </c>
      <c r="V14" s="672" t="str">
        <f t="shared" ref="V14:V36" si="5">IF(ISBLANK(K14),"",MID(B14,1,W14-LEN(RIGHT(MID(B14,1,W14),LEN(MID(B14,1,W14))-SEARCH("§",SUBSTITUTE(B14," ","§",LEN(MID(B14,1,W14))-LEN(SUBSTITUTE(MID(B14,1,W14)," ",""))))))))</f>
        <v xml:space="preserve">Exemple équeuter, laver, cuire 100 Gr de haricots </v>
      </c>
      <c r="W14" s="673">
        <v>50</v>
      </c>
      <c r="X14" s="674">
        <f>LEN(V14)</f>
        <v>50</v>
      </c>
      <c r="Y14" s="675" t="str">
        <f>IF(ISBLANK(K14),"","Caractères")</f>
        <v>Caractères</v>
      </c>
      <c r="AA14" s="672" t="str" cm="1">
        <f t="array" aca="1" ref="AA14" ca="1">IF(ISBLANK(K14),"",LEFT(B14,MAX(IF(ISERROR(SEARCH(" ",LEFT(B14,AB14),ROW(OFFSET(INDIRECT("v14"),,,LEN(B14))))),0,SEARCH(" ",LEFT(B14,AB14),ROW(OFFSET(INDIRECT("v14"),,,LEN(B14))))))))</f>
        <v xml:space="preserve">Exemple équeuter, laver, cuire 100 Gr de haricots </v>
      </c>
      <c r="AB14" s="673">
        <v>50</v>
      </c>
      <c r="AC14" s="674">
        <f ca="1">LEN(AA14)</f>
        <v>50</v>
      </c>
      <c r="AD14" s="675" t="str">
        <f>IF(ISBLANK(K14),"","Caractères")</f>
        <v>Caractères</v>
      </c>
      <c r="AF14" s="672" t="str" cm="1">
        <f t="array" aca="1" ref="AF14" ca="1">IF(ISBLANK(K14),"",LEFT(B14,MIN(AG14,SUMPRODUCT(MAX((MID(B14,ROW(INDIRECT("1:"&amp;AG14)),1)=" ")*(ROW(INDIRECT("1:"&amp;AG14))))))))</f>
        <v xml:space="preserve">Exemple équeuter, laver, cuire 100 Gr de haricots </v>
      </c>
      <c r="AG14" s="676">
        <v>50</v>
      </c>
      <c r="AH14" s="674">
        <f ca="1">LEN(AF14)</f>
        <v>50</v>
      </c>
      <c r="AI14" s="675" t="str">
        <f>IF(ISBLANK(K14),"","Caractères")</f>
        <v>Caractères</v>
      </c>
      <c r="AK14" s="677" t="s">
        <v>1747</v>
      </c>
      <c r="AL14" s="608" t="str">
        <f>"-"&amp;LEFT(B14,AM14)</f>
        <v xml:space="preserve">-Exemple équeuter, laver, cuire 100 Gr de haricots </v>
      </c>
      <c r="AM14" s="676">
        <v>50</v>
      </c>
      <c r="AN14" s="674">
        <f>LEN(AL14)</f>
        <v>51</v>
      </c>
      <c r="AO14" s="678" t="str">
        <f t="shared" ref="AO14:AO20" si="6">IF(ISBLANK(K14),"","Caractères")</f>
        <v>Caractères</v>
      </c>
      <c r="AP14" s="679">
        <f>LEN(K14)</f>
        <v>89</v>
      </c>
      <c r="AQ14" s="675" t="str">
        <f>IF(ISBLANK(K14),"","Caractères")</f>
        <v>Caractères</v>
      </c>
    </row>
    <row r="15" spans="2:43" ht="26.25">
      <c r="B15" s="655" t="str">
        <f t="shared" ref="B15:B36" si="7">IF(H15="","",UPPER(LEFT(H15,1))&amp;RIGHT(H15,LEN(H15)-1))</f>
        <v/>
      </c>
      <c r="C15" s="656"/>
      <c r="D15" s="657"/>
      <c r="E15" s="658" t="str">
        <f t="shared" si="0"/>
        <v/>
      </c>
      <c r="F15" s="659" t="str">
        <f t="shared" si="1"/>
        <v/>
      </c>
      <c r="G15" s="659" t="str">
        <f t="shared" si="1"/>
        <v/>
      </c>
      <c r="H15" s="660" t="str">
        <f t="shared" si="2"/>
        <v/>
      </c>
      <c r="I15" s="661" t="str">
        <f t="shared" si="3"/>
        <v/>
      </c>
      <c r="J15" s="764" t="s">
        <v>720</v>
      </c>
      <c r="K15" s="662"/>
      <c r="L15" s="663"/>
      <c r="M15" s="664">
        <f t="shared" ref="M15" si="8">LEN(K15)</f>
        <v>0</v>
      </c>
      <c r="N15" s="665" t="str">
        <f t="shared" ref="N15:N36" si="9">IF(ISBLANK(K15),"","Caractères")</f>
        <v/>
      </c>
      <c r="O15" s="666">
        <f t="shared" si="4"/>
        <v>0</v>
      </c>
      <c r="P15" s="667" t="str">
        <f>IF(ISBLANK(K15),"","Caractères")</f>
        <v/>
      </c>
      <c r="Q15" s="668"/>
      <c r="R15" s="669" t="str">
        <f>IF(ISBLANK(K15),"",IF(O15&gt;Q15,(O15-Q15&amp;" caractères de trop."),"Ok moins de "&amp;Q15))</f>
        <v/>
      </c>
      <c r="S15" s="670" t="str">
        <f>IF(ISBLANK(K15),"",IF(O15=Q15,"Ok",IF(O15&lt;Q15,"Ok","répartissez votre texte sur")))</f>
        <v/>
      </c>
      <c r="T15" s="671" t="str">
        <f>IF(ISBLANK(K15),"",IF(O15&gt;Q15,INT(O15/Q15+1),"OK "))</f>
        <v/>
      </c>
      <c r="V15" s="672" t="str">
        <f t="shared" si="5"/>
        <v/>
      </c>
      <c r="W15" s="676">
        <v>50</v>
      </c>
      <c r="X15" s="674">
        <f t="shared" ref="X15:X36" si="10">LEN(V15)</f>
        <v>0</v>
      </c>
      <c r="Y15" s="675" t="str">
        <f t="shared" ref="Y15:Y36" si="11">IF(ISBLANK(K15),"","Caractères")</f>
        <v/>
      </c>
      <c r="AA15" s="672" t="str" cm="1">
        <f t="array" aca="1" ref="AA15" ca="1">IF(ISBLANK(K15),"",LEFT(B15,MAX(IF(ISERROR(SEARCH(" ",LEFT(B15,AB15),ROW(OFFSET(INDIRECT("v14"),,,LEN(B15))))),0,SEARCH(" ",LEFT(B15,AB15),ROW(OFFSET(INDIRECT("v14"),,,LEN(B15))))))))</f>
        <v/>
      </c>
      <c r="AB15" s="676">
        <v>50</v>
      </c>
      <c r="AC15" s="674">
        <f t="shared" ref="AC15:AC36" ca="1" si="12">LEN(AA15)</f>
        <v>0</v>
      </c>
      <c r="AD15" s="675" t="str">
        <f t="shared" ref="AD15:AD36" si="13">IF(ISBLANK(K15),"","Caractères")</f>
        <v/>
      </c>
      <c r="AF15" s="672" t="str" cm="1">
        <f t="array" aca="1" ref="AF15" ca="1">IF(ISBLANK(K15),"",LEFT(B15,MIN(AG15,SUMPRODUCT(MAX((MID(B15,ROW(INDIRECT("1:"&amp;AG15)),1)=" ")*(ROW(INDIRECT("1:"&amp;AG15))))))))</f>
        <v/>
      </c>
      <c r="AG15" s="676">
        <v>19</v>
      </c>
      <c r="AH15" s="674">
        <f t="shared" ref="AH15:AH36" ca="1" si="14">LEN(AF15)</f>
        <v>0</v>
      </c>
      <c r="AI15" s="675" t="str">
        <f t="shared" ref="AI15:AI36" si="15">IF(ISBLANK(K15),"","Caractères")</f>
        <v/>
      </c>
      <c r="AK15" s="680"/>
      <c r="AL15" s="681"/>
      <c r="AM15" s="676"/>
      <c r="AN15" s="674">
        <f t="shared" ref="AN15:AN20" si="16">LEN(AL15)</f>
        <v>0</v>
      </c>
      <c r="AO15" s="678" t="str">
        <f t="shared" si="6"/>
        <v/>
      </c>
      <c r="AP15" s="679">
        <f>LEN(K15)</f>
        <v>0</v>
      </c>
      <c r="AQ15" s="675" t="str">
        <f>IF(ISBLANK(K15),"","Caractères")</f>
        <v/>
      </c>
    </row>
    <row r="16" spans="2:43" ht="26.25">
      <c r="B16" s="655" t="str">
        <f t="shared" si="7"/>
        <v>Laver, parer les aubergines, les couper en 2 et en six dans la longueur</v>
      </c>
      <c r="C16" s="656" t="s">
        <v>1748</v>
      </c>
      <c r="D16" s="657" t="s">
        <v>1749</v>
      </c>
      <c r="E16" s="658" t="str">
        <f t="shared" si="0"/>
        <v>... laver, parer les aubergines,    les couper en quatre dans la longueur /</v>
      </c>
      <c r="F16" s="659" t="str">
        <f t="shared" si="1"/>
        <v xml:space="preserve"> laver, parer les aubergines,    les couper en quatre dans la longueur /</v>
      </c>
      <c r="G16" s="659" t="str">
        <f t="shared" si="1"/>
        <v xml:space="preserve"> laver, parer les aubergines,    les couper en quatre dans la longueur </v>
      </c>
      <c r="H16" s="660" t="str">
        <f t="shared" si="2"/>
        <v>laver, parer les aubergines, les couper en 2 et en six dans la longueur</v>
      </c>
      <c r="I16" s="661" t="str">
        <f t="shared" si="3"/>
        <v xml:space="preserve"> laver, parer les aubergines,    les couper en 2 et en six dans la longueur </v>
      </c>
      <c r="J16" s="764" t="s">
        <v>720</v>
      </c>
      <c r="K16" s="662" t="s">
        <v>1750</v>
      </c>
      <c r="L16" s="663"/>
      <c r="M16" s="664">
        <f>LEN(K16)</f>
        <v>75</v>
      </c>
      <c r="N16" s="665" t="str">
        <f t="shared" si="9"/>
        <v>Caractères</v>
      </c>
      <c r="O16" s="666">
        <f t="shared" si="4"/>
        <v>71</v>
      </c>
      <c r="P16" s="667" t="str">
        <f t="shared" ref="P16:P36" si="17">IF(ISBLANK(K16),"","Caractères")</f>
        <v>Caractères</v>
      </c>
      <c r="Q16" s="668">
        <v>40</v>
      </c>
      <c r="R16" s="669" t="str">
        <f t="shared" ref="R16:R36" si="18">IF(ISBLANK(K16),"",IF(O16&gt;Q16,(O16-Q16&amp;" caractères de trop."),"Ok moins de "&amp;Q16))</f>
        <v>31 caractères de trop.</v>
      </c>
      <c r="S16" s="670" t="str">
        <f t="shared" ref="S16:S36" si="19">IF(ISBLANK(K16),"",IF(O16=Q16,"Ok",IF(O16&lt;Q16,"Ok","répartissez votre texte sur")))</f>
        <v>répartissez votre texte sur</v>
      </c>
      <c r="T16" s="671">
        <f t="shared" ref="T16:T36" si="20">IF(ISBLANK(K16),"",IF(O16&gt;Q16,INT(O16/Q16+1),"OK "))</f>
        <v>2</v>
      </c>
      <c r="V16" s="672" t="str">
        <f t="shared" si="5"/>
        <v xml:space="preserve">Laver, parer les aubergines, les couper en 2 et </v>
      </c>
      <c r="W16" s="676">
        <v>50</v>
      </c>
      <c r="X16" s="674">
        <f t="shared" si="10"/>
        <v>48</v>
      </c>
      <c r="Y16" s="675" t="str">
        <f t="shared" si="11"/>
        <v>Caractères</v>
      </c>
      <c r="AA16" s="672" t="str" cm="1">
        <f t="array" aca="1" ref="AA16" ca="1">IF(ISBLANK(K16),"",LEFT(B16,MAX(IF(ISERROR(SEARCH(" ",LEFT(B16,AB16),ROW(OFFSET(INDIRECT("v14"),,,LEN(B16))))),0,SEARCH(" ",LEFT(B16,AB16),ROW(OFFSET(INDIRECT("v14"),,,LEN(B16))))))))</f>
        <v xml:space="preserve">Laver, parer les aubergines, les couper en 2 et </v>
      </c>
      <c r="AB16" s="676">
        <v>50</v>
      </c>
      <c r="AC16" s="674">
        <f t="shared" ca="1" si="12"/>
        <v>48</v>
      </c>
      <c r="AD16" s="675" t="str">
        <f t="shared" si="13"/>
        <v>Caractères</v>
      </c>
      <c r="AF16" s="672" t="str" cm="1">
        <f t="array" aca="1" ref="AF16" ca="1">IF(ISBLANK(K16),"",LEFT(B16,MIN(AG16,SUMPRODUCT(MAX((MID(B16,ROW(INDIRECT("1:"&amp;AG16)),1)=" ")*(ROW(INDIRECT("1:"&amp;AG16))))))))</f>
        <v xml:space="preserve">Laver, parer les </v>
      </c>
      <c r="AG16" s="676">
        <v>20</v>
      </c>
      <c r="AH16" s="674">
        <f t="shared" ca="1" si="14"/>
        <v>17</v>
      </c>
      <c r="AI16" s="675" t="str">
        <f t="shared" si="15"/>
        <v>Caractères</v>
      </c>
      <c r="AK16" s="677" t="s">
        <v>1751</v>
      </c>
      <c r="AL16" s="608" t="str">
        <f>"-"&amp;MID(B16,17,15)</f>
        <v>- aubergines, le</v>
      </c>
      <c r="AM16" s="676"/>
      <c r="AN16" s="674">
        <f t="shared" si="16"/>
        <v>16</v>
      </c>
      <c r="AO16" s="678" t="str">
        <f t="shared" si="6"/>
        <v>Caractères</v>
      </c>
      <c r="AP16" s="679">
        <f>LEN(K16)</f>
        <v>75</v>
      </c>
      <c r="AQ16" s="675" t="str">
        <f>IF(ISBLANK(K16),"","Caractères")</f>
        <v>Caractères</v>
      </c>
    </row>
    <row r="17" spans="2:43" ht="26.25">
      <c r="B17" s="655" t="str">
        <f t="shared" si="7"/>
        <v/>
      </c>
      <c r="C17" s="656"/>
      <c r="D17" s="657"/>
      <c r="E17" s="658" t="str">
        <f t="shared" si="0"/>
        <v/>
      </c>
      <c r="F17" s="659" t="str">
        <f t="shared" si="1"/>
        <v/>
      </c>
      <c r="G17" s="659" t="str">
        <f t="shared" si="1"/>
        <v/>
      </c>
      <c r="H17" s="660" t="str">
        <f t="shared" si="2"/>
        <v/>
      </c>
      <c r="I17" s="661" t="str">
        <f t="shared" si="3"/>
        <v/>
      </c>
      <c r="J17" s="764" t="s">
        <v>720</v>
      </c>
      <c r="K17" s="662"/>
      <c r="L17" s="663"/>
      <c r="M17" s="664">
        <f t="shared" ref="M17:M36" si="21">LEN(K17)</f>
        <v>0</v>
      </c>
      <c r="N17" s="665" t="str">
        <f t="shared" si="9"/>
        <v/>
      </c>
      <c r="O17" s="666">
        <f t="shared" si="4"/>
        <v>0</v>
      </c>
      <c r="P17" s="667" t="str">
        <f t="shared" si="17"/>
        <v/>
      </c>
      <c r="Q17" s="668"/>
      <c r="R17" s="669" t="str">
        <f t="shared" si="18"/>
        <v/>
      </c>
      <c r="S17" s="670" t="str">
        <f t="shared" si="19"/>
        <v/>
      </c>
      <c r="T17" s="671" t="str">
        <f t="shared" si="20"/>
        <v/>
      </c>
      <c r="V17" s="672" t="str">
        <f t="shared" si="5"/>
        <v/>
      </c>
      <c r="W17" s="676">
        <v>50</v>
      </c>
      <c r="X17" s="674">
        <f t="shared" si="10"/>
        <v>0</v>
      </c>
      <c r="Y17" s="675" t="str">
        <f t="shared" si="11"/>
        <v/>
      </c>
      <c r="AA17" s="672" t="str" cm="1">
        <f t="array" aca="1" ref="AA17" ca="1">IF(ISBLANK(K17),"",LEFT(B17,MAX(IF(ISERROR(SEARCH(" ",LEFT(B17,AB17),ROW(OFFSET(INDIRECT("v14"),,,LEN(B17))))),0,SEARCH(" ",LEFT(B17,AB17),ROW(OFFSET(INDIRECT("v14"),,,LEN(B17))))))))</f>
        <v/>
      </c>
      <c r="AB17" s="676">
        <v>50</v>
      </c>
      <c r="AC17" s="674">
        <f t="shared" ca="1" si="12"/>
        <v>0</v>
      </c>
      <c r="AD17" s="675" t="str">
        <f t="shared" si="13"/>
        <v/>
      </c>
      <c r="AF17" s="672" t="str" cm="1">
        <f t="array" aca="1" ref="AF17" ca="1">IF(ISBLANK(K17),"",LEFT(B17,MIN(AG17,SUMPRODUCT(MAX((MID(B17,ROW(INDIRECT("1:"&amp;AG17)),1)=" ")*(ROW(INDIRECT("1:"&amp;AG17))))))))</f>
        <v/>
      </c>
      <c r="AG17" s="676">
        <v>21</v>
      </c>
      <c r="AH17" s="674">
        <f t="shared" ca="1" si="14"/>
        <v>0</v>
      </c>
      <c r="AI17" s="675" t="str">
        <f t="shared" si="15"/>
        <v/>
      </c>
      <c r="AK17" s="680"/>
      <c r="AM17" s="676"/>
      <c r="AN17" s="674">
        <f t="shared" si="16"/>
        <v>0</v>
      </c>
      <c r="AO17" s="678" t="str">
        <f t="shared" si="6"/>
        <v/>
      </c>
      <c r="AP17" s="679">
        <f>LEN(K17)</f>
        <v>0</v>
      </c>
      <c r="AQ17" s="675" t="str">
        <f>IF(ISBLANK(K17),"","Caractères")</f>
        <v/>
      </c>
    </row>
    <row r="18" spans="2:43" ht="26.25">
      <c r="B18" s="655" t="str">
        <f t="shared" si="7"/>
        <v>Cuire les fèves à l'anglaise les égoutter EXEMPLE équeuter, laver, cuire les fèves à l'anglaise les égoutter EXEMPLE équeuter, laver, cuire les fèves à l'anglaise les égoutterEXEMPLE équeuter, laver, cuire les fèves à l'anglaise les égoutter</v>
      </c>
      <c r="C18" s="656" t="s">
        <v>1752</v>
      </c>
      <c r="D18" s="657" t="s">
        <v>1753</v>
      </c>
      <c r="E18" s="658"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659"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659"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660" t="str">
        <f t="shared" si="2"/>
        <v>cuire les fèves à l'anglaise les égoutter EXEMPLE équeuter, laver, cuire les fèves à l'anglaise les égoutter EXEMPLE équeuter, laver, cuire les fèves à l'anglaise les égoutterEXEMPLE équeuter, laver, cuire les fèves à l'anglaise les égoutter</v>
      </c>
      <c r="I18" s="661"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764" t="s">
        <v>720</v>
      </c>
      <c r="K18" s="662" t="s">
        <v>1754</v>
      </c>
      <c r="L18" s="663"/>
      <c r="M18" s="664">
        <f t="shared" si="21"/>
        <v>328</v>
      </c>
      <c r="N18" s="665" t="str">
        <f t="shared" si="9"/>
        <v>Caractères</v>
      </c>
      <c r="O18" s="666">
        <f t="shared" si="4"/>
        <v>241</v>
      </c>
      <c r="P18" s="667" t="str">
        <f t="shared" si="17"/>
        <v>Caractères</v>
      </c>
      <c r="Q18" s="668">
        <v>113</v>
      </c>
      <c r="R18" s="669" t="str">
        <f t="shared" si="18"/>
        <v>128 caractères de trop.</v>
      </c>
      <c r="S18" s="670" t="str">
        <f t="shared" si="19"/>
        <v>répartissez votre texte sur</v>
      </c>
      <c r="T18" s="671">
        <f t="shared" si="20"/>
        <v>3</v>
      </c>
      <c r="V18" s="672" t="str">
        <f t="shared" si="5"/>
        <v xml:space="preserve">Cuire les fèves à l'anglaise les égoutter EXEMPLE </v>
      </c>
      <c r="W18" s="676">
        <v>50</v>
      </c>
      <c r="X18" s="674">
        <f t="shared" si="10"/>
        <v>50</v>
      </c>
      <c r="Y18" s="675" t="str">
        <f t="shared" si="11"/>
        <v>Caractères</v>
      </c>
      <c r="AA18" s="672" t="str" cm="1">
        <f t="array" aca="1" ref="AA18" ca="1">IF(ISBLANK(K18),"",LEFT(B18,MAX(IF(ISERROR(SEARCH(" ",LEFT(B18,AB18),ROW(OFFSET(INDIRECT("v14"),,,LEN(B18))))),0,SEARCH(" ",LEFT(B18,AB18),ROW(OFFSET(INDIRECT("v14"),,,LEN(B18))))))))</f>
        <v xml:space="preserve">Cuire les fèves à l'anglaise les égoutter EXEMPLE </v>
      </c>
      <c r="AB18" s="676">
        <v>50</v>
      </c>
      <c r="AC18" s="674">
        <f t="shared" ca="1" si="12"/>
        <v>50</v>
      </c>
      <c r="AD18" s="675" t="str">
        <f t="shared" si="13"/>
        <v>Caractères</v>
      </c>
      <c r="AF18" s="672" t="str" cm="1">
        <f t="array" aca="1" ref="AF18" ca="1">IF(ISBLANK(K18),"",LEFT(B18,MIN(AG18,SUMPRODUCT(MAX((MID(B18,ROW(INDIRECT("1:"&amp;AG18)),1)=" ")*(ROW(INDIRECT("1:"&amp;AG18))))))))</f>
        <v xml:space="preserve">Cuire les fèves à </v>
      </c>
      <c r="AG18" s="676">
        <v>22</v>
      </c>
      <c r="AH18" s="674">
        <f t="shared" ca="1" si="14"/>
        <v>18</v>
      </c>
      <c r="AI18" s="675" t="str">
        <f t="shared" si="15"/>
        <v>Caractères</v>
      </c>
      <c r="AK18" s="677" t="s">
        <v>1755</v>
      </c>
      <c r="AL18" s="682" t="str">
        <f>RIGHT(B18,LEN(B18)-AM18)</f>
        <v>fèves à l'anglaise les égoutter</v>
      </c>
      <c r="AM18" s="676">
        <v>210</v>
      </c>
      <c r="AN18" s="674">
        <f t="shared" si="16"/>
        <v>31</v>
      </c>
      <c r="AO18" s="678" t="str">
        <f t="shared" si="6"/>
        <v>Caractères</v>
      </c>
      <c r="AP18" s="679">
        <f>LEN(K18)</f>
        <v>328</v>
      </c>
      <c r="AQ18" s="675" t="str">
        <f>IF(ISBLANK(K18),"","Caractères")</f>
        <v>Caractères</v>
      </c>
    </row>
    <row r="19" spans="2:43" ht="26.25">
      <c r="B19" s="655" t="str">
        <f t="shared" si="7"/>
        <v/>
      </c>
      <c r="C19" s="656"/>
      <c r="D19" s="657"/>
      <c r="E19" s="658" t="str">
        <f t="shared" si="0"/>
        <v/>
      </c>
      <c r="F19" s="659" t="str">
        <f t="shared" si="1"/>
        <v/>
      </c>
      <c r="G19" s="659" t="str">
        <f t="shared" si="1"/>
        <v/>
      </c>
      <c r="H19" s="660" t="str">
        <f t="shared" si="2"/>
        <v/>
      </c>
      <c r="I19" s="661" t="str">
        <f t="shared" si="3"/>
        <v/>
      </c>
      <c r="J19" s="764" t="s">
        <v>720</v>
      </c>
      <c r="K19" s="662"/>
      <c r="L19" s="663"/>
      <c r="M19" s="664">
        <f t="shared" si="21"/>
        <v>0</v>
      </c>
      <c r="N19" s="665" t="str">
        <f t="shared" si="9"/>
        <v/>
      </c>
      <c r="O19" s="666">
        <f t="shared" si="4"/>
        <v>0</v>
      </c>
      <c r="P19" s="667" t="str">
        <f t="shared" si="17"/>
        <v/>
      </c>
      <c r="Q19" s="668"/>
      <c r="R19" s="669" t="str">
        <f t="shared" si="18"/>
        <v/>
      </c>
      <c r="S19" s="670" t="str">
        <f t="shared" si="19"/>
        <v/>
      </c>
      <c r="T19" s="671" t="str">
        <f t="shared" si="20"/>
        <v/>
      </c>
      <c r="V19" s="672" t="str">
        <f t="shared" si="5"/>
        <v/>
      </c>
      <c r="W19" s="676">
        <v>50</v>
      </c>
      <c r="X19" s="674">
        <f t="shared" si="10"/>
        <v>0</v>
      </c>
      <c r="Y19" s="675" t="str">
        <f t="shared" si="11"/>
        <v/>
      </c>
      <c r="AA19" s="672" t="str" cm="1">
        <f t="array" aca="1" ref="AA19" ca="1">IF(ISBLANK(K19),"",LEFT(B19,MAX(IF(ISERROR(SEARCH(" ",LEFT(B19,AB19),ROW(OFFSET(INDIRECT("v14"),,,LEN(B19))))),0,SEARCH(" ",LEFT(B19,AB19),ROW(OFFSET(INDIRECT("v14"),,,LEN(B19))))))))</f>
        <v/>
      </c>
      <c r="AB19" s="676">
        <v>50</v>
      </c>
      <c r="AC19" s="674">
        <f t="shared" ca="1" si="12"/>
        <v>0</v>
      </c>
      <c r="AD19" s="675" t="str">
        <f t="shared" si="13"/>
        <v/>
      </c>
      <c r="AF19" s="672" t="str" cm="1">
        <f t="array" aca="1" ref="AF19" ca="1">IF(ISBLANK(K19),"",LEFT(B19,MIN(AG19,SUMPRODUCT(MAX((MID(B19,ROW(INDIRECT("1:"&amp;AG19)),1)=" ")*(ROW(INDIRECT("1:"&amp;AG19))))))))</f>
        <v/>
      </c>
      <c r="AG19" s="676">
        <v>23</v>
      </c>
      <c r="AH19" s="674">
        <f t="shared" ca="1" si="14"/>
        <v>0</v>
      </c>
      <c r="AI19" s="675" t="str">
        <f t="shared" si="15"/>
        <v/>
      </c>
      <c r="AK19" s="683"/>
      <c r="AL19" s="613"/>
      <c r="AM19" s="668"/>
      <c r="AN19" s="684">
        <f t="shared" si="16"/>
        <v>0</v>
      </c>
      <c r="AO19" s="685" t="str">
        <f t="shared" si="6"/>
        <v/>
      </c>
      <c r="AP19" s="636"/>
      <c r="AQ19" s="636"/>
    </row>
    <row r="20" spans="2:43" ht="26.25">
      <c r="B20" s="655" t="str">
        <f t="shared" si="7"/>
        <v>Lait</v>
      </c>
      <c r="C20" s="656" t="s">
        <v>1756</v>
      </c>
      <c r="D20" s="657"/>
      <c r="E20" s="658" t="str">
        <f t="shared" si="0"/>
        <v>1. litre de lait</v>
      </c>
      <c r="F20" s="659" t="str">
        <f t="shared" si="1"/>
        <v>1. litre de lait</v>
      </c>
      <c r="G20" s="659" t="str">
        <f t="shared" si="1"/>
        <v>1. litre de lait</v>
      </c>
      <c r="H20" s="660" t="str">
        <f t="shared" si="2"/>
        <v>lait</v>
      </c>
      <c r="I20" s="661" t="str">
        <f t="shared" si="3"/>
        <v xml:space="preserve"> lait</v>
      </c>
      <c r="J20" s="764" t="s">
        <v>720</v>
      </c>
      <c r="K20" s="662" t="s">
        <v>1757</v>
      </c>
      <c r="L20" s="663"/>
      <c r="M20" s="664">
        <f t="shared" si="21"/>
        <v>16</v>
      </c>
      <c r="N20" s="665" t="str">
        <f t="shared" si="9"/>
        <v>Caractères</v>
      </c>
      <c r="O20" s="666">
        <f t="shared" si="4"/>
        <v>4</v>
      </c>
      <c r="P20" s="667" t="str">
        <f t="shared" si="17"/>
        <v>Caractères</v>
      </c>
      <c r="Q20" s="668">
        <v>255</v>
      </c>
      <c r="R20" s="669" t="str">
        <f t="shared" si="18"/>
        <v>Ok moins de 255</v>
      </c>
      <c r="S20" s="670" t="str">
        <f t="shared" si="19"/>
        <v>Ok</v>
      </c>
      <c r="T20" s="671" t="str">
        <f t="shared" si="20"/>
        <v xml:space="preserve">OK </v>
      </c>
      <c r="V20" s="672" t="e">
        <f t="shared" si="5"/>
        <v>#VALUE!</v>
      </c>
      <c r="W20" s="676">
        <v>50</v>
      </c>
      <c r="X20" s="674" t="e">
        <f t="shared" si="10"/>
        <v>#VALUE!</v>
      </c>
      <c r="Y20" s="675" t="str">
        <f t="shared" si="11"/>
        <v>Caractères</v>
      </c>
      <c r="AA20" s="672" t="str" cm="1">
        <f t="array" aca="1" ref="AA20" ca="1">IF(ISBLANK(K20),"",LEFT(B20,MAX(IF(ISERROR(SEARCH(" ",LEFT(B20,AB20),ROW(OFFSET(INDIRECT("v14"),,,LEN(B20))))),0,SEARCH(" ",LEFT(B20,AB20),ROW(OFFSET(INDIRECT("v14"),,,LEN(B20))))))))</f>
        <v/>
      </c>
      <c r="AB20" s="676">
        <v>50</v>
      </c>
      <c r="AC20" s="674">
        <f t="shared" ca="1" si="12"/>
        <v>0</v>
      </c>
      <c r="AD20" s="675" t="str">
        <f t="shared" si="13"/>
        <v>Caractères</v>
      </c>
      <c r="AF20" s="672" t="str" cm="1">
        <f t="array" aca="1" ref="AF20" ca="1">IF(ISBLANK(K20),"",LEFT(B20,MIN(AG20,SUMPRODUCT(MAX((MID(B20,ROW(INDIRECT("1:"&amp;AG20)),1)=" ")*(ROW(INDIRECT("1:"&amp;AG20))))))))</f>
        <v/>
      </c>
      <c r="AG20" s="676">
        <v>24</v>
      </c>
      <c r="AH20" s="674">
        <f t="shared" ca="1" si="14"/>
        <v>0</v>
      </c>
      <c r="AI20" s="675" t="str">
        <f t="shared" si="15"/>
        <v>Caractères</v>
      </c>
      <c r="AK20" s="686" t="s">
        <v>1758</v>
      </c>
      <c r="AL20" s="613"/>
      <c r="AM20" s="668"/>
      <c r="AN20" s="684">
        <f t="shared" si="16"/>
        <v>0</v>
      </c>
      <c r="AO20" s="685" t="str">
        <f t="shared" si="6"/>
        <v>Caractères</v>
      </c>
      <c r="AP20" s="636"/>
      <c r="AQ20" s="636"/>
    </row>
    <row r="21" spans="2:43" ht="26.25">
      <c r="B21" s="655" t="str">
        <f t="shared" si="7"/>
        <v>Pain sec (avec le moins de croute colorée possible)</v>
      </c>
      <c r="C21" s="656" t="s">
        <v>1759</v>
      </c>
      <c r="D21" s="657"/>
      <c r="E21" s="658" t="str">
        <f t="shared" si="0"/>
        <v>0.500 kg de pain sec (avec le moins de croute colorée possible)</v>
      </c>
      <c r="F21" s="659" t="str">
        <f t="shared" si="1"/>
        <v>0.500 kg de pain sec (avec le moins de croute colorée possible)</v>
      </c>
      <c r="G21" s="659" t="str">
        <f t="shared" si="1"/>
        <v>0.500 kg de pain sec (avec le moins de croute colorée possible)</v>
      </c>
      <c r="H21" s="660" t="str">
        <f t="shared" si="2"/>
        <v>pain sec (avec le moins de croute colorée possible)</v>
      </c>
      <c r="I21" s="661" t="str">
        <f t="shared" si="3"/>
        <v xml:space="preserve"> pain sec (avec le moins de croute colorée possible)</v>
      </c>
      <c r="J21" s="764" t="s">
        <v>720</v>
      </c>
      <c r="K21" s="662" t="s">
        <v>1760</v>
      </c>
      <c r="L21" s="663"/>
      <c r="M21" s="664">
        <f t="shared" si="21"/>
        <v>63</v>
      </c>
      <c r="N21" s="665" t="str">
        <f t="shared" si="9"/>
        <v>Caractères</v>
      </c>
      <c r="O21" s="666">
        <f t="shared" si="4"/>
        <v>51</v>
      </c>
      <c r="P21" s="667" t="str">
        <f t="shared" si="17"/>
        <v>Caractères</v>
      </c>
      <c r="Q21" s="668">
        <v>255</v>
      </c>
      <c r="R21" s="669" t="str">
        <f t="shared" si="18"/>
        <v>Ok moins de 255</v>
      </c>
      <c r="S21" s="670" t="str">
        <f t="shared" si="19"/>
        <v>Ok</v>
      </c>
      <c r="T21" s="671" t="str">
        <f t="shared" si="20"/>
        <v xml:space="preserve">OK </v>
      </c>
      <c r="V21" s="672" t="str">
        <f t="shared" si="5"/>
        <v xml:space="preserve">Pain sec (avec le moins de croute colorée </v>
      </c>
      <c r="W21" s="676">
        <v>50</v>
      </c>
      <c r="X21" s="674">
        <f t="shared" si="10"/>
        <v>42</v>
      </c>
      <c r="Y21" s="675" t="str">
        <f t="shared" si="11"/>
        <v>Caractères</v>
      </c>
      <c r="AA21" s="672" t="str" cm="1">
        <f t="array" aca="1" ref="AA21" ca="1">IF(ISBLANK(K21),"",LEFT(B21,MAX(IF(ISERROR(SEARCH(" ",LEFT(B21,AB21),ROW(OFFSET(INDIRECT("v14"),,,LEN(B21))))),0,SEARCH(" ",LEFT(B21,AB21),ROW(OFFSET(INDIRECT("v14"),,,LEN(B21))))))))</f>
        <v xml:space="preserve">Pain sec (avec le moins de croute colorée </v>
      </c>
      <c r="AB21" s="676">
        <v>50</v>
      </c>
      <c r="AC21" s="674">
        <f t="shared" ca="1" si="12"/>
        <v>42</v>
      </c>
      <c r="AD21" s="675" t="str">
        <f t="shared" si="13"/>
        <v>Caractères</v>
      </c>
      <c r="AF21" s="672" t="str" cm="1">
        <f t="array" aca="1" ref="AF21" ca="1">IF(ISBLANK(K21),"",LEFT(B21,MIN(AG21,SUMPRODUCT(MAX((MID(B21,ROW(INDIRECT("1:"&amp;AG21)),1)=" ")*(ROW(INDIRECT("1:"&amp;AG21))))))))</f>
        <v xml:space="preserve">Pain sec (avec le moins </v>
      </c>
      <c r="AG21" s="676">
        <v>25</v>
      </c>
      <c r="AH21" s="674">
        <f t="shared" ca="1" si="14"/>
        <v>24</v>
      </c>
      <c r="AI21" s="675" t="str">
        <f t="shared" si="15"/>
        <v>Caractères</v>
      </c>
      <c r="AK21" s="687" t="s">
        <v>1761</v>
      </c>
      <c r="AL21" s="613"/>
      <c r="AM21" s="668"/>
      <c r="AN21" s="684"/>
      <c r="AO21" s="685"/>
      <c r="AP21" s="636"/>
      <c r="AQ21" s="636"/>
    </row>
    <row r="22" spans="2:43" ht="26.25">
      <c r="B22" s="655" t="str">
        <f t="shared" si="7"/>
        <v>Œufs</v>
      </c>
      <c r="C22" s="656">
        <v>2</v>
      </c>
      <c r="D22" s="657"/>
      <c r="E22" s="658" t="str">
        <f t="shared" si="0"/>
        <v>2 œufs</v>
      </c>
      <c r="F22" s="659" t="str">
        <f t="shared" si="1"/>
        <v>2 œufs</v>
      </c>
      <c r="G22" s="659" t="str">
        <f t="shared" si="1"/>
        <v>2 œufs</v>
      </c>
      <c r="H22" s="660" t="str">
        <f t="shared" si="2"/>
        <v>œufs</v>
      </c>
      <c r="I22" s="661" t="str">
        <f t="shared" si="3"/>
        <v xml:space="preserve"> œufs</v>
      </c>
      <c r="J22" s="764" t="s">
        <v>720</v>
      </c>
      <c r="K22" s="662" t="s">
        <v>1762</v>
      </c>
      <c r="L22" s="663"/>
      <c r="M22" s="664">
        <f t="shared" si="21"/>
        <v>6</v>
      </c>
      <c r="N22" s="665" t="str">
        <f t="shared" si="9"/>
        <v>Caractères</v>
      </c>
      <c r="O22" s="666">
        <f t="shared" si="4"/>
        <v>4</v>
      </c>
      <c r="P22" s="667" t="str">
        <f t="shared" si="17"/>
        <v>Caractères</v>
      </c>
      <c r="Q22" s="668">
        <v>255</v>
      </c>
      <c r="R22" s="669" t="str">
        <f t="shared" si="18"/>
        <v>Ok moins de 255</v>
      </c>
      <c r="S22" s="670" t="str">
        <f t="shared" si="19"/>
        <v>Ok</v>
      </c>
      <c r="T22" s="671" t="str">
        <f t="shared" si="20"/>
        <v xml:space="preserve">OK </v>
      </c>
      <c r="V22" s="672" t="e">
        <f t="shared" si="5"/>
        <v>#VALUE!</v>
      </c>
      <c r="W22" s="676">
        <v>50</v>
      </c>
      <c r="X22" s="674" t="e">
        <f t="shared" si="10"/>
        <v>#VALUE!</v>
      </c>
      <c r="Y22" s="675" t="str">
        <f t="shared" si="11"/>
        <v>Caractères</v>
      </c>
      <c r="AA22" s="672" t="str" cm="1">
        <f t="array" aca="1" ref="AA22" ca="1">IF(ISBLANK(K22),"",LEFT(B22,MAX(IF(ISERROR(SEARCH(" ",LEFT(B22,AB22),ROW(OFFSET(INDIRECT("v14"),,,LEN(B22))))),0,SEARCH(" ",LEFT(B22,AB22),ROW(OFFSET(INDIRECT("v14"),,,LEN(B22))))))))</f>
        <v/>
      </c>
      <c r="AB22" s="676">
        <v>50</v>
      </c>
      <c r="AC22" s="674">
        <f t="shared" ca="1" si="12"/>
        <v>0</v>
      </c>
      <c r="AD22" s="675" t="str">
        <f t="shared" si="13"/>
        <v>Caractères</v>
      </c>
      <c r="AF22" s="672" t="str" cm="1">
        <f t="array" aca="1" ref="AF22" ca="1">IF(ISBLANK(K22),"",LEFT(B22,MIN(AG22,SUMPRODUCT(MAX((MID(B22,ROW(INDIRECT("1:"&amp;AG22)),1)=" ")*(ROW(INDIRECT("1:"&amp;AG22))))))))</f>
        <v/>
      </c>
      <c r="AG22" s="676">
        <v>26</v>
      </c>
      <c r="AH22" s="674">
        <f t="shared" ca="1" si="14"/>
        <v>0</v>
      </c>
      <c r="AI22" s="675" t="str">
        <f t="shared" si="15"/>
        <v>Caractères</v>
      </c>
      <c r="AK22" s="687" t="s">
        <v>1763</v>
      </c>
      <c r="AL22" s="613"/>
      <c r="AM22" s="668"/>
      <c r="AN22" s="684"/>
      <c r="AO22" s="685"/>
      <c r="AP22" s="636"/>
      <c r="AQ22" s="636"/>
    </row>
    <row r="23" spans="2:43" ht="26.25">
      <c r="B23" s="655" t="str">
        <f t="shared" si="7"/>
        <v>Noisette en poudre</v>
      </c>
      <c r="C23" s="656" t="s">
        <v>1764</v>
      </c>
      <c r="D23" s="657"/>
      <c r="E23" s="658" t="str">
        <f t="shared" si="0"/>
        <v>100 g Noisette en poudre</v>
      </c>
      <c r="F23" s="659" t="str">
        <f t="shared" si="1"/>
        <v>100 g Noisette en poudre</v>
      </c>
      <c r="G23" s="659" t="str">
        <f t="shared" si="1"/>
        <v>100 g Noisette en poudre</v>
      </c>
      <c r="H23" s="660" t="str">
        <f t="shared" si="2"/>
        <v>Noisette en poudre</v>
      </c>
      <c r="I23" s="661" t="str">
        <f t="shared" si="3"/>
        <v>Noisette en poudre</v>
      </c>
      <c r="J23" s="764" t="s">
        <v>720</v>
      </c>
      <c r="K23" s="662" t="s">
        <v>1765</v>
      </c>
      <c r="L23" s="663"/>
      <c r="M23" s="664">
        <f t="shared" si="21"/>
        <v>24</v>
      </c>
      <c r="N23" s="665" t="str">
        <f t="shared" si="9"/>
        <v>Caractères</v>
      </c>
      <c r="O23" s="666">
        <f t="shared" si="4"/>
        <v>18</v>
      </c>
      <c r="P23" s="667" t="str">
        <f t="shared" si="17"/>
        <v>Caractères</v>
      </c>
      <c r="Q23" s="668">
        <v>255</v>
      </c>
      <c r="R23" s="669" t="str">
        <f t="shared" si="18"/>
        <v>Ok moins de 255</v>
      </c>
      <c r="S23" s="670" t="str">
        <f t="shared" si="19"/>
        <v>Ok</v>
      </c>
      <c r="T23" s="671" t="str">
        <f t="shared" si="20"/>
        <v xml:space="preserve">OK </v>
      </c>
      <c r="V23" s="672" t="str">
        <f t="shared" si="5"/>
        <v>Noisette en poudre</v>
      </c>
      <c r="W23" s="676">
        <v>50</v>
      </c>
      <c r="X23" s="674">
        <f t="shared" si="10"/>
        <v>18</v>
      </c>
      <c r="Y23" s="675" t="str">
        <f t="shared" si="11"/>
        <v>Caractères</v>
      </c>
      <c r="AA23" s="672" t="str" cm="1">
        <f t="array" aca="1" ref="AA23" ca="1">IF(ISBLANK(K23),"",LEFT(B23,MAX(IF(ISERROR(SEARCH(" ",LEFT(B23,AB23),ROW(OFFSET(INDIRECT("v14"),,,LEN(B23))))),0,SEARCH(" ",LEFT(B23,AB23),ROW(OFFSET(INDIRECT("v14"),,,LEN(B23))))))))</f>
        <v/>
      </c>
      <c r="AB23" s="676">
        <v>50</v>
      </c>
      <c r="AC23" s="674">
        <f t="shared" ca="1" si="12"/>
        <v>0</v>
      </c>
      <c r="AD23" s="675" t="str">
        <f t="shared" si="13"/>
        <v>Caractères</v>
      </c>
      <c r="AF23" s="672" t="str" cm="1">
        <f t="array" aca="1" ref="AF23" ca="1">IF(ISBLANK(K23),"",LEFT(B23,MIN(AG23,SUMPRODUCT(MAX((MID(B23,ROW(INDIRECT("1:"&amp;AG23)),1)=" ")*(ROW(INDIRECT("1:"&amp;AG23))))))))</f>
        <v xml:space="preserve">Noisette en </v>
      </c>
      <c r="AG23" s="676">
        <v>27</v>
      </c>
      <c r="AH23" s="674">
        <f t="shared" ca="1" si="14"/>
        <v>12</v>
      </c>
      <c r="AI23" s="675" t="str">
        <f t="shared" si="15"/>
        <v>Caractères</v>
      </c>
      <c r="AK23" s="687" t="s">
        <v>1766</v>
      </c>
      <c r="AL23" s="613"/>
      <c r="AM23" s="668"/>
      <c r="AN23" s="684"/>
      <c r="AO23" s="685"/>
      <c r="AP23" s="636"/>
      <c r="AQ23" s="636"/>
    </row>
    <row r="24" spans="2:43" ht="26.25">
      <c r="B24" s="655" t="str">
        <f t="shared" si="7"/>
        <v>1 banane</v>
      </c>
      <c r="C24" s="656" t="s">
        <v>1767</v>
      </c>
      <c r="D24" s="657"/>
      <c r="E24" s="658" t="str">
        <f t="shared" si="0"/>
        <v>1  banane et demi</v>
      </c>
      <c r="F24" s="659" t="str">
        <f t="shared" si="1"/>
        <v>1  banane et demi</v>
      </c>
      <c r="G24" s="659" t="str">
        <f t="shared" si="1"/>
        <v>1  banane et demi</v>
      </c>
      <c r="H24" s="660" t="str">
        <f t="shared" si="2"/>
        <v>1 banane</v>
      </c>
      <c r="I24" s="661" t="str">
        <f t="shared" si="3"/>
        <v xml:space="preserve">1  banane </v>
      </c>
      <c r="J24" s="764" t="s">
        <v>720</v>
      </c>
      <c r="K24" s="662" t="s">
        <v>1768</v>
      </c>
      <c r="L24" s="663"/>
      <c r="M24" s="664">
        <f t="shared" si="21"/>
        <v>17</v>
      </c>
      <c r="N24" s="665" t="str">
        <f t="shared" si="9"/>
        <v>Caractères</v>
      </c>
      <c r="O24" s="666">
        <f t="shared" si="4"/>
        <v>8</v>
      </c>
      <c r="P24" s="667" t="str">
        <f t="shared" si="17"/>
        <v>Caractères</v>
      </c>
      <c r="Q24" s="668">
        <v>255</v>
      </c>
      <c r="R24" s="669" t="str">
        <f t="shared" si="18"/>
        <v>Ok moins de 255</v>
      </c>
      <c r="S24" s="670" t="str">
        <f t="shared" si="19"/>
        <v>Ok</v>
      </c>
      <c r="T24" s="671" t="str">
        <f t="shared" si="20"/>
        <v xml:space="preserve">OK </v>
      </c>
      <c r="V24" s="672" t="str">
        <f t="shared" si="5"/>
        <v>1 banane</v>
      </c>
      <c r="W24" s="676">
        <v>50</v>
      </c>
      <c r="X24" s="674">
        <f t="shared" si="10"/>
        <v>8</v>
      </c>
      <c r="Y24" s="675" t="str">
        <f t="shared" si="11"/>
        <v>Caractères</v>
      </c>
      <c r="AA24" s="672" t="str" cm="1">
        <f t="array" aca="1" ref="AA24" ca="1">IF(ISBLANK(K24),"",LEFT(B24,MAX(IF(ISERROR(SEARCH(" ",LEFT(B24,AB24),ROW(OFFSET(INDIRECT("v14"),,,LEN(B24))))),0,SEARCH(" ",LEFT(B24,AB24),ROW(OFFSET(INDIRECT("v14"),,,LEN(B24))))))))</f>
        <v/>
      </c>
      <c r="AB24" s="676">
        <v>50</v>
      </c>
      <c r="AC24" s="674">
        <f t="shared" ca="1" si="12"/>
        <v>0</v>
      </c>
      <c r="AD24" s="675" t="str">
        <f t="shared" si="13"/>
        <v>Caractères</v>
      </c>
      <c r="AF24" s="672" t="str" cm="1">
        <f t="array" aca="1" ref="AF24" ca="1">IF(ISBLANK(K24),"",LEFT(B24,MIN(AG24,SUMPRODUCT(MAX((MID(B24,ROW(INDIRECT("1:"&amp;AG24)),1)=" ")*(ROW(INDIRECT("1:"&amp;AG24))))))))</f>
        <v xml:space="preserve">1 </v>
      </c>
      <c r="AG24" s="676">
        <v>28</v>
      </c>
      <c r="AH24" s="674">
        <f t="shared" ca="1" si="14"/>
        <v>2</v>
      </c>
      <c r="AI24" s="675" t="str">
        <f t="shared" si="15"/>
        <v>Caractères</v>
      </c>
      <c r="AK24" s="687" t="s">
        <v>1769</v>
      </c>
      <c r="AL24" s="613"/>
      <c r="AM24" s="668"/>
      <c r="AN24" s="684"/>
      <c r="AO24" s="685"/>
      <c r="AP24" s="636"/>
      <c r="AQ24" s="636"/>
    </row>
    <row r="25" spans="2:43" ht="26.25">
      <c r="B25" s="655" t="str">
        <f t="shared" si="7"/>
        <v/>
      </c>
      <c r="C25" s="656"/>
      <c r="D25" s="657"/>
      <c r="E25" s="658" t="str">
        <f t="shared" si="0"/>
        <v/>
      </c>
      <c r="F25" s="659" t="str">
        <f t="shared" si="1"/>
        <v/>
      </c>
      <c r="G25" s="659" t="str">
        <f t="shared" si="1"/>
        <v/>
      </c>
      <c r="H25" s="660" t="str">
        <f t="shared" si="2"/>
        <v/>
      </c>
      <c r="I25" s="661" t="str">
        <f t="shared" si="3"/>
        <v/>
      </c>
      <c r="J25" s="764" t="s">
        <v>720</v>
      </c>
      <c r="K25" s="662"/>
      <c r="L25" s="663"/>
      <c r="M25" s="664">
        <f t="shared" si="21"/>
        <v>0</v>
      </c>
      <c r="N25" s="665" t="str">
        <f t="shared" si="9"/>
        <v/>
      </c>
      <c r="O25" s="666">
        <f t="shared" si="4"/>
        <v>0</v>
      </c>
      <c r="P25" s="667" t="str">
        <f t="shared" si="17"/>
        <v/>
      </c>
      <c r="Q25" s="668">
        <v>255</v>
      </c>
      <c r="R25" s="669" t="str">
        <f t="shared" si="18"/>
        <v/>
      </c>
      <c r="S25" s="670" t="str">
        <f t="shared" si="19"/>
        <v/>
      </c>
      <c r="T25" s="671" t="str">
        <f t="shared" si="20"/>
        <v/>
      </c>
      <c r="V25" s="672" t="str">
        <f t="shared" si="5"/>
        <v/>
      </c>
      <c r="W25" s="676">
        <v>50</v>
      </c>
      <c r="X25" s="674">
        <f t="shared" si="10"/>
        <v>0</v>
      </c>
      <c r="Y25" s="675" t="str">
        <f t="shared" si="11"/>
        <v/>
      </c>
      <c r="AA25" s="672" t="str" cm="1">
        <f t="array" aca="1" ref="AA25" ca="1">IF(ISBLANK(K25),"",LEFT(B25,MAX(IF(ISERROR(SEARCH(" ",LEFT(B25,AB25),ROW(OFFSET(INDIRECT("v14"),,,LEN(B25))))),0,SEARCH(" ",LEFT(B25,AB25),ROW(OFFSET(INDIRECT("v14"),,,LEN(B25))))))))</f>
        <v/>
      </c>
      <c r="AB25" s="676">
        <v>50</v>
      </c>
      <c r="AC25" s="674">
        <f t="shared" ca="1" si="12"/>
        <v>0</v>
      </c>
      <c r="AD25" s="675" t="str">
        <f t="shared" si="13"/>
        <v/>
      </c>
      <c r="AF25" s="672" t="str" cm="1">
        <f t="array" aca="1" ref="AF25" ca="1">IF(ISBLANK(K25),"",LEFT(B25,MIN(AG25,SUMPRODUCT(MAX((MID(B25,ROW(INDIRECT("1:"&amp;AG25)),1)=" ")*(ROW(INDIRECT("1:"&amp;AG25))))))))</f>
        <v/>
      </c>
      <c r="AG25" s="676">
        <v>29</v>
      </c>
      <c r="AH25" s="674">
        <f t="shared" ca="1" si="14"/>
        <v>0</v>
      </c>
      <c r="AI25" s="675" t="str">
        <f t="shared" si="15"/>
        <v/>
      </c>
      <c r="AK25" s="2867" t="s">
        <v>1770</v>
      </c>
      <c r="AL25" s="2868"/>
      <c r="AM25" s="688"/>
      <c r="AN25" s="689"/>
      <c r="AO25" s="685"/>
      <c r="AP25" s="636"/>
      <c r="AQ25" s="636"/>
    </row>
    <row r="26" spans="2:43" ht="26.25">
      <c r="B26" s="655" t="str">
        <f t="shared" si="7"/>
        <v/>
      </c>
      <c r="C26" s="656"/>
      <c r="D26" s="657"/>
      <c r="E26" s="658" t="str">
        <f t="shared" si="0"/>
        <v/>
      </c>
      <c r="F26" s="659" t="str">
        <f t="shared" si="1"/>
        <v/>
      </c>
      <c r="G26" s="659" t="str">
        <f t="shared" si="1"/>
        <v/>
      </c>
      <c r="H26" s="660" t="str">
        <f t="shared" si="2"/>
        <v/>
      </c>
      <c r="I26" s="661" t="str">
        <f t="shared" si="3"/>
        <v/>
      </c>
      <c r="J26" s="764" t="s">
        <v>720</v>
      </c>
      <c r="K26" s="662"/>
      <c r="L26" s="663"/>
      <c r="M26" s="664">
        <f t="shared" si="21"/>
        <v>0</v>
      </c>
      <c r="N26" s="665" t="str">
        <f t="shared" si="9"/>
        <v/>
      </c>
      <c r="O26" s="666">
        <f t="shared" si="4"/>
        <v>0</v>
      </c>
      <c r="P26" s="667" t="str">
        <f t="shared" si="17"/>
        <v/>
      </c>
      <c r="Q26" s="668">
        <v>255</v>
      </c>
      <c r="R26" s="669" t="str">
        <f t="shared" si="18"/>
        <v/>
      </c>
      <c r="S26" s="670" t="str">
        <f t="shared" si="19"/>
        <v/>
      </c>
      <c r="T26" s="671" t="str">
        <f t="shared" si="20"/>
        <v/>
      </c>
      <c r="V26" s="672" t="str">
        <f t="shared" si="5"/>
        <v/>
      </c>
      <c r="W26" s="676">
        <v>50</v>
      </c>
      <c r="X26" s="674">
        <f t="shared" si="10"/>
        <v>0</v>
      </c>
      <c r="Y26" s="675" t="str">
        <f t="shared" si="11"/>
        <v/>
      </c>
      <c r="AA26" s="672" t="str" cm="1">
        <f t="array" aca="1" ref="AA26" ca="1">IF(ISBLANK(K26),"",LEFT(B26,MAX(IF(ISERROR(SEARCH(" ",LEFT(B26,AB26),ROW(OFFSET(INDIRECT("v14"),,,LEN(B26))))),0,SEARCH(" ",LEFT(B26,AB26),ROW(OFFSET(INDIRECT("v14"),,,LEN(B26))))))))</f>
        <v/>
      </c>
      <c r="AB26" s="676">
        <v>50</v>
      </c>
      <c r="AC26" s="674">
        <f t="shared" ca="1" si="12"/>
        <v>0</v>
      </c>
      <c r="AD26" s="675" t="str">
        <f t="shared" si="13"/>
        <v/>
      </c>
      <c r="AF26" s="672" t="str" cm="1">
        <f t="array" aca="1" ref="AF26" ca="1">IF(ISBLANK(K26),"",LEFT(B26,MIN(AG26,SUMPRODUCT(MAX((MID(B26,ROW(INDIRECT("1:"&amp;AG26)),1)=" ")*(ROW(INDIRECT("1:"&amp;AG26))))))))</f>
        <v/>
      </c>
      <c r="AG26" s="676">
        <v>30</v>
      </c>
      <c r="AH26" s="674">
        <f t="shared" ca="1" si="14"/>
        <v>0</v>
      </c>
      <c r="AI26" s="675" t="str">
        <f t="shared" si="15"/>
        <v/>
      </c>
      <c r="AK26" s="683"/>
      <c r="AL26" s="613"/>
      <c r="AM26" s="668"/>
      <c r="AN26" s="684">
        <f t="shared" ref="AN26:AN36" si="22">LEN(AL26)</f>
        <v>0</v>
      </c>
      <c r="AO26" s="685" t="str">
        <f t="shared" ref="AO26:AO36" si="23">IF(ISBLANK(K26),"","Caractères")</f>
        <v/>
      </c>
      <c r="AP26" s="636"/>
      <c r="AQ26" s="636"/>
    </row>
    <row r="27" spans="2:43" ht="26.25">
      <c r="B27" s="655" t="str">
        <f t="shared" si="7"/>
        <v/>
      </c>
      <c r="C27" s="656"/>
      <c r="D27" s="657"/>
      <c r="E27" s="658" t="str">
        <f t="shared" si="0"/>
        <v/>
      </c>
      <c r="F27" s="659" t="str">
        <f t="shared" si="1"/>
        <v/>
      </c>
      <c r="G27" s="659" t="str">
        <f t="shared" si="1"/>
        <v/>
      </c>
      <c r="H27" s="660" t="str">
        <f t="shared" si="2"/>
        <v/>
      </c>
      <c r="I27" s="661" t="str">
        <f t="shared" si="3"/>
        <v/>
      </c>
      <c r="J27" s="764" t="s">
        <v>720</v>
      </c>
      <c r="K27" s="662"/>
      <c r="L27" s="663"/>
      <c r="M27" s="664">
        <f t="shared" si="21"/>
        <v>0</v>
      </c>
      <c r="N27" s="665" t="str">
        <f t="shared" si="9"/>
        <v/>
      </c>
      <c r="O27" s="666">
        <f t="shared" si="4"/>
        <v>0</v>
      </c>
      <c r="P27" s="667" t="str">
        <f t="shared" si="17"/>
        <v/>
      </c>
      <c r="Q27" s="668">
        <v>255</v>
      </c>
      <c r="R27" s="669" t="str">
        <f t="shared" si="18"/>
        <v/>
      </c>
      <c r="S27" s="670" t="str">
        <f t="shared" si="19"/>
        <v/>
      </c>
      <c r="T27" s="671" t="str">
        <f t="shared" si="20"/>
        <v/>
      </c>
      <c r="V27" s="672" t="str">
        <f t="shared" si="5"/>
        <v/>
      </c>
      <c r="W27" s="676">
        <v>50</v>
      </c>
      <c r="X27" s="674">
        <f t="shared" si="10"/>
        <v>0</v>
      </c>
      <c r="Y27" s="675" t="str">
        <f t="shared" si="11"/>
        <v/>
      </c>
      <c r="AA27" s="672" t="str" cm="1">
        <f t="array" aca="1" ref="AA27" ca="1">IF(ISBLANK(K27),"",LEFT(B27,MAX(IF(ISERROR(SEARCH(" ",LEFT(B27,AB27),ROW(OFFSET(INDIRECT("v14"),,,LEN(B27))))),0,SEARCH(" ",LEFT(B27,AB27),ROW(OFFSET(INDIRECT("v14"),,,LEN(B27))))))))</f>
        <v/>
      </c>
      <c r="AB27" s="676">
        <v>50</v>
      </c>
      <c r="AC27" s="674">
        <f t="shared" ca="1" si="12"/>
        <v>0</v>
      </c>
      <c r="AD27" s="675" t="str">
        <f t="shared" si="13"/>
        <v/>
      </c>
      <c r="AF27" s="672" t="str" cm="1">
        <f t="array" aca="1" ref="AF27" ca="1">IF(ISBLANK(K27),"",LEFT(B27,MIN(AG27,SUMPRODUCT(MAX((MID(B27,ROW(INDIRECT("1:"&amp;AG27)),1)=" ")*(ROW(INDIRECT("1:"&amp;AG27))))))))</f>
        <v/>
      </c>
      <c r="AG27" s="676">
        <v>31</v>
      </c>
      <c r="AH27" s="674">
        <f t="shared" ca="1" si="14"/>
        <v>0</v>
      </c>
      <c r="AI27" s="675" t="str">
        <f t="shared" si="15"/>
        <v/>
      </c>
      <c r="AK27" s="683"/>
      <c r="AL27" s="613"/>
      <c r="AM27" s="668"/>
      <c r="AN27" s="684">
        <f t="shared" si="22"/>
        <v>0</v>
      </c>
      <c r="AO27" s="685" t="str">
        <f t="shared" si="23"/>
        <v/>
      </c>
      <c r="AP27" s="636"/>
      <c r="AQ27" s="636"/>
    </row>
    <row r="28" spans="2:43" ht="26.25">
      <c r="B28" s="655" t="str">
        <f t="shared" si="7"/>
        <v/>
      </c>
      <c r="C28" s="656"/>
      <c r="D28" s="657"/>
      <c r="E28" s="658" t="str">
        <f t="shared" si="0"/>
        <v/>
      </c>
      <c r="F28" s="659" t="str">
        <f t="shared" si="1"/>
        <v/>
      </c>
      <c r="G28" s="659" t="str">
        <f t="shared" si="1"/>
        <v/>
      </c>
      <c r="H28" s="660" t="str">
        <f t="shared" si="2"/>
        <v/>
      </c>
      <c r="I28" s="661" t="str">
        <f t="shared" si="3"/>
        <v/>
      </c>
      <c r="J28" s="764" t="s">
        <v>720</v>
      </c>
      <c r="K28" s="662"/>
      <c r="L28" s="663"/>
      <c r="M28" s="664">
        <f t="shared" si="21"/>
        <v>0</v>
      </c>
      <c r="N28" s="665" t="str">
        <f t="shared" si="9"/>
        <v/>
      </c>
      <c r="O28" s="666">
        <f t="shared" si="4"/>
        <v>0</v>
      </c>
      <c r="P28" s="667" t="str">
        <f t="shared" si="17"/>
        <v/>
      </c>
      <c r="Q28" s="668">
        <v>255</v>
      </c>
      <c r="R28" s="669" t="str">
        <f t="shared" si="18"/>
        <v/>
      </c>
      <c r="S28" s="670" t="str">
        <f t="shared" si="19"/>
        <v/>
      </c>
      <c r="T28" s="671" t="str">
        <f t="shared" si="20"/>
        <v/>
      </c>
      <c r="V28" s="672" t="str">
        <f t="shared" si="5"/>
        <v/>
      </c>
      <c r="W28" s="676">
        <v>50</v>
      </c>
      <c r="X28" s="674">
        <f t="shared" si="10"/>
        <v>0</v>
      </c>
      <c r="Y28" s="675" t="str">
        <f t="shared" si="11"/>
        <v/>
      </c>
      <c r="AA28" s="672" t="str" cm="1">
        <f t="array" aca="1" ref="AA28" ca="1">IF(ISBLANK(K28),"",LEFT(B28,MAX(IF(ISERROR(SEARCH(" ",LEFT(B28,AB28),ROW(OFFSET(INDIRECT("v14"),,,LEN(B28))))),0,SEARCH(" ",LEFT(B28,AB28),ROW(OFFSET(INDIRECT("v14"),,,LEN(B28))))))))</f>
        <v/>
      </c>
      <c r="AB28" s="676">
        <v>50</v>
      </c>
      <c r="AC28" s="674">
        <f t="shared" ca="1" si="12"/>
        <v>0</v>
      </c>
      <c r="AD28" s="675" t="str">
        <f t="shared" si="13"/>
        <v/>
      </c>
      <c r="AF28" s="672" t="str" cm="1">
        <f t="array" aca="1" ref="AF28" ca="1">IF(ISBLANK(K28),"",LEFT(B28,MIN(AG28,SUMPRODUCT(MAX((MID(B28,ROW(INDIRECT("1:"&amp;AG28)),1)=" ")*(ROW(INDIRECT("1:"&amp;AG28))))))))</f>
        <v/>
      </c>
      <c r="AG28" s="676">
        <v>32</v>
      </c>
      <c r="AH28" s="674">
        <f t="shared" ca="1" si="14"/>
        <v>0</v>
      </c>
      <c r="AI28" s="675" t="str">
        <f t="shared" si="15"/>
        <v/>
      </c>
      <c r="AK28" s="683"/>
      <c r="AL28" s="613"/>
      <c r="AM28" s="668"/>
      <c r="AN28" s="684">
        <f t="shared" si="22"/>
        <v>0</v>
      </c>
      <c r="AO28" s="685" t="str">
        <f t="shared" si="23"/>
        <v/>
      </c>
      <c r="AP28" s="636"/>
      <c r="AQ28" s="636"/>
    </row>
    <row r="29" spans="2:43" ht="26.25">
      <c r="B29" s="655" t="str">
        <f t="shared" si="7"/>
        <v/>
      </c>
      <c r="C29" s="656"/>
      <c r="D29" s="657"/>
      <c r="E29" s="658" t="str">
        <f t="shared" si="0"/>
        <v/>
      </c>
      <c r="F29" s="659" t="str">
        <f t="shared" si="1"/>
        <v/>
      </c>
      <c r="G29" s="659" t="str">
        <f t="shared" si="1"/>
        <v/>
      </c>
      <c r="H29" s="660" t="str">
        <f t="shared" si="2"/>
        <v/>
      </c>
      <c r="I29" s="661" t="str">
        <f t="shared" si="3"/>
        <v/>
      </c>
      <c r="J29" s="764" t="s">
        <v>720</v>
      </c>
      <c r="K29" s="662"/>
      <c r="L29" s="663"/>
      <c r="M29" s="664">
        <f t="shared" si="21"/>
        <v>0</v>
      </c>
      <c r="N29" s="665" t="str">
        <f t="shared" si="9"/>
        <v/>
      </c>
      <c r="O29" s="666">
        <f t="shared" si="4"/>
        <v>0</v>
      </c>
      <c r="P29" s="667" t="str">
        <f t="shared" si="17"/>
        <v/>
      </c>
      <c r="Q29" s="668">
        <v>255</v>
      </c>
      <c r="R29" s="669" t="str">
        <f t="shared" si="18"/>
        <v/>
      </c>
      <c r="S29" s="670" t="str">
        <f t="shared" si="19"/>
        <v/>
      </c>
      <c r="T29" s="671" t="str">
        <f t="shared" si="20"/>
        <v/>
      </c>
      <c r="V29" s="672" t="str">
        <f t="shared" si="5"/>
        <v/>
      </c>
      <c r="W29" s="676">
        <v>50</v>
      </c>
      <c r="X29" s="674">
        <f t="shared" si="10"/>
        <v>0</v>
      </c>
      <c r="Y29" s="675" t="str">
        <f t="shared" si="11"/>
        <v/>
      </c>
      <c r="AA29" s="672" t="str" cm="1">
        <f t="array" aca="1" ref="AA29" ca="1">IF(ISBLANK(K29),"",LEFT(B29,MAX(IF(ISERROR(SEARCH(" ",LEFT(B29,AB29),ROW(OFFSET(INDIRECT("v14"),,,LEN(B29))))),0,SEARCH(" ",LEFT(B29,AB29),ROW(OFFSET(INDIRECT("v14"),,,LEN(B29))))))))</f>
        <v/>
      </c>
      <c r="AB29" s="676">
        <v>50</v>
      </c>
      <c r="AC29" s="674">
        <f t="shared" ca="1" si="12"/>
        <v>0</v>
      </c>
      <c r="AD29" s="675" t="str">
        <f t="shared" si="13"/>
        <v/>
      </c>
      <c r="AF29" s="672" t="str" cm="1">
        <f t="array" aca="1" ref="AF29" ca="1">IF(ISBLANK(K29),"",LEFT(B29,MIN(AG29,SUMPRODUCT(MAX((MID(B29,ROW(INDIRECT("1:"&amp;AG29)),1)=" ")*(ROW(INDIRECT("1:"&amp;AG29))))))))</f>
        <v/>
      </c>
      <c r="AG29" s="676">
        <v>33</v>
      </c>
      <c r="AH29" s="674">
        <f t="shared" ca="1" si="14"/>
        <v>0</v>
      </c>
      <c r="AI29" s="675" t="str">
        <f t="shared" si="15"/>
        <v/>
      </c>
      <c r="AK29" s="683"/>
      <c r="AL29" s="613"/>
      <c r="AM29" s="668"/>
      <c r="AN29" s="684">
        <f t="shared" si="22"/>
        <v>0</v>
      </c>
      <c r="AO29" s="685" t="str">
        <f t="shared" si="23"/>
        <v/>
      </c>
      <c r="AP29" s="636"/>
      <c r="AQ29" s="636"/>
    </row>
    <row r="30" spans="2:43" ht="26.25">
      <c r="B30" s="655" t="str">
        <f t="shared" si="7"/>
        <v/>
      </c>
      <c r="C30" s="656"/>
      <c r="D30" s="657"/>
      <c r="E30" s="658" t="str">
        <f t="shared" si="0"/>
        <v/>
      </c>
      <c r="F30" s="659" t="str">
        <f t="shared" si="1"/>
        <v/>
      </c>
      <c r="G30" s="659" t="str">
        <f t="shared" si="1"/>
        <v/>
      </c>
      <c r="H30" s="660" t="str">
        <f t="shared" si="2"/>
        <v/>
      </c>
      <c r="I30" s="661" t="str">
        <f t="shared" si="3"/>
        <v/>
      </c>
      <c r="J30" s="764" t="s">
        <v>720</v>
      </c>
      <c r="K30" s="662"/>
      <c r="L30" s="663"/>
      <c r="M30" s="664">
        <f t="shared" si="21"/>
        <v>0</v>
      </c>
      <c r="N30" s="665" t="str">
        <f t="shared" si="9"/>
        <v/>
      </c>
      <c r="O30" s="666">
        <f t="shared" si="4"/>
        <v>0</v>
      </c>
      <c r="P30" s="667" t="str">
        <f t="shared" si="17"/>
        <v/>
      </c>
      <c r="Q30" s="668">
        <v>255</v>
      </c>
      <c r="R30" s="669" t="str">
        <f t="shared" si="18"/>
        <v/>
      </c>
      <c r="S30" s="670" t="str">
        <f t="shared" si="19"/>
        <v/>
      </c>
      <c r="T30" s="671" t="str">
        <f t="shared" si="20"/>
        <v/>
      </c>
      <c r="V30" s="672" t="str">
        <f t="shared" si="5"/>
        <v/>
      </c>
      <c r="W30" s="676">
        <v>50</v>
      </c>
      <c r="X30" s="674">
        <f t="shared" si="10"/>
        <v>0</v>
      </c>
      <c r="Y30" s="675" t="str">
        <f t="shared" si="11"/>
        <v/>
      </c>
      <c r="AA30" s="672" t="str" cm="1">
        <f t="array" aca="1" ref="AA30" ca="1">IF(ISBLANK(K30),"",LEFT(B30,MAX(IF(ISERROR(SEARCH(" ",LEFT(B30,AB30),ROW(OFFSET(INDIRECT("v14"),,,LEN(B30))))),0,SEARCH(" ",LEFT(B30,AB30),ROW(OFFSET(INDIRECT("v14"),,,LEN(B30))))))))</f>
        <v/>
      </c>
      <c r="AB30" s="676">
        <v>50</v>
      </c>
      <c r="AC30" s="674">
        <f t="shared" ca="1" si="12"/>
        <v>0</v>
      </c>
      <c r="AD30" s="675" t="str">
        <f t="shared" si="13"/>
        <v/>
      </c>
      <c r="AF30" s="672" t="str" cm="1">
        <f t="array" aca="1" ref="AF30" ca="1">IF(ISBLANK(K30),"",LEFT(B30,MIN(AG30,SUMPRODUCT(MAX((MID(B30,ROW(INDIRECT("1:"&amp;AG30)),1)=" ")*(ROW(INDIRECT("1:"&amp;AG30))))))))</f>
        <v/>
      </c>
      <c r="AG30" s="676">
        <v>34</v>
      </c>
      <c r="AH30" s="674">
        <f t="shared" ca="1" si="14"/>
        <v>0</v>
      </c>
      <c r="AI30" s="675" t="str">
        <f t="shared" si="15"/>
        <v/>
      </c>
      <c r="AK30" s="683"/>
      <c r="AL30" s="613"/>
      <c r="AM30" s="668"/>
      <c r="AN30" s="684">
        <f t="shared" si="22"/>
        <v>0</v>
      </c>
      <c r="AO30" s="685" t="str">
        <f t="shared" si="23"/>
        <v/>
      </c>
      <c r="AP30" s="636"/>
      <c r="AQ30" s="636"/>
    </row>
    <row r="31" spans="2:43" ht="26.25">
      <c r="B31" s="655" t="str">
        <f t="shared" si="7"/>
        <v/>
      </c>
      <c r="C31" s="656"/>
      <c r="D31" s="657"/>
      <c r="E31" s="658" t="str">
        <f t="shared" si="0"/>
        <v/>
      </c>
      <c r="F31" s="659" t="str">
        <f t="shared" si="1"/>
        <v/>
      </c>
      <c r="G31" s="659" t="str">
        <f t="shared" si="1"/>
        <v/>
      </c>
      <c r="H31" s="660" t="str">
        <f t="shared" si="2"/>
        <v/>
      </c>
      <c r="I31" s="661" t="str">
        <f t="shared" si="3"/>
        <v/>
      </c>
      <c r="J31" s="764" t="s">
        <v>720</v>
      </c>
      <c r="K31" s="662"/>
      <c r="L31" s="663"/>
      <c r="M31" s="664">
        <f t="shared" si="21"/>
        <v>0</v>
      </c>
      <c r="N31" s="665" t="str">
        <f t="shared" si="9"/>
        <v/>
      </c>
      <c r="O31" s="666">
        <f t="shared" si="4"/>
        <v>0</v>
      </c>
      <c r="P31" s="667" t="str">
        <f t="shared" si="17"/>
        <v/>
      </c>
      <c r="Q31" s="668">
        <v>255</v>
      </c>
      <c r="R31" s="669" t="str">
        <f t="shared" si="18"/>
        <v/>
      </c>
      <c r="S31" s="670" t="str">
        <f t="shared" si="19"/>
        <v/>
      </c>
      <c r="T31" s="671" t="str">
        <f t="shared" si="20"/>
        <v/>
      </c>
      <c r="V31" s="672" t="str">
        <f t="shared" si="5"/>
        <v/>
      </c>
      <c r="W31" s="676">
        <v>50</v>
      </c>
      <c r="X31" s="674">
        <f t="shared" si="10"/>
        <v>0</v>
      </c>
      <c r="Y31" s="675" t="str">
        <f t="shared" si="11"/>
        <v/>
      </c>
      <c r="AA31" s="672" t="str" cm="1">
        <f t="array" aca="1" ref="AA31" ca="1">IF(ISBLANK(K31),"",LEFT(B31,MAX(IF(ISERROR(SEARCH(" ",LEFT(B31,AB31),ROW(OFFSET(INDIRECT("v14"),,,LEN(B31))))),0,SEARCH(" ",LEFT(B31,AB31),ROW(OFFSET(INDIRECT("v14"),,,LEN(B31))))))))</f>
        <v/>
      </c>
      <c r="AB31" s="676">
        <v>50</v>
      </c>
      <c r="AC31" s="674">
        <f t="shared" ca="1" si="12"/>
        <v>0</v>
      </c>
      <c r="AD31" s="675" t="str">
        <f t="shared" si="13"/>
        <v/>
      </c>
      <c r="AF31" s="672" t="str" cm="1">
        <f t="array" aca="1" ref="AF31" ca="1">IF(ISBLANK(K31),"",LEFT(B31,MIN(AG31,SUMPRODUCT(MAX((MID(B31,ROW(INDIRECT("1:"&amp;AG31)),1)=" ")*(ROW(INDIRECT("1:"&amp;AG31))))))))</f>
        <v/>
      </c>
      <c r="AG31" s="676">
        <v>35</v>
      </c>
      <c r="AH31" s="674">
        <f t="shared" ca="1" si="14"/>
        <v>0</v>
      </c>
      <c r="AI31" s="675" t="str">
        <f t="shared" si="15"/>
        <v/>
      </c>
      <c r="AK31" s="683"/>
      <c r="AL31" s="613"/>
      <c r="AM31" s="668"/>
      <c r="AN31" s="684">
        <f t="shared" si="22"/>
        <v>0</v>
      </c>
      <c r="AO31" s="685" t="str">
        <f t="shared" si="23"/>
        <v/>
      </c>
      <c r="AP31" s="636"/>
      <c r="AQ31" s="636"/>
    </row>
    <row r="32" spans="2:43" ht="26.25">
      <c r="B32" s="655" t="str">
        <f t="shared" si="7"/>
        <v/>
      </c>
      <c r="C32" s="656"/>
      <c r="D32" s="657"/>
      <c r="E32" s="658" t="str">
        <f t="shared" si="0"/>
        <v/>
      </c>
      <c r="F32" s="659" t="str">
        <f t="shared" si="1"/>
        <v/>
      </c>
      <c r="G32" s="659" t="str">
        <f t="shared" si="1"/>
        <v/>
      </c>
      <c r="H32" s="660" t="str">
        <f t="shared" si="2"/>
        <v/>
      </c>
      <c r="I32" s="661" t="str">
        <f t="shared" si="3"/>
        <v/>
      </c>
      <c r="J32" s="764" t="s">
        <v>720</v>
      </c>
      <c r="K32" s="662"/>
      <c r="L32" s="663"/>
      <c r="M32" s="664">
        <f t="shared" si="21"/>
        <v>0</v>
      </c>
      <c r="N32" s="665" t="str">
        <f t="shared" si="9"/>
        <v/>
      </c>
      <c r="O32" s="666">
        <f t="shared" si="4"/>
        <v>0</v>
      </c>
      <c r="P32" s="667" t="str">
        <f t="shared" si="17"/>
        <v/>
      </c>
      <c r="Q32" s="668">
        <v>255</v>
      </c>
      <c r="R32" s="669" t="str">
        <f t="shared" si="18"/>
        <v/>
      </c>
      <c r="S32" s="670" t="str">
        <f t="shared" si="19"/>
        <v/>
      </c>
      <c r="T32" s="671" t="str">
        <f t="shared" si="20"/>
        <v/>
      </c>
      <c r="V32" s="672" t="str">
        <f t="shared" si="5"/>
        <v/>
      </c>
      <c r="W32" s="676">
        <v>50</v>
      </c>
      <c r="X32" s="674">
        <f t="shared" si="10"/>
        <v>0</v>
      </c>
      <c r="Y32" s="675" t="str">
        <f t="shared" si="11"/>
        <v/>
      </c>
      <c r="AA32" s="672" t="str" cm="1">
        <f t="array" aca="1" ref="AA32" ca="1">IF(ISBLANK(K32),"",LEFT(B32,MAX(IF(ISERROR(SEARCH(" ",LEFT(B32,AB32),ROW(OFFSET(INDIRECT("v14"),,,LEN(B32))))),0,SEARCH(" ",LEFT(B32,AB32),ROW(OFFSET(INDIRECT("v14"),,,LEN(B32))))))))</f>
        <v/>
      </c>
      <c r="AB32" s="676">
        <v>50</v>
      </c>
      <c r="AC32" s="674">
        <f t="shared" ca="1" si="12"/>
        <v>0</v>
      </c>
      <c r="AD32" s="675" t="str">
        <f t="shared" si="13"/>
        <v/>
      </c>
      <c r="AF32" s="672" t="str" cm="1">
        <f t="array" aca="1" ref="AF32" ca="1">IF(ISBLANK(K32),"",LEFT(B32,MIN(AG32,SUMPRODUCT(MAX((MID(B32,ROW(INDIRECT("1:"&amp;AG32)),1)=" ")*(ROW(INDIRECT("1:"&amp;AG32))))))))</f>
        <v/>
      </c>
      <c r="AG32" s="676">
        <v>36</v>
      </c>
      <c r="AH32" s="674">
        <f t="shared" ca="1" si="14"/>
        <v>0</v>
      </c>
      <c r="AI32" s="675" t="str">
        <f t="shared" si="15"/>
        <v/>
      </c>
      <c r="AK32" s="683"/>
      <c r="AL32" s="613"/>
      <c r="AM32" s="668"/>
      <c r="AN32" s="684">
        <f t="shared" si="22"/>
        <v>0</v>
      </c>
      <c r="AO32" s="685" t="str">
        <f t="shared" si="23"/>
        <v/>
      </c>
      <c r="AP32" s="636"/>
      <c r="AQ32" s="636"/>
    </row>
    <row r="33" spans="1:43" ht="26.25">
      <c r="B33" s="655" t="str">
        <f t="shared" si="7"/>
        <v/>
      </c>
      <c r="C33" s="656"/>
      <c r="D33" s="657"/>
      <c r="E33" s="658" t="str">
        <f t="shared" si="0"/>
        <v/>
      </c>
      <c r="F33" s="659" t="str">
        <f t="shared" si="1"/>
        <v/>
      </c>
      <c r="G33" s="659" t="str">
        <f t="shared" si="1"/>
        <v/>
      </c>
      <c r="H33" s="660" t="str">
        <f t="shared" si="2"/>
        <v/>
      </c>
      <c r="I33" s="661" t="str">
        <f t="shared" si="3"/>
        <v/>
      </c>
      <c r="J33" s="764" t="s">
        <v>720</v>
      </c>
      <c r="K33" s="662"/>
      <c r="L33" s="663"/>
      <c r="M33" s="664">
        <f t="shared" si="21"/>
        <v>0</v>
      </c>
      <c r="N33" s="665" t="str">
        <f t="shared" si="9"/>
        <v/>
      </c>
      <c r="O33" s="666">
        <f t="shared" si="4"/>
        <v>0</v>
      </c>
      <c r="P33" s="667" t="str">
        <f t="shared" si="17"/>
        <v/>
      </c>
      <c r="Q33" s="668">
        <v>255</v>
      </c>
      <c r="R33" s="669" t="str">
        <f t="shared" si="18"/>
        <v/>
      </c>
      <c r="S33" s="670" t="str">
        <f t="shared" si="19"/>
        <v/>
      </c>
      <c r="T33" s="671" t="str">
        <f t="shared" si="20"/>
        <v/>
      </c>
      <c r="V33" s="672" t="str">
        <f t="shared" si="5"/>
        <v/>
      </c>
      <c r="W33" s="676">
        <v>50</v>
      </c>
      <c r="X33" s="674">
        <f t="shared" si="10"/>
        <v>0</v>
      </c>
      <c r="Y33" s="675" t="str">
        <f t="shared" si="11"/>
        <v/>
      </c>
      <c r="AA33" s="672" t="str" cm="1">
        <f t="array" aca="1" ref="AA33" ca="1">IF(ISBLANK(K33),"",LEFT(B33,MAX(IF(ISERROR(SEARCH(" ",LEFT(B33,AB33),ROW(OFFSET(INDIRECT("v14"),,,LEN(B33))))),0,SEARCH(" ",LEFT(B33,AB33),ROW(OFFSET(INDIRECT("v14"),,,LEN(B33))))))))</f>
        <v/>
      </c>
      <c r="AB33" s="676">
        <v>50</v>
      </c>
      <c r="AC33" s="674">
        <f t="shared" ca="1" si="12"/>
        <v>0</v>
      </c>
      <c r="AD33" s="675" t="str">
        <f t="shared" si="13"/>
        <v/>
      </c>
      <c r="AF33" s="672" t="str" cm="1">
        <f t="array" aca="1" ref="AF33" ca="1">IF(ISBLANK(K33),"",LEFT(B33,MIN(AG33,SUMPRODUCT(MAX((MID(B33,ROW(INDIRECT("1:"&amp;AG33)),1)=" ")*(ROW(INDIRECT("1:"&amp;AG33))))))))</f>
        <v/>
      </c>
      <c r="AG33" s="676">
        <v>37</v>
      </c>
      <c r="AH33" s="674">
        <f t="shared" ca="1" si="14"/>
        <v>0</v>
      </c>
      <c r="AI33" s="675" t="str">
        <f t="shared" si="15"/>
        <v/>
      </c>
      <c r="AK33" s="683"/>
      <c r="AL33" s="613"/>
      <c r="AM33" s="668"/>
      <c r="AN33" s="684">
        <f t="shared" si="22"/>
        <v>0</v>
      </c>
      <c r="AO33" s="685" t="str">
        <f t="shared" si="23"/>
        <v/>
      </c>
      <c r="AP33" s="636"/>
      <c r="AQ33" s="636"/>
    </row>
    <row r="34" spans="1:43" ht="26.25">
      <c r="B34" s="655" t="str">
        <f t="shared" si="7"/>
        <v/>
      </c>
      <c r="C34" s="656"/>
      <c r="D34" s="657"/>
      <c r="E34" s="658" t="str">
        <f t="shared" si="0"/>
        <v/>
      </c>
      <c r="F34" s="659" t="str">
        <f t="shared" si="1"/>
        <v/>
      </c>
      <c r="G34" s="659" t="str">
        <f t="shared" si="1"/>
        <v/>
      </c>
      <c r="H34" s="660" t="str">
        <f t="shared" si="2"/>
        <v/>
      </c>
      <c r="I34" s="661" t="str">
        <f t="shared" si="3"/>
        <v/>
      </c>
      <c r="J34" s="764" t="s">
        <v>720</v>
      </c>
      <c r="K34" s="662"/>
      <c r="L34" s="663"/>
      <c r="M34" s="664">
        <f t="shared" si="21"/>
        <v>0</v>
      </c>
      <c r="N34" s="665" t="str">
        <f t="shared" si="9"/>
        <v/>
      </c>
      <c r="O34" s="666">
        <f t="shared" si="4"/>
        <v>0</v>
      </c>
      <c r="P34" s="667" t="str">
        <f t="shared" si="17"/>
        <v/>
      </c>
      <c r="Q34" s="668">
        <v>255</v>
      </c>
      <c r="R34" s="669" t="str">
        <f t="shared" si="18"/>
        <v/>
      </c>
      <c r="S34" s="670" t="str">
        <f t="shared" si="19"/>
        <v/>
      </c>
      <c r="T34" s="671" t="str">
        <f t="shared" si="20"/>
        <v/>
      </c>
      <c r="V34" s="672" t="str">
        <f t="shared" si="5"/>
        <v/>
      </c>
      <c r="W34" s="676">
        <v>50</v>
      </c>
      <c r="X34" s="674">
        <f t="shared" si="10"/>
        <v>0</v>
      </c>
      <c r="Y34" s="675" t="str">
        <f t="shared" si="11"/>
        <v/>
      </c>
      <c r="AA34" s="672" t="str" cm="1">
        <f t="array" aca="1" ref="AA34" ca="1">IF(ISBLANK(K34),"",LEFT(B34,MAX(IF(ISERROR(SEARCH(" ",LEFT(B34,AB34),ROW(OFFSET(INDIRECT("v14"),,,LEN(B34))))),0,SEARCH(" ",LEFT(B34,AB34),ROW(OFFSET(INDIRECT("v14"),,,LEN(B34))))))))</f>
        <v/>
      </c>
      <c r="AB34" s="676">
        <v>50</v>
      </c>
      <c r="AC34" s="674">
        <f t="shared" ca="1" si="12"/>
        <v>0</v>
      </c>
      <c r="AD34" s="675" t="str">
        <f t="shared" si="13"/>
        <v/>
      </c>
      <c r="AF34" s="672" t="str" cm="1">
        <f t="array" aca="1" ref="AF34" ca="1">IF(ISBLANK(K34),"",LEFT(B34,MIN(AG34,SUMPRODUCT(MAX((MID(B34,ROW(INDIRECT("1:"&amp;AG34)),1)=" ")*(ROW(INDIRECT("1:"&amp;AG34))))))))</f>
        <v/>
      </c>
      <c r="AG34" s="676">
        <v>38</v>
      </c>
      <c r="AH34" s="674">
        <f t="shared" ca="1" si="14"/>
        <v>0</v>
      </c>
      <c r="AI34" s="675" t="str">
        <f t="shared" si="15"/>
        <v/>
      </c>
      <c r="AK34" s="683"/>
      <c r="AL34" s="613"/>
      <c r="AM34" s="668"/>
      <c r="AN34" s="684">
        <f t="shared" si="22"/>
        <v>0</v>
      </c>
      <c r="AO34" s="685" t="str">
        <f t="shared" si="23"/>
        <v/>
      </c>
      <c r="AP34" s="636"/>
      <c r="AQ34" s="636"/>
    </row>
    <row r="35" spans="1:43" ht="26.25">
      <c r="B35" s="655" t="str">
        <f t="shared" si="7"/>
        <v/>
      </c>
      <c r="C35" s="656"/>
      <c r="D35" s="657"/>
      <c r="E35" s="658" t="str">
        <f t="shared" si="0"/>
        <v/>
      </c>
      <c r="F35" s="659" t="str">
        <f t="shared" si="1"/>
        <v/>
      </c>
      <c r="G35" s="659" t="str">
        <f t="shared" si="1"/>
        <v/>
      </c>
      <c r="H35" s="660" t="str">
        <f t="shared" si="2"/>
        <v/>
      </c>
      <c r="I35" s="661" t="str">
        <f t="shared" si="3"/>
        <v/>
      </c>
      <c r="J35" s="764" t="s">
        <v>720</v>
      </c>
      <c r="K35" s="662"/>
      <c r="L35" s="663"/>
      <c r="M35" s="664">
        <f t="shared" si="21"/>
        <v>0</v>
      </c>
      <c r="N35" s="665" t="str">
        <f t="shared" si="9"/>
        <v/>
      </c>
      <c r="O35" s="666">
        <f t="shared" si="4"/>
        <v>0</v>
      </c>
      <c r="P35" s="667" t="str">
        <f t="shared" si="17"/>
        <v/>
      </c>
      <c r="Q35" s="668">
        <v>255</v>
      </c>
      <c r="R35" s="669" t="str">
        <f t="shared" si="18"/>
        <v/>
      </c>
      <c r="S35" s="670" t="str">
        <f t="shared" si="19"/>
        <v/>
      </c>
      <c r="T35" s="671" t="str">
        <f t="shared" si="20"/>
        <v/>
      </c>
      <c r="V35" s="672" t="str">
        <f t="shared" si="5"/>
        <v/>
      </c>
      <c r="W35" s="676">
        <v>50</v>
      </c>
      <c r="X35" s="674">
        <f t="shared" si="10"/>
        <v>0</v>
      </c>
      <c r="Y35" s="675" t="str">
        <f t="shared" si="11"/>
        <v/>
      </c>
      <c r="AA35" s="672" t="str" cm="1">
        <f t="array" aca="1" ref="AA35" ca="1">IF(ISBLANK(K35),"",LEFT(B35,MAX(IF(ISERROR(SEARCH(" ",LEFT(B35,AB35),ROW(OFFSET(INDIRECT("v14"),,,LEN(B35))))),0,SEARCH(" ",LEFT(B35,AB35),ROW(OFFSET(INDIRECT("v14"),,,LEN(B35))))))))</f>
        <v/>
      </c>
      <c r="AB35" s="676">
        <v>50</v>
      </c>
      <c r="AC35" s="674">
        <f t="shared" ca="1" si="12"/>
        <v>0</v>
      </c>
      <c r="AD35" s="675" t="str">
        <f t="shared" si="13"/>
        <v/>
      </c>
      <c r="AF35" s="672" t="str" cm="1">
        <f t="array" aca="1" ref="AF35" ca="1">IF(ISBLANK(K35),"",LEFT(B35,MIN(AG35,SUMPRODUCT(MAX((MID(B35,ROW(INDIRECT("1:"&amp;AG35)),1)=" ")*(ROW(INDIRECT("1:"&amp;AG35))))))))</f>
        <v/>
      </c>
      <c r="AG35" s="676">
        <v>39</v>
      </c>
      <c r="AH35" s="674">
        <f t="shared" ca="1" si="14"/>
        <v>0</v>
      </c>
      <c r="AI35" s="675" t="str">
        <f t="shared" si="15"/>
        <v/>
      </c>
      <c r="AK35" s="683"/>
      <c r="AL35" s="613"/>
      <c r="AM35" s="668"/>
      <c r="AN35" s="684">
        <f t="shared" si="22"/>
        <v>0</v>
      </c>
      <c r="AO35" s="685" t="str">
        <f t="shared" si="23"/>
        <v/>
      </c>
      <c r="AP35" s="636"/>
      <c r="AQ35" s="636"/>
    </row>
    <row r="36" spans="1:43" ht="26.25">
      <c r="B36" s="655" t="str">
        <f t="shared" si="7"/>
        <v/>
      </c>
      <c r="C36" s="656"/>
      <c r="D36" s="657"/>
      <c r="E36" s="658" t="str">
        <f t="shared" si="0"/>
        <v/>
      </c>
      <c r="F36" s="659" t="str">
        <f t="shared" si="1"/>
        <v/>
      </c>
      <c r="G36" s="659" t="str">
        <f t="shared" si="1"/>
        <v/>
      </c>
      <c r="H36" s="660" t="str">
        <f t="shared" si="2"/>
        <v/>
      </c>
      <c r="I36" s="661" t="str">
        <f t="shared" si="3"/>
        <v/>
      </c>
      <c r="J36" s="764" t="s">
        <v>720</v>
      </c>
      <c r="K36" s="662"/>
      <c r="L36" s="663"/>
      <c r="M36" s="664">
        <f t="shared" si="21"/>
        <v>0</v>
      </c>
      <c r="N36" s="665" t="str">
        <f t="shared" si="9"/>
        <v/>
      </c>
      <c r="O36" s="666">
        <f t="shared" si="4"/>
        <v>0</v>
      </c>
      <c r="P36" s="667" t="str">
        <f t="shared" si="17"/>
        <v/>
      </c>
      <c r="Q36" s="668">
        <v>255</v>
      </c>
      <c r="R36" s="669" t="str">
        <f t="shared" si="18"/>
        <v/>
      </c>
      <c r="S36" s="670" t="str">
        <f t="shared" si="19"/>
        <v/>
      </c>
      <c r="T36" s="671" t="str">
        <f t="shared" si="20"/>
        <v/>
      </c>
      <c r="V36" s="672" t="str">
        <f t="shared" si="5"/>
        <v/>
      </c>
      <c r="W36" s="676">
        <v>50</v>
      </c>
      <c r="X36" s="674">
        <f t="shared" si="10"/>
        <v>0</v>
      </c>
      <c r="Y36" s="675" t="str">
        <f t="shared" si="11"/>
        <v/>
      </c>
      <c r="AA36" s="672" t="str" cm="1">
        <f t="array" aca="1" ref="AA36" ca="1">IF(ISBLANK(K36),"",LEFT(B36,MAX(IF(ISERROR(SEARCH(" ",LEFT(B36,AB36),ROW(OFFSET(INDIRECT("v14"),,,LEN(B36))))),0,SEARCH(" ",LEFT(B36,AB36),ROW(OFFSET(INDIRECT("v14"),,,LEN(B36))))))))</f>
        <v/>
      </c>
      <c r="AB36" s="676">
        <v>50</v>
      </c>
      <c r="AC36" s="674">
        <f t="shared" ca="1" si="12"/>
        <v>0</v>
      </c>
      <c r="AD36" s="675" t="str">
        <f t="shared" si="13"/>
        <v/>
      </c>
      <c r="AF36" s="672" t="str" cm="1">
        <f t="array" aca="1" ref="AF36" ca="1">IF(ISBLANK(K36),"",LEFT(B36,MIN(AG36,SUMPRODUCT(MAX((MID(B36,ROW(INDIRECT("1:"&amp;AG36)),1)=" ")*(ROW(INDIRECT("1:"&amp;AG36))))))))</f>
        <v/>
      </c>
      <c r="AG36" s="676">
        <v>40</v>
      </c>
      <c r="AH36" s="674">
        <f t="shared" ca="1" si="14"/>
        <v>0</v>
      </c>
      <c r="AI36" s="675" t="str">
        <f t="shared" si="15"/>
        <v/>
      </c>
      <c r="AK36" s="683"/>
      <c r="AL36" s="613"/>
      <c r="AM36" s="668"/>
      <c r="AN36" s="684">
        <f t="shared" si="22"/>
        <v>0</v>
      </c>
      <c r="AO36" s="685" t="str">
        <f t="shared" si="23"/>
        <v/>
      </c>
      <c r="AP36" s="636"/>
      <c r="AQ36" s="636"/>
    </row>
    <row r="37" spans="1:43">
      <c r="A37" s="690"/>
      <c r="B37" s="691"/>
      <c r="C37" s="691"/>
      <c r="D37" s="691"/>
      <c r="E37" s="692" t="str">
        <f>SUBSTITUTE(K37,"—","",1)</f>
        <v/>
      </c>
      <c r="F37" s="691" t="str">
        <f t="shared" ref="F37" si="24">TRIM(E37)</f>
        <v/>
      </c>
      <c r="G37" s="691"/>
      <c r="H37" s="691"/>
      <c r="I37" s="691"/>
      <c r="K37" s="690"/>
      <c r="L37" s="690"/>
      <c r="M37" s="690"/>
      <c r="N37" s="690"/>
      <c r="O37" s="690"/>
      <c r="P37" s="690"/>
      <c r="Q37" s="690"/>
      <c r="R37" s="690"/>
      <c r="S37" s="690"/>
      <c r="T37" s="690"/>
      <c r="V37" s="690"/>
      <c r="W37" s="690"/>
      <c r="X37" s="690"/>
      <c r="Y37" s="690"/>
      <c r="AA37" s="690"/>
      <c r="AB37" s="690"/>
      <c r="AC37" s="690"/>
      <c r="AD37" s="690"/>
      <c r="AF37" s="690"/>
      <c r="AG37" s="690"/>
      <c r="AH37" s="690"/>
      <c r="AI37" s="690"/>
      <c r="AK37" s="690"/>
      <c r="AL37" s="690"/>
      <c r="AM37" s="690"/>
      <c r="AN37" s="690"/>
      <c r="AO37" s="690"/>
      <c r="AP37" s="690"/>
      <c r="AQ37" s="690"/>
    </row>
    <row r="38" spans="1:43" ht="21.75" thickBot="1">
      <c r="B38" s="608"/>
      <c r="C38" s="608"/>
      <c r="D38" s="608"/>
      <c r="E38" s="609"/>
      <c r="F38" s="608"/>
      <c r="G38" s="608"/>
      <c r="H38" s="608"/>
      <c r="I38" s="608"/>
    </row>
    <row r="39" spans="1:43">
      <c r="B39" s="693" t="s">
        <v>1771</v>
      </c>
      <c r="C39" s="608"/>
      <c r="D39" s="608"/>
      <c r="E39" s="609"/>
      <c r="F39" s="608"/>
      <c r="G39" s="608"/>
      <c r="H39" s="608"/>
      <c r="I39" s="608"/>
      <c r="K39" s="694" t="s">
        <v>1772</v>
      </c>
    </row>
    <row r="40" spans="1:43">
      <c r="B40" s="695" t="s">
        <v>1773</v>
      </c>
      <c r="C40" s="608"/>
      <c r="D40" s="608"/>
      <c r="E40" s="609"/>
      <c r="F40" s="608"/>
      <c r="G40" s="608"/>
      <c r="H40" s="608"/>
      <c r="I40" s="608"/>
      <c r="K40" s="696" t="s">
        <v>1774</v>
      </c>
    </row>
    <row r="41" spans="1:43">
      <c r="B41" s="695" t="s">
        <v>1775</v>
      </c>
      <c r="C41" s="608"/>
      <c r="D41" s="608"/>
      <c r="E41" s="609"/>
      <c r="F41" s="608"/>
      <c r="G41" s="608"/>
      <c r="H41" s="608"/>
      <c r="I41" s="608"/>
      <c r="K41" s="696" t="s">
        <v>1776</v>
      </c>
    </row>
    <row r="42" spans="1:43">
      <c r="B42" s="695" t="s">
        <v>1777</v>
      </c>
      <c r="C42" s="608"/>
      <c r="D42" s="608"/>
      <c r="E42" s="609"/>
      <c r="F42" s="608"/>
      <c r="G42" s="608"/>
      <c r="H42" s="608"/>
      <c r="I42" s="608"/>
      <c r="K42" s="696" t="s">
        <v>1778</v>
      </c>
    </row>
    <row r="43" spans="1:43" ht="21" customHeight="1">
      <c r="B43" s="695" t="s">
        <v>1779</v>
      </c>
      <c r="C43" s="608"/>
      <c r="D43" s="608"/>
      <c r="E43" s="609"/>
      <c r="F43" s="608"/>
      <c r="G43" s="608"/>
      <c r="H43" s="608"/>
      <c r="I43" s="608"/>
      <c r="K43" s="696" t="s">
        <v>1780</v>
      </c>
    </row>
    <row r="44" spans="1:43" ht="21.75" thickBot="1">
      <c r="B44" s="697"/>
      <c r="C44" s="608"/>
      <c r="D44" s="608"/>
      <c r="E44" s="609"/>
      <c r="F44" s="608"/>
      <c r="G44" s="608"/>
      <c r="H44" s="608"/>
      <c r="I44" s="608"/>
      <c r="K44" s="698" t="s">
        <v>1781</v>
      </c>
    </row>
    <row r="45" spans="1:43">
      <c r="B45" s="608"/>
      <c r="C45" s="608"/>
      <c r="D45" s="608"/>
      <c r="E45" s="609"/>
      <c r="F45" s="608"/>
      <c r="G45" s="608"/>
      <c r="H45" s="608"/>
      <c r="I45" s="608"/>
    </row>
    <row r="47" spans="1:43" s="703" customFormat="1" ht="30" customHeight="1">
      <c r="A47" s="700"/>
      <c r="B47" s="700"/>
      <c r="C47" s="700"/>
      <c r="D47" s="700"/>
      <c r="E47" s="768"/>
      <c r="F47" s="768"/>
      <c r="G47" s="700"/>
      <c r="H47" s="700"/>
      <c r="I47" s="700"/>
      <c r="L47" s="769"/>
      <c r="M47" s="769"/>
      <c r="N47" s="769"/>
      <c r="O47" s="769"/>
      <c r="P47" s="769"/>
      <c r="Q47" s="710"/>
      <c r="R47" s="710"/>
      <c r="S47" s="710"/>
      <c r="T47" s="710"/>
      <c r="U47" s="710"/>
      <c r="V47" s="710"/>
      <c r="W47" s="710"/>
      <c r="X47" s="710"/>
      <c r="Y47" s="710"/>
      <c r="Z47" s="710"/>
      <c r="AA47" s="710"/>
      <c r="AB47" s="710"/>
      <c r="AC47" s="710"/>
    </row>
    <row r="48" spans="1:43" s="703" customFormat="1" ht="30" customHeight="1">
      <c r="A48" s="700"/>
      <c r="B48" s="704"/>
      <c r="C48" s="700"/>
      <c r="D48" s="770" t="s">
        <v>1782</v>
      </c>
      <c r="E48" s="770"/>
      <c r="F48" s="770"/>
      <c r="G48" s="700"/>
      <c r="H48" s="700"/>
      <c r="I48" s="701"/>
      <c r="L48" s="771"/>
      <c r="M48" s="771"/>
      <c r="N48" s="771"/>
      <c r="O48" s="771"/>
      <c r="P48" s="771"/>
      <c r="Q48" s="771"/>
      <c r="R48" s="771"/>
      <c r="S48" s="771"/>
      <c r="T48" s="771"/>
      <c r="U48" s="771"/>
      <c r="V48" s="710"/>
      <c r="W48" s="97"/>
      <c r="X48" s="2865"/>
      <c r="Y48" s="2865"/>
      <c r="Z48" s="2865"/>
      <c r="AA48" s="2865"/>
      <c r="AB48" s="97"/>
      <c r="AC48" s="710"/>
    </row>
    <row r="49" spans="1:29" s="703" customFormat="1" ht="30" customHeight="1">
      <c r="A49" s="700"/>
      <c r="B49" s="704"/>
      <c r="C49" s="700"/>
      <c r="D49" s="770"/>
      <c r="E49" s="770"/>
      <c r="F49" s="770"/>
      <c r="G49" s="700"/>
      <c r="H49" s="700"/>
      <c r="I49" s="701"/>
      <c r="L49" s="771"/>
      <c r="M49" s="771"/>
      <c r="N49" s="771"/>
      <c r="O49" s="771"/>
      <c r="P49" s="771"/>
      <c r="Q49" s="771"/>
      <c r="R49" s="771"/>
      <c r="S49" s="771"/>
      <c r="T49" s="771"/>
      <c r="U49" s="771"/>
      <c r="V49" s="710"/>
      <c r="W49" s="772"/>
      <c r="X49" s="2865"/>
      <c r="Y49" s="2865"/>
      <c r="Z49" s="2865"/>
      <c r="AA49" s="2865"/>
      <c r="AB49" s="97"/>
      <c r="AC49" s="710"/>
    </row>
    <row r="50" spans="1:29" s="703" customFormat="1" ht="30" customHeight="1">
      <c r="A50" s="700"/>
      <c r="B50" s="705"/>
      <c r="C50" s="700"/>
      <c r="D50" s="773" t="s">
        <v>1822</v>
      </c>
      <c r="E50" s="773"/>
      <c r="F50" s="768"/>
      <c r="G50" s="700"/>
      <c r="H50" s="700"/>
      <c r="I50" s="701"/>
      <c r="L50" s="771"/>
      <c r="M50" s="771"/>
      <c r="N50" s="771"/>
      <c r="O50" s="771"/>
      <c r="P50" s="771"/>
      <c r="Q50" s="771"/>
      <c r="R50" s="771"/>
      <c r="S50" s="771"/>
      <c r="T50" s="771"/>
      <c r="U50" s="771"/>
      <c r="V50" s="710"/>
      <c r="W50" s="97"/>
      <c r="X50" s="2865"/>
      <c r="Y50" s="2865"/>
      <c r="Z50" s="2865"/>
      <c r="AA50" s="2865"/>
      <c r="AB50" s="97"/>
      <c r="AC50" s="710"/>
    </row>
    <row r="51" spans="1:29" s="703" customFormat="1" ht="30" customHeight="1">
      <c r="A51" s="700"/>
      <c r="B51" s="705"/>
      <c r="C51" s="700"/>
      <c r="D51" s="773" t="s">
        <v>1783</v>
      </c>
      <c r="E51" s="773"/>
      <c r="F51" s="768"/>
      <c r="G51" s="700"/>
      <c r="H51" s="700"/>
      <c r="I51" s="701"/>
      <c r="L51" s="771"/>
      <c r="M51" s="771"/>
      <c r="N51" s="771"/>
      <c r="O51" s="771"/>
      <c r="P51" s="771"/>
      <c r="Q51" s="771"/>
      <c r="R51" s="771"/>
      <c r="S51" s="771"/>
      <c r="T51" s="771"/>
      <c r="U51" s="771"/>
      <c r="V51" s="710"/>
      <c r="W51" s="772"/>
      <c r="X51" s="2865"/>
      <c r="Y51" s="2865"/>
      <c r="Z51" s="2865"/>
      <c r="AA51" s="2865"/>
      <c r="AB51" s="97"/>
      <c r="AC51" s="710"/>
    </row>
    <row r="52" spans="1:29" s="703" customFormat="1" ht="30" customHeight="1">
      <c r="A52" s="700"/>
      <c r="B52" s="705"/>
      <c r="C52" s="700"/>
      <c r="D52" s="773" t="s">
        <v>1784</v>
      </c>
      <c r="E52" s="773"/>
      <c r="F52" s="768"/>
      <c r="G52" s="700"/>
      <c r="H52" s="700"/>
      <c r="I52" s="701"/>
      <c r="L52" s="771"/>
      <c r="M52" s="771"/>
      <c r="N52" s="771"/>
      <c r="O52" s="771"/>
      <c r="P52" s="771"/>
      <c r="Q52" s="771"/>
      <c r="R52" s="771"/>
      <c r="S52" s="771"/>
      <c r="T52" s="771"/>
      <c r="U52" s="771"/>
      <c r="V52" s="710"/>
      <c r="W52" s="97"/>
      <c r="X52" s="2865"/>
      <c r="Y52" s="2865"/>
      <c r="Z52" s="2865"/>
      <c r="AA52" s="2865"/>
      <c r="AB52" s="97"/>
      <c r="AC52" s="710"/>
    </row>
    <row r="53" spans="1:29" s="703" customFormat="1" ht="30" customHeight="1">
      <c r="A53" s="700"/>
      <c r="B53" s="706"/>
      <c r="C53" s="700"/>
      <c r="D53" s="700"/>
      <c r="E53" s="700"/>
      <c r="F53" s="700"/>
      <c r="G53" s="700"/>
      <c r="H53" s="700"/>
      <c r="I53" s="701"/>
      <c r="L53" s="771"/>
      <c r="M53" s="771"/>
      <c r="N53" s="771"/>
      <c r="O53" s="771"/>
      <c r="P53" s="771"/>
      <c r="Q53" s="771"/>
      <c r="R53" s="771"/>
      <c r="S53" s="771"/>
      <c r="T53" s="771"/>
      <c r="U53" s="771"/>
      <c r="V53" s="710"/>
      <c r="W53" s="772"/>
      <c r="X53" s="2865"/>
      <c r="Y53" s="2865"/>
      <c r="Z53" s="2865"/>
      <c r="AA53" s="2865"/>
      <c r="AB53" s="97"/>
      <c r="AC53" s="710"/>
    </row>
    <row r="54" spans="1:29" s="703" customFormat="1" ht="30" customHeight="1">
      <c r="A54" s="700"/>
      <c r="B54" s="707" t="s">
        <v>1785</v>
      </c>
      <c r="C54" s="700"/>
      <c r="D54" s="700"/>
      <c r="E54" s="700"/>
      <c r="F54" s="700"/>
      <c r="G54" s="700"/>
      <c r="H54" s="700"/>
      <c r="I54" s="701"/>
      <c r="L54" s="771"/>
      <c r="M54" s="771"/>
      <c r="N54" s="771"/>
      <c r="O54" s="771"/>
      <c r="P54" s="771"/>
      <c r="Q54" s="771"/>
      <c r="R54" s="771"/>
      <c r="S54" s="771"/>
      <c r="T54" s="771"/>
      <c r="U54" s="771"/>
      <c r="V54" s="710"/>
      <c r="W54" s="97"/>
      <c r="X54" s="2865"/>
      <c r="Y54" s="2865"/>
      <c r="Z54" s="2865"/>
      <c r="AA54" s="2865"/>
      <c r="AB54" s="97"/>
      <c r="AC54" s="710"/>
    </row>
    <row r="55" spans="1:29" s="703" customFormat="1" ht="30" customHeight="1">
      <c r="A55" s="700"/>
      <c r="B55" s="704"/>
      <c r="C55" s="700"/>
      <c r="D55" s="700"/>
      <c r="E55" s="700"/>
      <c r="F55" s="700"/>
      <c r="G55" s="700"/>
      <c r="H55" s="700"/>
      <c r="I55" s="701"/>
      <c r="L55" s="771"/>
      <c r="M55" s="771"/>
      <c r="N55" s="771"/>
      <c r="O55" s="771"/>
      <c r="P55" s="771"/>
      <c r="Q55" s="771"/>
      <c r="R55" s="771"/>
      <c r="S55" s="771"/>
      <c r="T55" s="771"/>
      <c r="U55" s="771"/>
      <c r="V55" s="710"/>
      <c r="W55" s="772"/>
      <c r="X55" s="2865"/>
      <c r="Y55" s="2865"/>
      <c r="Z55" s="2865"/>
      <c r="AA55" s="2865"/>
      <c r="AB55" s="97"/>
      <c r="AC55" s="710"/>
    </row>
    <row r="56" spans="1:29" s="703" customFormat="1" ht="30" customHeight="1">
      <c r="A56" s="700"/>
      <c r="B56" s="705" t="s">
        <v>1786</v>
      </c>
      <c r="C56" s="700"/>
      <c r="D56" s="700"/>
      <c r="E56" s="700"/>
      <c r="F56" s="700"/>
      <c r="G56" s="700"/>
      <c r="H56" s="700"/>
      <c r="I56" s="701"/>
      <c r="L56" s="771"/>
      <c r="M56" s="771"/>
      <c r="N56" s="771"/>
      <c r="O56" s="771"/>
      <c r="P56" s="771"/>
      <c r="Q56" s="771"/>
      <c r="R56" s="771"/>
      <c r="S56" s="771"/>
      <c r="T56" s="771"/>
      <c r="U56" s="771"/>
      <c r="V56" s="710"/>
      <c r="W56" s="97"/>
      <c r="X56" s="2865"/>
      <c r="Y56" s="2865"/>
      <c r="Z56" s="2865"/>
      <c r="AA56" s="2865"/>
      <c r="AB56" s="97"/>
      <c r="AC56" s="710"/>
    </row>
    <row r="57" spans="1:29" s="703" customFormat="1" ht="30" customHeight="1">
      <c r="A57" s="700"/>
      <c r="B57" s="705" t="s">
        <v>1787</v>
      </c>
      <c r="C57" s="700"/>
      <c r="D57" s="700"/>
      <c r="E57" s="700"/>
      <c r="F57" s="700"/>
      <c r="G57" s="700"/>
      <c r="H57" s="700"/>
      <c r="I57" s="701"/>
      <c r="L57" s="771"/>
      <c r="M57" s="771"/>
      <c r="N57" s="771"/>
      <c r="O57" s="771"/>
      <c r="P57" s="771"/>
      <c r="Q57" s="771"/>
      <c r="R57" s="771"/>
      <c r="S57" s="771"/>
      <c r="T57" s="771"/>
      <c r="U57" s="771"/>
      <c r="V57" s="710"/>
      <c r="W57" s="772"/>
      <c r="X57" s="2865"/>
      <c r="Y57" s="2865"/>
      <c r="Z57" s="2865"/>
      <c r="AA57" s="2865"/>
      <c r="AB57" s="97"/>
      <c r="AC57" s="710"/>
    </row>
    <row r="58" spans="1:29" s="703" customFormat="1" ht="30" customHeight="1">
      <c r="A58" s="700"/>
      <c r="B58" s="705" t="s">
        <v>1788</v>
      </c>
      <c r="C58" s="700"/>
      <c r="D58" s="700"/>
      <c r="E58" s="700"/>
      <c r="F58" s="700"/>
      <c r="G58" s="700"/>
      <c r="H58" s="700"/>
      <c r="I58" s="701"/>
      <c r="L58" s="771"/>
      <c r="M58" s="771"/>
      <c r="N58" s="771"/>
      <c r="O58" s="771"/>
      <c r="P58" s="771"/>
      <c r="Q58" s="771"/>
      <c r="R58" s="771"/>
      <c r="S58" s="771"/>
      <c r="T58" s="771"/>
      <c r="U58" s="771"/>
      <c r="V58" s="710"/>
      <c r="W58" s="97"/>
      <c r="X58" s="2865"/>
      <c r="Y58" s="2865"/>
      <c r="Z58" s="2865"/>
      <c r="AA58" s="2865"/>
      <c r="AB58" s="97"/>
      <c r="AC58" s="710"/>
    </row>
    <row r="59" spans="1:29" s="703" customFormat="1" ht="30" customHeight="1">
      <c r="A59" s="700"/>
      <c r="B59" s="706"/>
      <c r="C59" s="700"/>
      <c r="D59" s="700"/>
      <c r="E59" s="700"/>
      <c r="F59" s="700"/>
      <c r="G59" s="700"/>
      <c r="H59" s="700"/>
      <c r="I59" s="701"/>
      <c r="L59" s="771"/>
      <c r="M59" s="771"/>
      <c r="N59" s="771"/>
      <c r="O59" s="771"/>
      <c r="P59" s="771"/>
      <c r="Q59" s="771"/>
      <c r="R59" s="771"/>
      <c r="S59" s="771"/>
      <c r="T59" s="771"/>
      <c r="U59" s="771"/>
      <c r="V59" s="710"/>
      <c r="W59" s="772"/>
      <c r="X59" s="2865"/>
      <c r="Y59" s="2865"/>
      <c r="Z59" s="2865"/>
      <c r="AA59" s="2865"/>
      <c r="AB59" s="97"/>
      <c r="AC59" s="710"/>
    </row>
    <row r="60" spans="1:29" s="703" customFormat="1" ht="30" customHeight="1">
      <c r="A60" s="700"/>
      <c r="B60" s="708" t="s">
        <v>1789</v>
      </c>
      <c r="C60" s="700"/>
      <c r="D60" s="700"/>
      <c r="E60" s="700"/>
      <c r="F60" s="700"/>
      <c r="G60" s="700"/>
      <c r="H60" s="700"/>
      <c r="I60" s="701"/>
      <c r="L60" s="771"/>
      <c r="M60" s="771"/>
      <c r="N60" s="771"/>
      <c r="O60" s="771"/>
      <c r="P60" s="771"/>
      <c r="Q60" s="771"/>
      <c r="R60" s="771"/>
      <c r="S60" s="771"/>
      <c r="T60" s="771"/>
      <c r="U60" s="771"/>
      <c r="V60" s="710"/>
      <c r="W60" s="97"/>
      <c r="X60" s="2865"/>
      <c r="Y60" s="2865"/>
      <c r="Z60" s="2865"/>
      <c r="AA60" s="2865"/>
      <c r="AB60" s="97"/>
      <c r="AC60" s="710"/>
    </row>
    <row r="61" spans="1:29" s="703" customFormat="1" ht="30" customHeight="1">
      <c r="A61" s="700"/>
      <c r="B61" s="706"/>
      <c r="C61" s="700"/>
      <c r="D61" s="700"/>
      <c r="E61" s="700"/>
      <c r="F61" s="700"/>
      <c r="G61" s="700"/>
      <c r="H61" s="700"/>
      <c r="I61" s="701"/>
      <c r="L61" s="771"/>
      <c r="M61" s="771"/>
      <c r="N61" s="771"/>
      <c r="O61" s="771"/>
      <c r="P61" s="771"/>
      <c r="Q61" s="771"/>
      <c r="R61" s="771"/>
      <c r="S61" s="771"/>
      <c r="T61" s="771"/>
      <c r="U61" s="771"/>
      <c r="V61" s="710"/>
      <c r="W61" s="772"/>
      <c r="X61" s="2865"/>
      <c r="Y61" s="2865"/>
      <c r="Z61" s="2865"/>
      <c r="AA61" s="2865"/>
      <c r="AB61" s="97"/>
      <c r="AC61" s="710"/>
    </row>
    <row r="62" spans="1:29" s="703" customFormat="1" ht="30" customHeight="1">
      <c r="A62" s="700"/>
      <c r="B62" s="705" t="s">
        <v>1790</v>
      </c>
      <c r="C62" s="700"/>
      <c r="D62" s="700"/>
      <c r="E62" s="700"/>
      <c r="F62" s="700"/>
      <c r="G62" s="700"/>
      <c r="H62" s="700"/>
      <c r="I62" s="701"/>
      <c r="L62" s="771"/>
      <c r="M62" s="771"/>
      <c r="N62" s="771"/>
      <c r="O62" s="771"/>
      <c r="P62" s="771"/>
      <c r="Q62" s="771"/>
      <c r="R62" s="771"/>
      <c r="S62" s="771"/>
      <c r="T62" s="771"/>
      <c r="U62" s="771"/>
      <c r="V62" s="710"/>
      <c r="W62" s="97"/>
      <c r="X62" s="2865"/>
      <c r="Y62" s="2865"/>
      <c r="Z62" s="2865"/>
      <c r="AA62" s="2865"/>
      <c r="AB62" s="97"/>
      <c r="AC62" s="710"/>
    </row>
    <row r="63" spans="1:29" s="703" customFormat="1" ht="30" customHeight="1">
      <c r="A63" s="700"/>
      <c r="B63" s="706"/>
      <c r="C63" s="700"/>
      <c r="D63" s="700"/>
      <c r="E63" s="700"/>
      <c r="F63" s="700"/>
      <c r="G63" s="700"/>
      <c r="H63" s="700"/>
      <c r="I63" s="701"/>
      <c r="L63" s="771"/>
      <c r="M63" s="771"/>
      <c r="N63" s="771"/>
      <c r="O63" s="771"/>
      <c r="P63" s="771"/>
      <c r="Q63" s="771"/>
      <c r="R63" s="771"/>
      <c r="S63" s="771"/>
      <c r="T63" s="771"/>
      <c r="U63" s="771"/>
      <c r="V63" s="710"/>
      <c r="W63" s="772"/>
      <c r="X63" s="2865"/>
      <c r="Y63" s="2865"/>
      <c r="Z63" s="2865"/>
      <c r="AA63" s="2865"/>
      <c r="AB63" s="97"/>
      <c r="AC63" s="710"/>
    </row>
    <row r="64" spans="1:29" s="703" customFormat="1" ht="30" customHeight="1">
      <c r="A64" s="700"/>
      <c r="B64" s="705" t="s">
        <v>1791</v>
      </c>
      <c r="C64" s="700"/>
      <c r="D64" s="700"/>
      <c r="E64" s="700"/>
      <c r="F64" s="700"/>
      <c r="G64" s="700"/>
      <c r="H64" s="700"/>
      <c r="I64" s="701"/>
      <c r="L64" s="771"/>
      <c r="M64" s="771"/>
      <c r="N64" s="771"/>
      <c r="O64" s="771"/>
      <c r="P64" s="771"/>
      <c r="Q64" s="771"/>
      <c r="R64" s="771"/>
      <c r="S64" s="771"/>
      <c r="T64" s="771"/>
      <c r="U64" s="771"/>
      <c r="V64" s="710"/>
      <c r="W64" s="97"/>
      <c r="X64" s="2865"/>
      <c r="Y64" s="2865"/>
      <c r="Z64" s="2865"/>
      <c r="AA64" s="2865"/>
      <c r="AB64" s="97"/>
      <c r="AC64" s="710"/>
    </row>
    <row r="65" spans="1:32" s="703" customFormat="1" ht="30" customHeight="1">
      <c r="A65" s="700"/>
      <c r="B65" s="702"/>
      <c r="C65" s="702"/>
      <c r="D65" s="702"/>
      <c r="E65" s="702"/>
      <c r="F65" s="702"/>
      <c r="G65" s="702"/>
      <c r="H65" s="702"/>
      <c r="I65" s="702"/>
      <c r="L65" s="771"/>
      <c r="M65" s="771"/>
      <c r="N65" s="771"/>
      <c r="O65" s="771"/>
      <c r="P65" s="771"/>
      <c r="Q65" s="771"/>
      <c r="R65" s="771"/>
      <c r="S65" s="771"/>
      <c r="T65" s="771"/>
      <c r="U65" s="771"/>
      <c r="V65" s="710"/>
      <c r="W65" s="772"/>
      <c r="X65" s="2865"/>
      <c r="Y65" s="2865"/>
      <c r="Z65" s="2865"/>
      <c r="AA65" s="2865"/>
      <c r="AB65" s="97"/>
      <c r="AC65" s="710"/>
    </row>
    <row r="66" spans="1:32" s="703" customFormat="1" ht="30" customHeight="1">
      <c r="A66" s="700"/>
      <c r="B66" s="705" t="s">
        <v>1792</v>
      </c>
      <c r="C66" s="702"/>
      <c r="D66" s="702"/>
      <c r="E66" s="702"/>
      <c r="F66" s="702"/>
      <c r="G66" s="702"/>
      <c r="H66" s="702"/>
      <c r="I66" s="702"/>
      <c r="L66" s="771"/>
      <c r="M66" s="771"/>
      <c r="N66" s="771"/>
      <c r="O66" s="771"/>
      <c r="P66" s="771"/>
      <c r="Q66" s="771"/>
      <c r="R66" s="771"/>
      <c r="S66" s="771"/>
      <c r="T66" s="771"/>
      <c r="U66" s="771"/>
      <c r="V66" s="710"/>
      <c r="W66" s="97"/>
      <c r="X66" s="2865"/>
      <c r="Y66" s="2865"/>
      <c r="Z66" s="2865"/>
      <c r="AA66" s="2865"/>
      <c r="AB66" s="97"/>
      <c r="AC66" s="710"/>
    </row>
    <row r="67" spans="1:32" s="703" customFormat="1" ht="30" customHeight="1">
      <c r="A67" s="700"/>
      <c r="B67" s="702"/>
      <c r="C67" s="702"/>
      <c r="D67" s="702"/>
      <c r="E67" s="702"/>
      <c r="F67" s="702"/>
      <c r="G67" s="702"/>
      <c r="H67" s="702"/>
      <c r="I67" s="702"/>
      <c r="L67" s="771"/>
      <c r="M67" s="771"/>
      <c r="N67" s="771"/>
      <c r="O67" s="771"/>
      <c r="P67" s="771"/>
      <c r="Q67" s="771"/>
      <c r="R67" s="771"/>
      <c r="S67" s="771"/>
      <c r="T67" s="771"/>
      <c r="U67" s="771"/>
      <c r="V67" s="710"/>
      <c r="W67" s="772"/>
      <c r="X67" s="2865"/>
      <c r="Y67" s="2865"/>
      <c r="Z67" s="2865"/>
      <c r="AA67" s="2865"/>
      <c r="AB67" s="97"/>
      <c r="AC67" s="710"/>
    </row>
    <row r="68" spans="1:32" s="703" customFormat="1" ht="30" customHeight="1">
      <c r="A68" s="700"/>
      <c r="B68" s="705" t="s">
        <v>1793</v>
      </c>
      <c r="C68" s="702"/>
      <c r="D68" s="702"/>
      <c r="E68" s="702"/>
      <c r="F68" s="702"/>
      <c r="G68" s="702"/>
      <c r="H68" s="702"/>
      <c r="I68" s="702"/>
      <c r="L68" s="771"/>
      <c r="M68" s="771"/>
      <c r="N68" s="771"/>
      <c r="O68" s="771"/>
      <c r="P68" s="771"/>
      <c r="Q68" s="771"/>
      <c r="R68" s="771"/>
      <c r="S68" s="771"/>
      <c r="T68" s="771"/>
      <c r="U68" s="771"/>
      <c r="V68" s="710"/>
      <c r="W68" s="97"/>
      <c r="X68" s="2865"/>
      <c r="Y68" s="2865"/>
      <c r="Z68" s="2865"/>
      <c r="AA68" s="2865"/>
      <c r="AB68" s="97"/>
      <c r="AC68" s="710"/>
    </row>
    <row r="69" spans="1:32" s="703" customFormat="1" ht="30" customHeight="1">
      <c r="A69" s="700"/>
      <c r="B69" s="702"/>
      <c r="C69" s="702"/>
      <c r="D69" s="702"/>
      <c r="E69" s="702"/>
      <c r="F69" s="702"/>
      <c r="G69" s="702"/>
      <c r="H69" s="702"/>
      <c r="I69" s="702"/>
      <c r="L69" s="771"/>
      <c r="M69" s="771"/>
      <c r="N69" s="771"/>
      <c r="O69" s="771"/>
      <c r="P69" s="771"/>
      <c r="Q69" s="771"/>
      <c r="R69" s="771"/>
      <c r="S69" s="771"/>
      <c r="T69" s="771"/>
      <c r="U69" s="771"/>
      <c r="V69" s="710"/>
      <c r="W69" s="772"/>
      <c r="X69" s="2865"/>
      <c r="Y69" s="2865"/>
      <c r="Z69" s="2865"/>
      <c r="AA69" s="2865"/>
      <c r="AB69" s="97"/>
      <c r="AC69" s="710"/>
    </row>
    <row r="70" spans="1:32" s="703" customFormat="1" ht="30" customHeight="1">
      <c r="A70" s="700"/>
      <c r="B70" s="705" t="s">
        <v>1794</v>
      </c>
      <c r="C70" s="702"/>
      <c r="D70" s="702"/>
      <c r="E70" s="702"/>
      <c r="F70" s="702"/>
      <c r="G70" s="702"/>
      <c r="H70" s="702"/>
      <c r="I70" s="702"/>
      <c r="L70" s="771"/>
      <c r="M70" s="771"/>
      <c r="N70" s="771"/>
      <c r="O70" s="771"/>
      <c r="P70" s="771"/>
      <c r="Q70" s="771"/>
      <c r="R70" s="771"/>
      <c r="S70" s="771"/>
      <c r="T70" s="771"/>
      <c r="U70" s="771"/>
      <c r="V70" s="710"/>
      <c r="W70" s="97"/>
      <c r="X70" s="2865"/>
      <c r="Y70" s="2865"/>
      <c r="Z70" s="2865"/>
      <c r="AA70" s="2865"/>
      <c r="AB70" s="97"/>
      <c r="AC70" s="710"/>
    </row>
    <row r="71" spans="1:32" s="703" customFormat="1" ht="30" customHeight="1">
      <c r="A71" s="700"/>
      <c r="B71" s="702"/>
      <c r="C71" s="702"/>
      <c r="D71" s="702"/>
      <c r="E71" s="702"/>
      <c r="F71" s="702"/>
      <c r="G71" s="702"/>
      <c r="H71" s="702"/>
      <c r="I71" s="702"/>
      <c r="L71" s="771"/>
      <c r="M71" s="771"/>
      <c r="N71" s="771"/>
      <c r="O71" s="771"/>
      <c r="P71" s="771"/>
      <c r="Q71" s="771"/>
      <c r="R71" s="771"/>
      <c r="S71" s="771"/>
      <c r="T71" s="771"/>
      <c r="U71" s="771"/>
      <c r="V71" s="710"/>
      <c r="W71" s="772"/>
      <c r="X71" s="2865"/>
      <c r="Y71" s="2865"/>
      <c r="Z71" s="2865"/>
      <c r="AA71" s="2865"/>
      <c r="AB71" s="97"/>
      <c r="AC71" s="710"/>
    </row>
    <row r="72" spans="1:32" s="703" customFormat="1" ht="30" customHeight="1">
      <c r="A72" s="700"/>
      <c r="B72" s="705" t="s">
        <v>1795</v>
      </c>
      <c r="C72" s="702"/>
      <c r="D72" s="702"/>
      <c r="E72" s="702"/>
      <c r="F72" s="702"/>
      <c r="G72" s="702"/>
      <c r="H72" s="702"/>
      <c r="I72" s="702"/>
      <c r="L72" s="771"/>
      <c r="M72" s="771"/>
      <c r="N72" s="771"/>
      <c r="O72" s="771"/>
      <c r="P72" s="771"/>
      <c r="Q72" s="771"/>
      <c r="R72" s="771"/>
      <c r="S72" s="771"/>
      <c r="T72" s="771"/>
      <c r="U72" s="771"/>
      <c r="V72" s="710"/>
      <c r="W72" s="97"/>
      <c r="X72" s="2865"/>
      <c r="Y72" s="2865"/>
      <c r="Z72" s="2865"/>
      <c r="AA72" s="2865"/>
      <c r="AB72" s="97"/>
      <c r="AC72" s="710"/>
    </row>
    <row r="73" spans="1:32" s="703" customFormat="1" ht="30" customHeight="1">
      <c r="A73" s="700"/>
      <c r="B73" s="705"/>
      <c r="C73" s="702"/>
      <c r="D73" s="702"/>
      <c r="E73" s="702"/>
      <c r="F73" s="702"/>
      <c r="G73" s="702"/>
      <c r="H73" s="702"/>
      <c r="I73" s="702"/>
      <c r="L73" s="771"/>
      <c r="M73" s="771"/>
      <c r="N73" s="771"/>
      <c r="O73" s="771"/>
      <c r="P73" s="771"/>
      <c r="Q73" s="771"/>
      <c r="R73" s="771"/>
      <c r="S73" s="771"/>
      <c r="T73" s="771"/>
      <c r="U73" s="771"/>
      <c r="V73" s="710"/>
      <c r="W73" s="772"/>
      <c r="X73" s="2865"/>
      <c r="Y73" s="2865"/>
      <c r="Z73" s="2865"/>
      <c r="AA73" s="2865"/>
      <c r="AB73" s="97"/>
      <c r="AC73" s="710"/>
    </row>
    <row r="74" spans="1:32" s="703" customFormat="1" ht="30" customHeight="1">
      <c r="A74" s="700"/>
      <c r="B74" s="774" t="s">
        <v>1796</v>
      </c>
      <c r="C74" s="702"/>
      <c r="D74" s="702"/>
      <c r="E74" s="702"/>
      <c r="F74" s="702"/>
      <c r="G74" s="702"/>
      <c r="H74" s="702"/>
      <c r="I74" s="702"/>
      <c r="L74" s="771"/>
      <c r="M74" s="771"/>
      <c r="N74" s="771"/>
      <c r="O74" s="771"/>
      <c r="P74" s="771"/>
      <c r="Q74" s="771"/>
      <c r="R74" s="771"/>
      <c r="S74" s="771"/>
      <c r="T74" s="771"/>
      <c r="U74" s="771"/>
      <c r="V74" s="710"/>
      <c r="W74" s="97"/>
      <c r="X74" s="2865"/>
      <c r="Y74" s="2865"/>
      <c r="Z74" s="2865"/>
      <c r="AA74" s="2865"/>
      <c r="AB74" s="97"/>
      <c r="AC74" s="710"/>
    </row>
    <row r="75" spans="1:32" s="703" customFormat="1" ht="30" customHeight="1">
      <c r="A75" s="700"/>
      <c r="B75" s="709"/>
      <c r="C75" s="702"/>
      <c r="D75" s="702"/>
      <c r="E75" s="702"/>
      <c r="F75" s="702"/>
      <c r="G75" s="702"/>
      <c r="H75" s="702"/>
      <c r="I75" s="702"/>
      <c r="L75" s="771"/>
      <c r="M75" s="771"/>
      <c r="N75" s="771"/>
      <c r="O75" s="771"/>
      <c r="P75" s="771"/>
      <c r="Q75" s="771"/>
      <c r="R75" s="771"/>
      <c r="S75" s="771"/>
      <c r="T75" s="771"/>
      <c r="U75" s="771"/>
      <c r="V75" s="710"/>
      <c r="W75" s="772"/>
      <c r="X75" s="2865"/>
      <c r="Y75" s="2865"/>
      <c r="Z75" s="2865"/>
      <c r="AA75" s="2865"/>
      <c r="AB75" s="97"/>
      <c r="AC75" s="710"/>
    </row>
    <row r="76" spans="1:32" s="703" customFormat="1" ht="30" customHeight="1">
      <c r="A76" s="768"/>
      <c r="B76" s="775" t="s">
        <v>1797</v>
      </c>
      <c r="C76" s="776"/>
      <c r="D76" s="776"/>
      <c r="E76" s="776"/>
      <c r="F76" s="776"/>
      <c r="G76" s="776"/>
      <c r="H76" s="776"/>
      <c r="I76" s="776"/>
      <c r="L76" s="771"/>
      <c r="M76" s="771"/>
      <c r="N76" s="771"/>
      <c r="O76" s="771"/>
      <c r="P76" s="771"/>
      <c r="Q76" s="771"/>
      <c r="R76" s="771"/>
      <c r="S76" s="771"/>
      <c r="T76" s="771"/>
      <c r="U76" s="771"/>
      <c r="V76" s="710"/>
      <c r="W76" s="97"/>
      <c r="X76" s="2865"/>
      <c r="Y76" s="2865"/>
      <c r="Z76" s="2865"/>
      <c r="AA76" s="2865"/>
      <c r="AB76" s="97"/>
      <c r="AC76" s="710"/>
    </row>
    <row r="77" spans="1:32" s="710" customFormat="1" ht="30" customHeight="1">
      <c r="A77" s="768"/>
      <c r="B77" s="777" t="s">
        <v>1798</v>
      </c>
      <c r="C77" s="778"/>
      <c r="D77" s="778"/>
      <c r="E77" s="778"/>
      <c r="F77" s="778"/>
      <c r="G77" s="778"/>
      <c r="H77" s="778"/>
      <c r="I77" s="778"/>
      <c r="J77" s="703" t="s">
        <v>720</v>
      </c>
      <c r="K77" s="703"/>
      <c r="L77" s="771"/>
      <c r="M77" s="771"/>
      <c r="N77" s="771"/>
      <c r="O77" s="771"/>
      <c r="P77" s="771"/>
      <c r="Q77" s="771"/>
      <c r="R77" s="771"/>
      <c r="S77" s="771"/>
      <c r="T77" s="771"/>
      <c r="U77" s="771"/>
      <c r="W77" s="772"/>
      <c r="X77" s="2865"/>
      <c r="Y77" s="2865"/>
      <c r="Z77" s="2865"/>
      <c r="AA77" s="2865"/>
      <c r="AB77" s="97"/>
      <c r="AD77" s="703"/>
      <c r="AE77" s="703"/>
      <c r="AF77" s="703"/>
    </row>
    <row r="78" spans="1:32" s="710" customFormat="1" ht="30" customHeight="1">
      <c r="A78" s="768"/>
      <c r="B78" s="779"/>
      <c r="C78" s="701"/>
      <c r="D78" s="701"/>
      <c r="E78" s="701"/>
      <c r="F78" s="701"/>
      <c r="G78" s="701"/>
      <c r="H78" s="701"/>
      <c r="I78" s="701"/>
      <c r="J78" s="703"/>
      <c r="K78" s="703"/>
      <c r="L78" s="771"/>
      <c r="M78" s="771"/>
      <c r="N78" s="771"/>
      <c r="O78" s="771"/>
      <c r="P78" s="771"/>
      <c r="Q78" s="771"/>
      <c r="R78" s="771"/>
      <c r="S78" s="771"/>
      <c r="T78" s="771"/>
      <c r="U78" s="771"/>
      <c r="W78" s="97"/>
      <c r="X78" s="2865"/>
      <c r="Y78" s="2865"/>
      <c r="Z78" s="2865"/>
      <c r="AA78" s="2865"/>
      <c r="AB78" s="97"/>
      <c r="AD78" s="703"/>
      <c r="AE78" s="703"/>
      <c r="AF78" s="703"/>
    </row>
    <row r="79" spans="1:32" s="710" customFormat="1" ht="30" customHeight="1">
      <c r="A79" s="768"/>
      <c r="B79" s="780" t="s">
        <v>702</v>
      </c>
      <c r="C79" s="700"/>
      <c r="D79" s="700"/>
      <c r="E79" s="700"/>
      <c r="F79" s="700"/>
      <c r="G79" s="700"/>
      <c r="H79" s="700"/>
      <c r="I79" s="701"/>
      <c r="J79" s="703"/>
      <c r="K79" s="703"/>
      <c r="L79" s="771"/>
      <c r="M79" s="771"/>
      <c r="N79" s="771"/>
      <c r="O79" s="771"/>
      <c r="P79" s="771"/>
      <c r="Q79" s="771"/>
      <c r="R79" s="771"/>
      <c r="S79" s="771"/>
      <c r="T79" s="771"/>
      <c r="U79" s="771"/>
      <c r="W79" s="772"/>
      <c r="X79" s="2865"/>
      <c r="Y79" s="2865"/>
      <c r="Z79" s="2865"/>
      <c r="AA79" s="2865"/>
      <c r="AB79" s="97"/>
      <c r="AD79" s="703"/>
      <c r="AE79" s="703"/>
      <c r="AF79" s="703"/>
    </row>
    <row r="80" spans="1:32" ht="30" customHeight="1">
      <c r="A80" s="781"/>
      <c r="B80" s="782" t="s">
        <v>1799</v>
      </c>
      <c r="C80" s="782"/>
      <c r="D80" s="782"/>
      <c r="E80" s="782"/>
      <c r="F80" s="782"/>
      <c r="G80" s="782"/>
      <c r="H80" s="782"/>
      <c r="I80" s="782"/>
      <c r="J80" s="703"/>
      <c r="K80" s="703"/>
      <c r="L80" s="771"/>
      <c r="M80" s="771"/>
      <c r="N80" s="771"/>
      <c r="O80" s="771"/>
      <c r="P80" s="771"/>
      <c r="Q80" s="771"/>
      <c r="R80" s="771"/>
      <c r="S80" s="771"/>
      <c r="T80" s="771"/>
      <c r="U80" s="771"/>
      <c r="V80" s="710"/>
      <c r="W80" s="97"/>
      <c r="X80" s="2865"/>
      <c r="Y80" s="2865"/>
      <c r="Z80" s="2865"/>
      <c r="AA80" s="2865"/>
      <c r="AB80" s="97"/>
      <c r="AC80" s="710"/>
      <c r="AD80" s="703"/>
      <c r="AE80" s="703"/>
      <c r="AF80" s="703"/>
    </row>
    <row r="81" spans="1:32" ht="30" customHeight="1">
      <c r="A81" s="781"/>
      <c r="B81" s="712"/>
      <c r="C81" s="712"/>
      <c r="D81" s="712"/>
      <c r="E81" s="712"/>
      <c r="F81" s="712"/>
      <c r="G81" s="712"/>
      <c r="H81" s="712"/>
      <c r="I81" s="712"/>
      <c r="J81" s="703"/>
      <c r="K81" s="703"/>
      <c r="L81" s="771"/>
      <c r="M81" s="771"/>
      <c r="N81" s="771"/>
      <c r="O81" s="771"/>
      <c r="P81" s="771"/>
      <c r="Q81" s="771"/>
      <c r="R81" s="771"/>
      <c r="S81" s="771"/>
      <c r="T81" s="771"/>
      <c r="U81" s="771"/>
      <c r="V81" s="710"/>
      <c r="W81" s="772"/>
      <c r="X81" s="2865"/>
      <c r="Y81" s="2865"/>
      <c r="Z81" s="2865"/>
      <c r="AA81" s="2865"/>
      <c r="AB81" s="97"/>
      <c r="AC81" s="710"/>
      <c r="AD81" s="703"/>
      <c r="AE81" s="703"/>
      <c r="AF81" s="703"/>
    </row>
    <row r="82" spans="1:32" ht="30" customHeight="1">
      <c r="A82" s="781"/>
      <c r="B82" s="783" t="s">
        <v>1800</v>
      </c>
      <c r="C82" s="783"/>
      <c r="D82" s="783"/>
      <c r="E82" s="783"/>
      <c r="F82" s="783"/>
      <c r="G82" s="783"/>
      <c r="H82" s="783"/>
      <c r="I82" s="783"/>
      <c r="J82" s="703"/>
      <c r="K82" s="703"/>
      <c r="L82" s="771"/>
      <c r="M82" s="771"/>
      <c r="N82" s="771"/>
      <c r="O82" s="771"/>
      <c r="P82" s="771"/>
      <c r="Q82" s="771"/>
      <c r="R82" s="771"/>
      <c r="S82" s="771"/>
      <c r="T82" s="771"/>
      <c r="U82" s="771"/>
      <c r="V82" s="710"/>
      <c r="W82" s="97"/>
      <c r="X82" s="2865"/>
      <c r="Y82" s="2865"/>
      <c r="Z82" s="2865"/>
      <c r="AA82" s="2865"/>
      <c r="AB82" s="97"/>
      <c r="AC82" s="710"/>
      <c r="AD82" s="703"/>
      <c r="AE82" s="703"/>
      <c r="AF82" s="703"/>
    </row>
    <row r="83" spans="1:32" ht="30" customHeight="1">
      <c r="A83" s="781"/>
      <c r="B83" s="758"/>
      <c r="C83" s="758"/>
      <c r="D83" s="758"/>
      <c r="E83" s="758"/>
      <c r="F83" s="758"/>
      <c r="G83" s="758"/>
      <c r="H83" s="758"/>
      <c r="I83" s="758"/>
      <c r="J83" s="703"/>
      <c r="K83" s="703"/>
      <c r="L83" s="771"/>
      <c r="M83" s="771"/>
      <c r="N83" s="771"/>
      <c r="O83" s="771"/>
      <c r="P83" s="771"/>
      <c r="Q83" s="771"/>
      <c r="R83" s="771"/>
      <c r="S83" s="771"/>
      <c r="T83" s="771"/>
      <c r="U83" s="771"/>
      <c r="V83" s="710"/>
      <c r="W83" s="772"/>
      <c r="X83" s="2865"/>
      <c r="Y83" s="2865"/>
      <c r="Z83" s="2865"/>
      <c r="AA83" s="2865"/>
      <c r="AB83" s="97"/>
      <c r="AC83" s="710"/>
      <c r="AD83" s="703"/>
      <c r="AE83" s="703"/>
      <c r="AF83" s="703"/>
    </row>
    <row r="84" spans="1:32" ht="30" customHeight="1">
      <c r="A84" s="781"/>
      <c r="B84" s="782" t="s">
        <v>744</v>
      </c>
      <c r="C84" s="782"/>
      <c r="D84" s="782"/>
      <c r="E84" s="782"/>
      <c r="F84" s="782"/>
      <c r="G84" s="782"/>
      <c r="H84" s="782"/>
      <c r="I84" s="782"/>
      <c r="J84" s="703"/>
      <c r="K84" s="703"/>
      <c r="L84" s="771"/>
      <c r="M84" s="771"/>
      <c r="N84" s="771"/>
      <c r="O84" s="771"/>
      <c r="P84" s="771"/>
      <c r="Q84" s="771"/>
      <c r="R84" s="771"/>
      <c r="S84" s="771"/>
      <c r="T84" s="771"/>
      <c r="U84" s="771"/>
      <c r="V84" s="710"/>
      <c r="W84" s="97"/>
      <c r="X84" s="2865"/>
      <c r="Y84" s="2865"/>
      <c r="Z84" s="2865"/>
      <c r="AA84" s="2865"/>
      <c r="AB84" s="97"/>
      <c r="AC84" s="710"/>
      <c r="AD84" s="703"/>
      <c r="AE84" s="703"/>
      <c r="AF84" s="703"/>
    </row>
    <row r="85" spans="1:32" s="710" customFormat="1" ht="30" customHeight="1">
      <c r="A85" s="768"/>
      <c r="B85" s="779"/>
      <c r="C85" s="701"/>
      <c r="D85" s="701"/>
      <c r="E85" s="701"/>
      <c r="F85" s="701"/>
      <c r="G85" s="701"/>
      <c r="H85" s="701"/>
      <c r="I85" s="701"/>
      <c r="J85" s="703"/>
      <c r="K85" s="703"/>
      <c r="L85" s="771"/>
      <c r="M85" s="771"/>
      <c r="N85" s="771"/>
      <c r="O85" s="771"/>
      <c r="P85" s="771"/>
      <c r="Q85" s="771"/>
      <c r="R85" s="771"/>
      <c r="S85" s="771"/>
      <c r="T85" s="771"/>
      <c r="U85" s="771"/>
      <c r="W85" s="772"/>
      <c r="X85" s="2865"/>
      <c r="Y85" s="2865"/>
      <c r="Z85" s="2865"/>
      <c r="AA85" s="2865"/>
      <c r="AB85" s="97"/>
      <c r="AD85" s="703"/>
      <c r="AE85" s="703"/>
      <c r="AF85" s="703"/>
    </row>
    <row r="86" spans="1:32" s="710" customFormat="1" ht="30" customHeight="1">
      <c r="A86" s="700"/>
      <c r="B86" s="711"/>
      <c r="C86" s="701"/>
      <c r="D86" s="701"/>
      <c r="E86" s="701"/>
      <c r="F86" s="701"/>
      <c r="G86" s="701"/>
      <c r="H86" s="701"/>
      <c r="I86" s="701"/>
      <c r="J86" s="703"/>
      <c r="K86" s="703"/>
      <c r="L86" s="771"/>
      <c r="M86" s="771"/>
      <c r="N86" s="771"/>
      <c r="O86" s="771"/>
      <c r="P86" s="771"/>
      <c r="Q86" s="771"/>
      <c r="R86" s="771"/>
      <c r="S86" s="771"/>
      <c r="T86" s="771"/>
      <c r="U86" s="771"/>
      <c r="W86" s="97"/>
      <c r="X86" s="2865"/>
      <c r="Y86" s="2865"/>
      <c r="Z86" s="2865"/>
      <c r="AA86" s="2865"/>
      <c r="AB86" s="97"/>
      <c r="AD86" s="703"/>
      <c r="AE86" s="703"/>
      <c r="AF86" s="703"/>
    </row>
    <row r="87" spans="1:32" s="710" customFormat="1" ht="30" customHeight="1">
      <c r="A87" s="700"/>
      <c r="B87" s="708" t="s">
        <v>1823</v>
      </c>
      <c r="C87" s="700"/>
      <c r="D87" s="700"/>
      <c r="E87" s="700"/>
      <c r="F87" s="700"/>
      <c r="G87" s="700"/>
      <c r="H87" s="700"/>
      <c r="I87" s="700"/>
      <c r="J87" s="703"/>
      <c r="K87" s="703"/>
      <c r="L87" s="771"/>
      <c r="M87" s="771"/>
      <c r="N87" s="771"/>
      <c r="O87" s="771"/>
      <c r="P87" s="771"/>
      <c r="Q87" s="771"/>
      <c r="R87" s="771"/>
      <c r="S87" s="771"/>
      <c r="T87" s="771"/>
      <c r="U87" s="771"/>
      <c r="W87" s="772"/>
      <c r="X87" s="2865"/>
      <c r="Y87" s="2865"/>
      <c r="Z87" s="2865"/>
      <c r="AA87" s="2865"/>
      <c r="AB87" s="97"/>
      <c r="AD87" s="703"/>
      <c r="AE87" s="703"/>
      <c r="AF87" s="703"/>
    </row>
    <row r="88" spans="1:32" s="710" customFormat="1" ht="30" customHeight="1">
      <c r="A88" s="700"/>
      <c r="B88" s="708" t="s">
        <v>1824</v>
      </c>
      <c r="C88" s="700"/>
      <c r="D88" s="700"/>
      <c r="E88" s="700"/>
      <c r="F88" s="700"/>
      <c r="G88" s="700"/>
      <c r="H88" s="700"/>
      <c r="I88" s="700"/>
      <c r="J88" s="703"/>
      <c r="K88" s="703"/>
      <c r="L88" s="771"/>
      <c r="M88" s="771"/>
      <c r="N88" s="771"/>
      <c r="O88" s="771"/>
      <c r="P88" s="771"/>
      <c r="Q88" s="771"/>
      <c r="R88" s="771"/>
      <c r="S88" s="771"/>
      <c r="T88" s="771"/>
      <c r="U88" s="771"/>
      <c r="W88" s="772"/>
      <c r="X88" s="784"/>
      <c r="Y88" s="784"/>
      <c r="Z88" s="784"/>
      <c r="AA88" s="784"/>
      <c r="AB88" s="97"/>
      <c r="AD88" s="703"/>
      <c r="AE88" s="703"/>
      <c r="AF88" s="703"/>
    </row>
    <row r="89" spans="1:32" s="710" customFormat="1" ht="30" customHeight="1">
      <c r="A89" s="700"/>
      <c r="B89" s="713" t="s">
        <v>1801</v>
      </c>
      <c r="C89" s="700"/>
      <c r="D89" s="700"/>
      <c r="E89" s="700"/>
      <c r="F89" s="700"/>
      <c r="G89" s="700"/>
      <c r="H89" s="700"/>
      <c r="I89" s="700"/>
      <c r="J89" s="703"/>
      <c r="K89" s="703"/>
      <c r="L89" s="771"/>
      <c r="M89" s="771"/>
      <c r="N89" s="771"/>
      <c r="O89" s="771"/>
      <c r="P89" s="771"/>
      <c r="Q89" s="771"/>
      <c r="R89" s="771"/>
      <c r="S89" s="771"/>
      <c r="T89" s="771"/>
      <c r="U89" s="771"/>
      <c r="W89" s="97"/>
      <c r="X89" s="2865"/>
      <c r="Y89" s="2865"/>
      <c r="Z89" s="2865"/>
      <c r="AA89" s="2865"/>
      <c r="AB89" s="97"/>
      <c r="AD89" s="703"/>
      <c r="AE89" s="703"/>
      <c r="AF89" s="703"/>
    </row>
    <row r="90" spans="1:32" s="710" customFormat="1" ht="30" customHeight="1">
      <c r="A90" s="700"/>
      <c r="B90" s="714"/>
      <c r="C90" s="700"/>
      <c r="D90" s="700"/>
      <c r="E90" s="700"/>
      <c r="F90" s="700"/>
      <c r="G90" s="700"/>
      <c r="H90" s="700"/>
      <c r="I90" s="700"/>
      <c r="J90" s="703"/>
      <c r="K90" s="703"/>
      <c r="L90" s="771"/>
      <c r="M90" s="771"/>
      <c r="N90" s="771"/>
      <c r="O90" s="771"/>
      <c r="P90" s="771"/>
      <c r="Q90" s="771"/>
      <c r="R90" s="771"/>
      <c r="S90" s="771"/>
      <c r="T90" s="771"/>
      <c r="U90" s="771"/>
      <c r="W90" s="772"/>
      <c r="X90" s="2865"/>
      <c r="Y90" s="2865"/>
      <c r="Z90" s="2865"/>
      <c r="AA90" s="2865"/>
      <c r="AB90" s="97"/>
      <c r="AD90" s="703"/>
      <c r="AE90" s="703"/>
      <c r="AF90" s="703"/>
    </row>
    <row r="91" spans="1:32" s="109" customFormat="1" ht="30" customHeight="1">
      <c r="A91" s="757"/>
      <c r="B91" s="98" t="s">
        <v>1802</v>
      </c>
      <c r="C91" s="757"/>
      <c r="D91" s="757"/>
      <c r="E91" s="757"/>
      <c r="F91" s="757"/>
      <c r="G91" s="757"/>
      <c r="H91" s="757"/>
      <c r="I91" s="757"/>
      <c r="J91" s="703"/>
      <c r="K91" s="703"/>
      <c r="L91" s="771"/>
      <c r="M91" s="771"/>
      <c r="N91" s="771"/>
      <c r="O91" s="771"/>
      <c r="P91" s="771"/>
      <c r="Q91" s="771"/>
      <c r="R91" s="771"/>
      <c r="S91" s="771"/>
      <c r="T91" s="771"/>
      <c r="U91" s="771"/>
      <c r="V91" s="710"/>
      <c r="W91" s="97"/>
      <c r="X91" s="2865"/>
      <c r="Y91" s="2865"/>
      <c r="Z91" s="2865"/>
      <c r="AA91" s="2865"/>
      <c r="AB91" s="97"/>
      <c r="AC91" s="710"/>
      <c r="AD91" s="703"/>
      <c r="AE91" s="703"/>
      <c r="AF91" s="703"/>
    </row>
    <row r="92" spans="1:32" s="109" customFormat="1" ht="30" customHeight="1">
      <c r="A92" s="106"/>
      <c r="B92" s="158"/>
      <c r="C92" s="156"/>
      <c r="D92" s="159"/>
      <c r="E92" s="159"/>
      <c r="F92" s="159"/>
      <c r="G92" s="159"/>
      <c r="H92" s="159"/>
      <c r="I92" s="159"/>
      <c r="J92" s="703"/>
      <c r="K92" s="703"/>
      <c r="L92" s="771"/>
      <c r="M92" s="771"/>
      <c r="N92" s="771"/>
      <c r="O92" s="771"/>
      <c r="P92" s="771"/>
      <c r="Q92" s="771"/>
      <c r="R92" s="771"/>
      <c r="S92" s="771"/>
      <c r="T92" s="771"/>
      <c r="U92" s="771"/>
      <c r="V92" s="710"/>
      <c r="W92" s="772"/>
      <c r="X92" s="2865"/>
      <c r="Y92" s="2865"/>
      <c r="Z92" s="2865"/>
      <c r="AA92" s="2865"/>
      <c r="AB92" s="97"/>
      <c r="AC92" s="710"/>
      <c r="AD92" s="703"/>
      <c r="AE92" s="703"/>
      <c r="AF92" s="703"/>
    </row>
    <row r="93" spans="1:32" ht="45">
      <c r="J93" s="703"/>
      <c r="K93" s="703"/>
      <c r="L93" s="771"/>
      <c r="M93" s="771"/>
      <c r="N93" s="771"/>
      <c r="O93" s="771"/>
      <c r="P93" s="771"/>
      <c r="Q93" s="771"/>
      <c r="R93" s="771"/>
      <c r="S93" s="771"/>
      <c r="T93" s="771"/>
      <c r="U93" s="771"/>
      <c r="V93" s="710"/>
      <c r="W93" s="97"/>
      <c r="X93" s="2865"/>
      <c r="Y93" s="2865"/>
      <c r="Z93" s="2865"/>
      <c r="AA93" s="2865"/>
      <c r="AB93" s="97"/>
      <c r="AC93" s="710"/>
      <c r="AD93" s="703"/>
      <c r="AE93" s="703"/>
      <c r="AF93" s="703"/>
    </row>
    <row r="94" spans="1:32" ht="45">
      <c r="J94" s="703"/>
      <c r="K94" s="703"/>
      <c r="L94" s="771"/>
      <c r="M94" s="771"/>
      <c r="N94" s="771"/>
      <c r="O94" s="771"/>
      <c r="P94" s="771"/>
      <c r="Q94" s="771"/>
      <c r="R94" s="771"/>
      <c r="S94" s="771"/>
      <c r="T94" s="771"/>
      <c r="U94" s="771"/>
      <c r="V94" s="710"/>
      <c r="W94" s="772"/>
      <c r="X94" s="2865"/>
      <c r="Y94" s="2865"/>
      <c r="Z94" s="2865"/>
      <c r="AA94" s="2865"/>
      <c r="AB94" s="97"/>
      <c r="AC94" s="710"/>
      <c r="AD94" s="703"/>
      <c r="AE94" s="703"/>
      <c r="AF94" s="703"/>
    </row>
    <row r="95" spans="1:32" ht="45">
      <c r="J95" s="703"/>
      <c r="K95" s="703"/>
      <c r="L95" s="771"/>
      <c r="M95" s="771"/>
      <c r="N95" s="771"/>
      <c r="O95" s="771"/>
      <c r="P95" s="771"/>
      <c r="Q95" s="771"/>
      <c r="R95" s="771"/>
      <c r="S95" s="771"/>
      <c r="T95" s="771"/>
      <c r="U95" s="771"/>
      <c r="V95" s="710"/>
      <c r="W95" s="97"/>
      <c r="X95" s="2865"/>
      <c r="Y95" s="2865"/>
      <c r="Z95" s="2865"/>
      <c r="AA95" s="2865"/>
      <c r="AB95" s="97"/>
      <c r="AC95" s="710"/>
      <c r="AD95" s="703"/>
      <c r="AE95" s="703"/>
      <c r="AF95" s="703"/>
    </row>
    <row r="96" spans="1:32" ht="45">
      <c r="J96" s="703"/>
      <c r="K96" s="703"/>
      <c r="L96" s="771"/>
      <c r="M96" s="771"/>
      <c r="N96" s="771"/>
      <c r="O96" s="771"/>
      <c r="P96" s="771"/>
      <c r="Q96" s="771"/>
      <c r="R96" s="771"/>
      <c r="S96" s="771"/>
      <c r="T96" s="771"/>
      <c r="U96" s="771"/>
      <c r="V96" s="710"/>
      <c r="W96" s="772"/>
      <c r="X96" s="2865"/>
      <c r="Y96" s="2865"/>
      <c r="Z96" s="2865"/>
      <c r="AA96" s="2865"/>
      <c r="AB96" s="97"/>
      <c r="AC96" s="710"/>
      <c r="AD96" s="703"/>
      <c r="AE96" s="703"/>
      <c r="AF96" s="703"/>
    </row>
    <row r="97" spans="10:32" ht="45">
      <c r="J97" s="703"/>
      <c r="K97" s="703"/>
      <c r="L97" s="771"/>
      <c r="M97" s="771"/>
      <c r="N97" s="771"/>
      <c r="O97" s="771"/>
      <c r="P97" s="771"/>
      <c r="Q97" s="771"/>
      <c r="R97" s="771"/>
      <c r="S97" s="771"/>
      <c r="T97" s="771"/>
      <c r="U97" s="771"/>
      <c r="V97" s="710"/>
      <c r="W97" s="97"/>
      <c r="X97" s="2865"/>
      <c r="Y97" s="2865"/>
      <c r="Z97" s="2865"/>
      <c r="AA97" s="2865"/>
      <c r="AB97" s="97"/>
      <c r="AC97" s="710"/>
      <c r="AD97" s="703"/>
      <c r="AE97" s="703"/>
      <c r="AF97" s="703"/>
    </row>
    <row r="98" spans="10:32" ht="45">
      <c r="J98" s="703"/>
      <c r="K98" s="703"/>
      <c r="L98" s="771"/>
      <c r="M98" s="771"/>
      <c r="N98" s="771"/>
      <c r="O98" s="771"/>
      <c r="P98" s="771"/>
      <c r="Q98" s="771"/>
      <c r="R98" s="771"/>
      <c r="S98" s="771"/>
      <c r="T98" s="771"/>
      <c r="U98" s="771"/>
      <c r="V98" s="710"/>
      <c r="W98" s="772"/>
      <c r="X98" s="2865"/>
      <c r="Y98" s="2865"/>
      <c r="Z98" s="2865"/>
      <c r="AA98" s="2865"/>
      <c r="AB98" s="97"/>
      <c r="AC98" s="710"/>
      <c r="AD98" s="703"/>
      <c r="AE98" s="703"/>
      <c r="AF98" s="703"/>
    </row>
    <row r="99" spans="10:32" ht="45">
      <c r="J99" s="703"/>
      <c r="K99" s="703"/>
      <c r="L99" s="771"/>
      <c r="M99" s="771"/>
      <c r="N99" s="771"/>
      <c r="O99" s="771"/>
      <c r="P99" s="771"/>
      <c r="Q99" s="771"/>
      <c r="R99" s="771"/>
      <c r="S99" s="771"/>
      <c r="T99" s="771"/>
      <c r="U99" s="771"/>
      <c r="V99" s="710"/>
      <c r="W99" s="97"/>
      <c r="X99" s="2865"/>
      <c r="Y99" s="2865"/>
      <c r="Z99" s="2865"/>
      <c r="AA99" s="2865"/>
      <c r="AB99" s="97"/>
      <c r="AC99" s="710"/>
      <c r="AD99" s="703"/>
      <c r="AE99" s="703"/>
      <c r="AF99" s="703"/>
    </row>
    <row r="100" spans="10:32" ht="45">
      <c r="J100" s="703"/>
      <c r="K100" s="703"/>
      <c r="L100" s="771"/>
      <c r="M100" s="771"/>
      <c r="N100" s="771"/>
      <c r="O100" s="771"/>
      <c r="P100" s="771"/>
      <c r="Q100" s="771"/>
      <c r="R100" s="771"/>
      <c r="S100" s="771"/>
      <c r="T100" s="771"/>
      <c r="U100" s="771"/>
      <c r="V100" s="710"/>
      <c r="W100" s="772"/>
      <c r="X100" s="2865"/>
      <c r="Y100" s="2865"/>
      <c r="Z100" s="2865"/>
      <c r="AA100" s="2865"/>
      <c r="AB100" s="97"/>
      <c r="AC100" s="710"/>
      <c r="AD100" s="703"/>
      <c r="AE100" s="703"/>
      <c r="AF100" s="703"/>
    </row>
    <row r="101" spans="10:32" ht="45">
      <c r="J101" s="703"/>
      <c r="K101" s="703"/>
      <c r="L101" s="771"/>
      <c r="M101" s="771"/>
      <c r="N101" s="771"/>
      <c r="O101" s="771"/>
      <c r="P101" s="771"/>
      <c r="Q101" s="771"/>
      <c r="R101" s="771"/>
      <c r="S101" s="771"/>
      <c r="T101" s="771"/>
      <c r="U101" s="771"/>
      <c r="V101" s="710"/>
      <c r="W101" s="97"/>
      <c r="X101" s="2865"/>
      <c r="Y101" s="2865"/>
      <c r="Z101" s="2865"/>
      <c r="AA101" s="2865"/>
      <c r="AB101" s="97"/>
      <c r="AC101" s="710"/>
      <c r="AD101" s="703"/>
      <c r="AE101" s="703"/>
      <c r="AF101" s="703"/>
    </row>
    <row r="102" spans="10:32" ht="45">
      <c r="J102" s="703"/>
      <c r="K102" s="703"/>
      <c r="L102" s="771"/>
      <c r="M102" s="771"/>
      <c r="N102" s="771"/>
      <c r="O102" s="771"/>
      <c r="P102" s="771"/>
      <c r="Q102" s="771"/>
      <c r="R102" s="771"/>
      <c r="S102" s="771"/>
      <c r="T102" s="771"/>
      <c r="U102" s="771"/>
      <c r="V102" s="710"/>
      <c r="W102" s="772"/>
      <c r="X102" s="2865"/>
      <c r="Y102" s="2865"/>
      <c r="Z102" s="2865"/>
      <c r="AA102" s="2865"/>
      <c r="AB102" s="97"/>
      <c r="AC102" s="710"/>
      <c r="AD102" s="703"/>
      <c r="AE102" s="703"/>
      <c r="AF102" s="703"/>
    </row>
  </sheetData>
  <mergeCells count="50">
    <mergeCell ref="X93:AA94"/>
    <mergeCell ref="X95:AA96"/>
    <mergeCell ref="X97:AA98"/>
    <mergeCell ref="X99:AA100"/>
    <mergeCell ref="X101:AA102"/>
    <mergeCell ref="X91:AA92"/>
    <mergeCell ref="X68:AA69"/>
    <mergeCell ref="X70:AA71"/>
    <mergeCell ref="X72:AA73"/>
    <mergeCell ref="X74:AA75"/>
    <mergeCell ref="X76:AA77"/>
    <mergeCell ref="X78:AA79"/>
    <mergeCell ref="X80:AA81"/>
    <mergeCell ref="X82:AA83"/>
    <mergeCell ref="X84:AA85"/>
    <mergeCell ref="X86:AA87"/>
    <mergeCell ref="X89:AA90"/>
    <mergeCell ref="X66:AA67"/>
    <mergeCell ref="AP13:AQ13"/>
    <mergeCell ref="AK25:AL25"/>
    <mergeCell ref="X48:AA49"/>
    <mergeCell ref="X50:AA51"/>
    <mergeCell ref="X52:AA53"/>
    <mergeCell ref="X54:AA55"/>
    <mergeCell ref="X56:AA57"/>
    <mergeCell ref="X58:AA59"/>
    <mergeCell ref="X60:AA61"/>
    <mergeCell ref="X62:AA63"/>
    <mergeCell ref="X64:AA65"/>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B2:T3"/>
    <mergeCell ref="B4:B6"/>
    <mergeCell ref="C4:I5"/>
    <mergeCell ref="E6:I7"/>
    <mergeCell ref="K6:K7"/>
    <mergeCell ref="B7:B8"/>
  </mergeCells>
  <hyperlinks>
    <hyperlink ref="K44" r:id="rId1" xr:uid="{59F9F9EF-6129-492D-872A-5D7E9A6582FC}"/>
    <hyperlink ref="AK25" r:id="rId2" xr:uid="{064AB67C-FAE2-403B-8371-7F1231F88A70}"/>
    <hyperlink ref="B77" r:id="rId3" location="ID0EBABAAA=Excel%C2%A02016-2013" xr:uid="{B9FE77F9-F9FC-429D-97FA-430734AE8894}"/>
    <hyperlink ref="B80" r:id="rId4" xr:uid="{B754E471-907F-4B4B-A160-175C63071493}"/>
    <hyperlink ref="B84" r:id="rId5" xr:uid="{025CDFEE-2F78-4088-B417-6D6F759499D6}"/>
    <hyperlink ref="B82:V82" r:id="rId6" display="Auditer-et-espionner-des-formules-sous-excel" xr:uid="{9AD1590A-5C79-448D-BB61-4306B5CA54A8}"/>
    <hyperlink ref="B74:L74" r:id="rId7" display="7 ZIP pour Zipper vos documents" xr:uid="{2CCD8445-377B-4F57-BBBA-3097BC5E8950}"/>
  </hyperlinks>
  <pageMargins left="0.78740157499999996" right="0.78740157499999996" top="0.984251969" bottom="0.984251969" header="0.4921259845" footer="0.4921259845"/>
  <pageSetup paperSize="9" orientation="portrait" r:id="rId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C8A8D-D2E4-4D80-8D9A-69C4AC22A7E0}">
  <dimension ref="A1:AI90"/>
  <sheetViews>
    <sheetView showZeros="0" topLeftCell="A4" zoomScaleNormal="100" workbookViewId="0">
      <selection activeCell="K30" sqref="K30"/>
    </sheetView>
  </sheetViews>
  <sheetFormatPr baseColWidth="10" defaultRowHeight="12.75"/>
  <cols>
    <col min="1" max="1" width="3.5703125" style="535" customWidth="1"/>
    <col min="2" max="3" width="8.7109375" style="535" customWidth="1"/>
    <col min="4" max="4" width="25.7109375" style="535" customWidth="1"/>
    <col min="5" max="6" width="7" style="535" customWidth="1"/>
    <col min="7" max="7" width="11.7109375" style="535" customWidth="1"/>
    <col min="8" max="10" width="18.7109375" style="535" customWidth="1"/>
    <col min="11" max="19" width="11.42578125" style="535"/>
    <col min="20" max="20" width="20.7109375" style="535" customWidth="1"/>
    <col min="21" max="16384" width="11.42578125" style="535"/>
  </cols>
  <sheetData>
    <row r="1" spans="1:35">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row>
    <row r="2" spans="1:35" ht="12.75" customHeight="1">
      <c r="B2" s="2940" t="s">
        <v>1650</v>
      </c>
      <c r="C2" s="2941"/>
      <c r="D2" s="2942"/>
      <c r="E2" s="2941"/>
      <c r="F2" s="2941"/>
      <c r="G2" s="2942"/>
      <c r="H2" s="2942"/>
      <c r="I2" s="2942"/>
      <c r="J2" s="2942"/>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row>
    <row r="3" spans="1:35" ht="12.75" customHeight="1">
      <c r="B3" s="2943"/>
      <c r="C3" s="2944"/>
      <c r="D3" s="2945"/>
      <c r="E3" s="2945"/>
      <c r="F3" s="2945"/>
      <c r="G3" s="2945"/>
      <c r="H3" s="2945"/>
      <c r="I3" s="2945"/>
      <c r="J3" s="2945"/>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row>
    <row r="4" spans="1:35" ht="12.75" customHeight="1">
      <c r="B4" s="2943"/>
      <c r="C4" s="2944"/>
      <c r="D4" s="2945"/>
      <c r="E4" s="2945"/>
      <c r="F4" s="2945"/>
      <c r="G4" s="2945"/>
      <c r="H4" s="2945"/>
      <c r="I4" s="2945"/>
      <c r="J4" s="2945"/>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row>
    <row r="5" spans="1:35" ht="12.75" customHeight="1">
      <c r="B5" s="2943"/>
      <c r="C5" s="2944"/>
      <c r="D5" s="2945"/>
      <c r="E5" s="2945"/>
      <c r="F5" s="2945"/>
      <c r="G5" s="2945"/>
      <c r="H5" s="2945"/>
      <c r="I5" s="2945"/>
      <c r="J5" s="2945"/>
      <c r="K5" s="548"/>
      <c r="L5" s="548"/>
      <c r="M5" s="548"/>
      <c r="N5" s="548"/>
      <c r="O5" s="548"/>
      <c r="P5" s="548"/>
      <c r="Q5" s="548"/>
      <c r="R5" s="548"/>
      <c r="S5" s="548"/>
      <c r="T5" s="548"/>
      <c r="U5" s="548"/>
      <c r="V5" s="548"/>
      <c r="W5" s="548"/>
      <c r="X5" s="548"/>
      <c r="Y5" s="548"/>
      <c r="Z5" s="548"/>
      <c r="AA5" s="548"/>
      <c r="AB5" s="548"/>
      <c r="AC5" s="548"/>
      <c r="AD5" s="548"/>
      <c r="AE5" s="548"/>
      <c r="AF5" s="548"/>
      <c r="AG5" s="548"/>
      <c r="AH5" s="548"/>
      <c r="AI5" s="548"/>
    </row>
    <row r="6" spans="1:35" ht="12.75" customHeight="1">
      <c r="B6" s="2946"/>
      <c r="C6" s="2947"/>
      <c r="D6" s="2947"/>
      <c r="E6" s="2947"/>
      <c r="F6" s="2947"/>
      <c r="G6" s="2947"/>
      <c r="H6" s="2947"/>
      <c r="I6" s="2947"/>
      <c r="J6" s="2947"/>
      <c r="K6" s="548"/>
      <c r="L6" s="548"/>
      <c r="M6" s="548"/>
      <c r="N6" s="548"/>
      <c r="O6" s="548"/>
      <c r="P6" s="548"/>
      <c r="Q6" s="548"/>
      <c r="R6" s="548"/>
      <c r="S6" s="548"/>
      <c r="T6" s="548"/>
      <c r="U6" s="548"/>
      <c r="V6" s="548"/>
      <c r="W6" s="548"/>
      <c r="X6" s="548"/>
      <c r="Y6" s="548"/>
      <c r="Z6" s="548"/>
      <c r="AA6" s="548"/>
      <c r="AB6" s="548"/>
      <c r="AC6" s="548"/>
      <c r="AD6" s="548"/>
      <c r="AE6" s="548"/>
      <c r="AF6" s="548"/>
      <c r="AG6" s="548"/>
      <c r="AH6" s="548"/>
      <c r="AI6" s="548"/>
    </row>
    <row r="7" spans="1:35" ht="19.5" thickBot="1">
      <c r="B7" s="720" t="str">
        <f>LEFT(ADDRESS(1,COLUMN(),4),LEN(ADDRESS(1,COLUMN(),4))-1)</f>
        <v>B</v>
      </c>
      <c r="K7" s="548"/>
      <c r="L7" s="548"/>
      <c r="M7" s="548"/>
      <c r="N7" s="548"/>
      <c r="O7" s="548"/>
      <c r="P7" s="548"/>
      <c r="Q7" s="548"/>
      <c r="R7" s="548"/>
      <c r="S7" s="548"/>
      <c r="T7" s="548"/>
      <c r="U7" s="548"/>
      <c r="V7" s="548"/>
      <c r="W7" s="548"/>
      <c r="X7" s="548"/>
      <c r="Y7" s="548"/>
      <c r="Z7" s="548"/>
      <c r="AA7" s="548"/>
      <c r="AB7" s="548"/>
      <c r="AC7" s="548"/>
      <c r="AD7" s="548"/>
      <c r="AE7" s="548"/>
      <c r="AF7" s="548"/>
      <c r="AG7" s="548"/>
      <c r="AH7" s="548"/>
      <c r="AI7" s="548"/>
    </row>
    <row r="8" spans="1:35" ht="15" customHeight="1">
      <c r="A8" s="2908" t="s">
        <v>701</v>
      </c>
      <c r="B8" s="2925" t="s">
        <v>1651</v>
      </c>
      <c r="C8" s="2925"/>
      <c r="D8" s="2925"/>
      <c r="E8" s="2925"/>
      <c r="F8" s="2925"/>
      <c r="G8" s="2925"/>
      <c r="H8" s="2925"/>
      <c r="I8" s="2925"/>
      <c r="J8" s="2923" t="s">
        <v>7088</v>
      </c>
      <c r="K8" s="548"/>
      <c r="L8" s="2949" t="s">
        <v>1935</v>
      </c>
      <c r="M8" s="2950"/>
      <c r="N8" s="2950"/>
      <c r="O8" s="2950"/>
      <c r="P8" s="544"/>
      <c r="Q8" s="544"/>
      <c r="R8" s="544"/>
      <c r="S8" s="545"/>
      <c r="T8" s="548"/>
      <c r="U8" s="2951" t="s">
        <v>701</v>
      </c>
      <c r="V8" s="2936" t="s">
        <v>1653</v>
      </c>
      <c r="W8" s="2936"/>
      <c r="X8" s="2936"/>
      <c r="Y8" s="2936"/>
      <c r="Z8" s="2936"/>
      <c r="AA8" s="2936"/>
      <c r="AB8" s="2936"/>
      <c r="AC8" s="2936"/>
      <c r="AD8" s="2936"/>
      <c r="AE8" s="2936"/>
      <c r="AF8" s="2936"/>
      <c r="AG8" s="2936"/>
      <c r="AH8" s="2937"/>
      <c r="AI8" s="548"/>
    </row>
    <row r="9" spans="1:35" ht="15" customHeight="1">
      <c r="A9" s="2948"/>
      <c r="B9" s="2926"/>
      <c r="C9" s="2926"/>
      <c r="D9" s="2926"/>
      <c r="E9" s="2926"/>
      <c r="F9" s="2926"/>
      <c r="G9" s="2926"/>
      <c r="H9" s="2926"/>
      <c r="I9" s="2926"/>
      <c r="J9" s="2924"/>
      <c r="K9" s="548"/>
      <c r="L9" s="546"/>
      <c r="M9" s="547"/>
      <c r="N9" s="548"/>
      <c r="O9" s="548"/>
      <c r="P9" s="548"/>
      <c r="Q9" s="548"/>
      <c r="R9" s="548"/>
      <c r="S9" s="549"/>
      <c r="T9" s="548"/>
      <c r="U9" s="2952"/>
      <c r="V9" s="2938"/>
      <c r="W9" s="2938"/>
      <c r="X9" s="2938"/>
      <c r="Y9" s="2938"/>
      <c r="Z9" s="2938"/>
      <c r="AA9" s="2938"/>
      <c r="AB9" s="2938"/>
      <c r="AC9" s="2938"/>
      <c r="AD9" s="2938"/>
      <c r="AE9" s="2938"/>
      <c r="AF9" s="2938"/>
      <c r="AG9" s="2938"/>
      <c r="AH9" s="2939"/>
      <c r="AI9" s="548"/>
    </row>
    <row r="10" spans="1:35" s="550" customFormat="1" ht="15" customHeight="1">
      <c r="A10" s="2927" t="s">
        <v>1654</v>
      </c>
      <c r="B10" s="2914" t="s">
        <v>1936</v>
      </c>
      <c r="C10" s="2914"/>
      <c r="D10" s="2914"/>
      <c r="E10" s="2776"/>
      <c r="F10" s="2776"/>
      <c r="G10" s="2929" t="s">
        <v>1652</v>
      </c>
      <c r="H10" s="2929"/>
      <c r="I10" s="2929"/>
      <c r="J10" s="2930"/>
      <c r="K10" s="553"/>
      <c r="L10" s="551"/>
      <c r="M10" s="552" t="s">
        <v>1655</v>
      </c>
      <c r="N10" s="553"/>
      <c r="O10" s="553"/>
      <c r="P10" s="553"/>
      <c r="Q10" s="553"/>
      <c r="R10" s="553"/>
      <c r="S10" s="554"/>
      <c r="T10" s="553"/>
      <c r="U10" s="2931" t="s">
        <v>1654</v>
      </c>
      <c r="V10" s="965" t="s">
        <v>1120</v>
      </c>
      <c r="W10" s="555" t="s">
        <v>35</v>
      </c>
      <c r="X10" s="555"/>
      <c r="Y10" s="556"/>
      <c r="Z10" s="557"/>
      <c r="AA10" s="557"/>
      <c r="AB10" s="557"/>
      <c r="AC10" s="557"/>
      <c r="AD10" s="557"/>
      <c r="AE10" s="557"/>
      <c r="AF10" s="557"/>
      <c r="AG10" s="557"/>
      <c r="AH10" s="558"/>
      <c r="AI10" s="553"/>
    </row>
    <row r="11" spans="1:35" s="550" customFormat="1" ht="15" customHeight="1">
      <c r="A11" s="2927"/>
      <c r="B11" s="2777" t="s">
        <v>7080</v>
      </c>
      <c r="C11" s="2777"/>
      <c r="D11" s="2778"/>
      <c r="E11" s="2778"/>
      <c r="F11" s="2778"/>
      <c r="G11" s="2778"/>
      <c r="H11" s="2779"/>
      <c r="I11" s="2780" t="s">
        <v>7006</v>
      </c>
      <c r="J11" s="2781"/>
      <c r="K11" s="553"/>
      <c r="L11" s="560"/>
      <c r="M11" s="553" t="s">
        <v>1657</v>
      </c>
      <c r="N11" s="553"/>
      <c r="O11" s="553"/>
      <c r="P11" s="553"/>
      <c r="Q11" s="553"/>
      <c r="R11" s="553"/>
      <c r="S11" s="554"/>
      <c r="T11" s="553"/>
      <c r="U11" s="2931"/>
      <c r="V11" s="561"/>
      <c r="W11" s="562"/>
      <c r="X11" s="562"/>
      <c r="Y11" s="563"/>
      <c r="Z11" s="563"/>
      <c r="AA11" s="563"/>
      <c r="AB11" s="563"/>
      <c r="AC11" s="563"/>
      <c r="AD11" s="563"/>
      <c r="AE11" s="563"/>
      <c r="AF11" s="563"/>
      <c r="AG11" s="563"/>
      <c r="AH11" s="564"/>
      <c r="AI11" s="553"/>
    </row>
    <row r="12" spans="1:35" s="550" customFormat="1" ht="15" customHeight="1">
      <c r="A12" s="2927"/>
      <c r="B12" s="2770">
        <v>6</v>
      </c>
      <c r="C12" s="2754"/>
      <c r="D12" s="2782"/>
      <c r="E12" s="2782"/>
      <c r="F12" s="2782"/>
      <c r="G12" s="2782"/>
      <c r="H12" s="2783"/>
      <c r="I12" s="2933">
        <v>7</v>
      </c>
      <c r="J12" s="2934" t="str">
        <f>B13</f>
        <v>Portions</v>
      </c>
      <c r="K12" s="553"/>
      <c r="L12" s="546"/>
      <c r="M12" s="553"/>
      <c r="N12" s="553" t="s">
        <v>1658</v>
      </c>
      <c r="O12" s="553"/>
      <c r="P12" s="553"/>
      <c r="Q12" s="553"/>
      <c r="R12" s="553"/>
      <c r="S12" s="554"/>
      <c r="T12" s="553"/>
      <c r="U12" s="2931"/>
      <c r="V12" s="565" t="s">
        <v>36</v>
      </c>
      <c r="W12" s="566" t="s">
        <v>329</v>
      </c>
      <c r="X12" s="567"/>
      <c r="Y12" s="567" t="s">
        <v>746</v>
      </c>
      <c r="Z12" s="563"/>
      <c r="AA12" s="563"/>
      <c r="AB12" s="563"/>
      <c r="AC12" s="563"/>
      <c r="AD12" s="563"/>
      <c r="AE12" s="563"/>
      <c r="AF12" s="563"/>
      <c r="AG12" s="563"/>
      <c r="AH12" s="564"/>
      <c r="AI12" s="553"/>
    </row>
    <row r="13" spans="1:35" s="550" customFormat="1" ht="15" customHeight="1">
      <c r="A13" s="2927"/>
      <c r="B13" s="2754" t="s">
        <v>951</v>
      </c>
      <c r="C13" s="2754"/>
      <c r="D13" s="2782"/>
      <c r="E13" s="2782"/>
      <c r="F13" s="2782"/>
      <c r="G13" s="2782"/>
      <c r="H13" s="2783"/>
      <c r="I13" s="2933"/>
      <c r="J13" s="2935"/>
      <c r="K13" s="553"/>
      <c r="L13" s="546"/>
      <c r="M13" s="553"/>
      <c r="N13" s="553" t="s">
        <v>1659</v>
      </c>
      <c r="O13" s="553"/>
      <c r="P13" s="553"/>
      <c r="Q13" s="553"/>
      <c r="R13" s="553"/>
      <c r="S13" s="554"/>
      <c r="T13" s="553"/>
      <c r="U13" s="2931"/>
      <c r="V13" s="568"/>
      <c r="W13" s="566"/>
      <c r="X13" s="567"/>
      <c r="Y13" s="562"/>
      <c r="Z13" s="563"/>
      <c r="AA13" s="563"/>
      <c r="AB13" s="563"/>
      <c r="AC13" s="563"/>
      <c r="AD13" s="563"/>
      <c r="AE13" s="563"/>
      <c r="AF13" s="563"/>
      <c r="AG13" s="563"/>
      <c r="AH13" s="564"/>
      <c r="AI13" s="553"/>
    </row>
    <row r="14" spans="1:35" s="550" customFormat="1" ht="15" customHeight="1">
      <c r="A14" s="2927"/>
      <c r="B14" s="2752" t="s">
        <v>1670</v>
      </c>
      <c r="C14" s="2753" t="s">
        <v>6989</v>
      </c>
      <c r="D14" s="569" t="s">
        <v>771</v>
      </c>
      <c r="E14" s="2752" t="s">
        <v>1670</v>
      </c>
      <c r="F14" s="569" t="s">
        <v>1660</v>
      </c>
      <c r="G14" s="2755" t="s">
        <v>1661</v>
      </c>
      <c r="H14" s="2755"/>
      <c r="I14" s="569"/>
      <c r="J14" s="2784"/>
      <c r="K14" s="553"/>
      <c r="L14" s="560"/>
      <c r="M14" s="553" t="s">
        <v>1662</v>
      </c>
      <c r="N14" s="553"/>
      <c r="O14" s="553"/>
      <c r="P14" s="553"/>
      <c r="Q14" s="553"/>
      <c r="R14" s="553"/>
      <c r="S14" s="554"/>
      <c r="U14" s="2931"/>
      <c r="V14" s="568" t="s">
        <v>37</v>
      </c>
      <c r="W14" s="566" t="s">
        <v>772</v>
      </c>
      <c r="X14" s="567" t="s">
        <v>1663</v>
      </c>
      <c r="Y14" s="562"/>
      <c r="Z14" s="563"/>
      <c r="AA14" s="563"/>
      <c r="AB14" s="563"/>
      <c r="AC14" s="563"/>
      <c r="AD14" s="563"/>
      <c r="AE14" s="563"/>
      <c r="AF14" s="563"/>
      <c r="AG14" s="563"/>
      <c r="AH14" s="564"/>
      <c r="AI14" s="553"/>
    </row>
    <row r="15" spans="1:35" s="550" customFormat="1" ht="15" customHeight="1">
      <c r="A15" s="2927"/>
      <c r="B15" s="2922" t="s">
        <v>37</v>
      </c>
      <c r="C15" s="2922"/>
      <c r="D15" s="2785" t="s">
        <v>36</v>
      </c>
      <c r="E15" s="2785"/>
      <c r="F15" s="2786" t="s">
        <v>38</v>
      </c>
      <c r="G15" s="2787"/>
      <c r="H15" s="2788"/>
      <c r="I15" s="2788"/>
      <c r="J15" s="2789"/>
      <c r="K15" s="553"/>
      <c r="L15" s="560"/>
      <c r="M15" s="553"/>
      <c r="N15" s="572"/>
      <c r="O15" s="572" t="s">
        <v>1664</v>
      </c>
      <c r="P15" s="573">
        <f>B12</f>
        <v>6</v>
      </c>
      <c r="Q15" s="553" t="s">
        <v>951</v>
      </c>
      <c r="R15" s="553"/>
      <c r="S15" s="554"/>
      <c r="T15" s="966" t="s">
        <v>766</v>
      </c>
      <c r="U15" s="2931"/>
      <c r="V15" s="568"/>
      <c r="W15" s="566"/>
      <c r="X15" s="574" t="s">
        <v>315</v>
      </c>
      <c r="Y15" s="562"/>
      <c r="Z15" s="563"/>
      <c r="AA15" s="563"/>
      <c r="AB15" s="563"/>
      <c r="AC15" s="563"/>
      <c r="AD15" s="563"/>
      <c r="AE15" s="563"/>
      <c r="AF15" s="563"/>
      <c r="AG15" s="563"/>
      <c r="AH15" s="564"/>
      <c r="AI15" s="553"/>
    </row>
    <row r="16" spans="1:35" s="550" customFormat="1" ht="15" customHeight="1">
      <c r="A16" s="2927"/>
      <c r="B16" s="2790"/>
      <c r="C16" s="2791">
        <v>1</v>
      </c>
      <c r="D16" s="2792" t="s">
        <v>7076</v>
      </c>
      <c r="E16" s="2793" t="str">
        <f>IF(B12&lt;=0,0,IF(ISTEXT(B16),B16,IF(ISBLANK(B16),"",(B16/B12)*I12)))</f>
        <v/>
      </c>
      <c r="F16" s="2794"/>
      <c r="G16" s="2795">
        <f>IF(E16&lt;=0,0,IF(ISBLANK(C16),0,IF(ISBLANK(B16),C16/B12*I12,(C16*B16)/B12*I12)))</f>
        <v>1.1666666666666665</v>
      </c>
      <c r="H16" s="2796" t="s">
        <v>1938</v>
      </c>
      <c r="I16" s="2797"/>
      <c r="J16" s="2798"/>
      <c r="K16" s="553"/>
      <c r="L16" s="546"/>
      <c r="M16" s="547"/>
      <c r="N16" s="572"/>
      <c r="O16" s="572" t="s">
        <v>1665</v>
      </c>
      <c r="P16" s="575">
        <f>I12</f>
        <v>7</v>
      </c>
      <c r="Q16" s="553" t="s">
        <v>951</v>
      </c>
      <c r="R16" s="553"/>
      <c r="S16" s="554"/>
      <c r="T16" s="968" t="s">
        <v>1939</v>
      </c>
      <c r="U16" s="2931"/>
      <c r="V16" s="562"/>
      <c r="W16" s="562"/>
      <c r="X16" s="567" t="s">
        <v>1666</v>
      </c>
      <c r="Y16" s="562"/>
      <c r="Z16" s="563"/>
      <c r="AA16" s="563"/>
      <c r="AB16" s="563"/>
      <c r="AC16" s="563"/>
      <c r="AD16" s="576"/>
      <c r="AE16" s="567"/>
      <c r="AF16" s="563"/>
      <c r="AG16" s="577"/>
      <c r="AH16" s="578"/>
      <c r="AI16" s="553"/>
    </row>
    <row r="17" spans="1:35" s="550" customFormat="1" ht="15" customHeight="1">
      <c r="A17" s="2927"/>
      <c r="B17" s="2790">
        <v>2</v>
      </c>
      <c r="C17" s="2791">
        <v>0.05</v>
      </c>
      <c r="D17" s="2792" t="s">
        <v>7086</v>
      </c>
      <c r="E17" s="2793">
        <f>IF(B12&lt;=0,0,IF(ISTEXT(B17),B17,IF(ISBLANK(B17),"",(B17/B12)*I12)))</f>
        <v>2.333333333333333</v>
      </c>
      <c r="F17" s="2794" t="s">
        <v>944</v>
      </c>
      <c r="G17" s="2795">
        <f>IF(E17&lt;=0,0,IF(ISBLANK(C17),0,IF(ISBLANK(B17),C17/B12*I12,(C17*B17)/B12*I12)))</f>
        <v>0.11666666666666667</v>
      </c>
      <c r="H17" s="2796"/>
      <c r="I17" s="2797"/>
      <c r="J17" s="2798"/>
      <c r="K17" s="553"/>
      <c r="L17" s="546"/>
      <c r="M17" s="579" t="s">
        <v>1667</v>
      </c>
      <c r="N17" s="553"/>
      <c r="O17" s="553"/>
      <c r="P17" s="553"/>
      <c r="Q17" s="553"/>
      <c r="R17" s="553"/>
      <c r="S17" s="554"/>
      <c r="T17" s="553"/>
      <c r="U17" s="2931"/>
      <c r="V17" s="562"/>
      <c r="W17" s="562"/>
      <c r="X17" s="562"/>
      <c r="Y17" s="562"/>
      <c r="Z17" s="563"/>
      <c r="AA17" s="563"/>
      <c r="AB17" s="563"/>
      <c r="AC17" s="563"/>
      <c r="AD17" s="563"/>
      <c r="AE17" s="563"/>
      <c r="AF17" s="563"/>
      <c r="AG17" s="563"/>
      <c r="AH17" s="564"/>
      <c r="AI17" s="553"/>
    </row>
    <row r="18" spans="1:35" s="550" customFormat="1" ht="15" customHeight="1" thickBot="1">
      <c r="A18" s="2927"/>
      <c r="B18" s="2790"/>
      <c r="C18" s="2791"/>
      <c r="D18" s="2799"/>
      <c r="E18" s="2793" t="str">
        <f>IF(B12&lt;=0,0,IF(ISTEXT(B18),B18,IF(ISBLANK(B18),"",(B18/B12)*I12)))</f>
        <v/>
      </c>
      <c r="F18" s="2794"/>
      <c r="G18" s="2795">
        <f>IF(E18&lt;=0,0,IF(ISBLANK(C18),0,IF(ISBLANK(B18),C18/B12*I12,(C18*B18)/B12*I12)))</f>
        <v>0</v>
      </c>
      <c r="H18" s="2796"/>
      <c r="I18" s="2797"/>
      <c r="J18" s="2798"/>
      <c r="K18" s="553"/>
      <c r="L18" s="546"/>
      <c r="M18" s="2920" t="s">
        <v>1668</v>
      </c>
      <c r="N18" s="2920"/>
      <c r="O18" s="2920"/>
      <c r="P18" s="553" t="s">
        <v>1669</v>
      </c>
      <c r="Q18" s="553"/>
      <c r="R18" s="553"/>
      <c r="S18" s="554"/>
      <c r="T18" s="553"/>
      <c r="U18" s="2931"/>
      <c r="V18" s="568" t="s">
        <v>38</v>
      </c>
      <c r="W18" s="566" t="s">
        <v>1660</v>
      </c>
      <c r="X18" s="576" t="s">
        <v>2</v>
      </c>
      <c r="Y18" s="576" t="s">
        <v>1</v>
      </c>
      <c r="Z18" s="576" t="s">
        <v>1671</v>
      </c>
      <c r="AA18" s="576" t="s">
        <v>1672</v>
      </c>
      <c r="AB18" s="567" t="s">
        <v>1673</v>
      </c>
      <c r="AC18" s="563"/>
      <c r="AD18" s="576" t="s">
        <v>1674</v>
      </c>
      <c r="AE18" s="567" t="s">
        <v>1675</v>
      </c>
      <c r="AF18" s="563"/>
      <c r="AG18" s="563"/>
      <c r="AH18" s="564"/>
      <c r="AI18" s="553"/>
    </row>
    <row r="19" spans="1:35" s="550" customFormat="1" ht="15" customHeight="1">
      <c r="A19" s="2927"/>
      <c r="B19" s="2790"/>
      <c r="C19" s="2791"/>
      <c r="D19" s="2799"/>
      <c r="E19" s="2793" t="str">
        <f>IF(B12&lt;=0,0,IF(ISTEXT(B19),B19,IF(ISBLANK(B19),"",(B19/B12)*I12)))</f>
        <v/>
      </c>
      <c r="F19" s="2794"/>
      <c r="G19" s="2795">
        <f>IF(E19&lt;=0,0,IF(ISBLANK(C19),0,IF(ISBLANK(B19),C19/B12*I12,(C19*B19)/B12*I12)))</f>
        <v>0</v>
      </c>
      <c r="H19" s="2796"/>
      <c r="I19" s="2797"/>
      <c r="J19" s="2798"/>
      <c r="K19" s="553"/>
      <c r="L19" s="546"/>
      <c r="M19" s="2921" t="s">
        <v>1676</v>
      </c>
      <c r="N19" s="2921"/>
      <c r="O19" s="2921"/>
      <c r="P19" s="570"/>
      <c r="Q19" s="570"/>
      <c r="R19" s="553"/>
      <c r="S19" s="554"/>
      <c r="T19" s="553"/>
      <c r="U19" s="2931"/>
      <c r="V19" s="580"/>
      <c r="W19" s="566"/>
      <c r="X19" s="567"/>
      <c r="Y19" s="562"/>
      <c r="Z19" s="563"/>
      <c r="AA19" s="563"/>
      <c r="AB19" s="563"/>
      <c r="AC19" s="563"/>
      <c r="AD19" s="563"/>
      <c r="AE19" s="563"/>
      <c r="AF19" s="563"/>
      <c r="AG19" s="563"/>
      <c r="AH19" s="564"/>
      <c r="AI19" s="553"/>
    </row>
    <row r="20" spans="1:35" s="550" customFormat="1" ht="15" customHeight="1">
      <c r="A20" s="2927"/>
      <c r="B20" s="2790"/>
      <c r="C20" s="2791"/>
      <c r="D20" s="2792"/>
      <c r="E20" s="2793" t="str">
        <f>IF(B12&lt;=0,0,IF(ISTEXT(B20),B20,IF(ISBLANK(B20),"",(B20/B12)*I12)))</f>
        <v/>
      </c>
      <c r="F20" s="2794"/>
      <c r="G20" s="2795">
        <f>IF(E20&lt;=0,0,IF(ISBLANK(C20),0,IF(ISBLANK(B20),C20/B12*I12,(C20*B20)/B12*I12)))</f>
        <v>0</v>
      </c>
      <c r="H20" s="2796"/>
      <c r="I20" s="2797"/>
      <c r="J20" s="2798"/>
      <c r="K20" s="553"/>
      <c r="L20" s="581" t="s">
        <v>1677</v>
      </c>
      <c r="M20" s="570" t="s">
        <v>1678</v>
      </c>
      <c r="N20" s="553"/>
      <c r="O20" s="553"/>
      <c r="P20" s="553"/>
      <c r="Q20" s="553"/>
      <c r="R20" s="553"/>
      <c r="S20" s="554"/>
      <c r="T20" s="553"/>
      <c r="U20" s="2931"/>
      <c r="V20" s="582"/>
      <c r="W20" s="583">
        <v>10</v>
      </c>
      <c r="X20" s="566" t="s">
        <v>1679</v>
      </c>
      <c r="Y20" s="562"/>
      <c r="Z20" s="567" t="s">
        <v>1680</v>
      </c>
      <c r="AA20" s="584"/>
      <c r="AB20" s="584"/>
      <c r="AC20" s="584"/>
      <c r="AD20" s="584"/>
      <c r="AE20" s="584"/>
      <c r="AF20" s="584"/>
      <c r="AG20" s="562"/>
      <c r="AH20" s="585"/>
      <c r="AI20" s="553"/>
    </row>
    <row r="21" spans="1:35" s="550" customFormat="1" ht="15" customHeight="1">
      <c r="A21" s="2927"/>
      <c r="B21" s="2790"/>
      <c r="C21" s="2791"/>
      <c r="D21" s="2792"/>
      <c r="E21" s="2793" t="str">
        <f>IF(B12&lt;=0,0,IF(ISTEXT(B21),B21,IF(ISBLANK(B21),"",(B21/B12)*I12)))</f>
        <v/>
      </c>
      <c r="F21" s="2794"/>
      <c r="G21" s="2795">
        <f>IF(E21&lt;=0,0,IF(ISBLANK(C21),0,IF(ISBLANK(B21),C21/B12*I12,(C21*B21)/B12*I12)))</f>
        <v>0</v>
      </c>
      <c r="H21" s="2796"/>
      <c r="I21" s="2797"/>
      <c r="J21" s="2798"/>
      <c r="K21" s="553"/>
      <c r="L21" s="560"/>
      <c r="M21" s="570" t="s">
        <v>1681</v>
      </c>
      <c r="N21" s="553"/>
      <c r="O21" s="553"/>
      <c r="P21" s="553"/>
      <c r="Q21" s="553"/>
      <c r="R21" s="553"/>
      <c r="S21" s="554"/>
      <c r="T21" s="553"/>
      <c r="U21" s="2931"/>
      <c r="V21" s="586"/>
      <c r="W21" s="562"/>
      <c r="X21" s="562"/>
      <c r="Y21" s="562"/>
      <c r="Z21" s="586" t="s">
        <v>951</v>
      </c>
      <c r="AA21" s="562"/>
      <c r="AB21" s="586" t="s">
        <v>2</v>
      </c>
      <c r="AC21" s="562"/>
      <c r="AD21" s="586" t="s">
        <v>1052</v>
      </c>
      <c r="AE21" s="562"/>
      <c r="AF21" s="586" t="s">
        <v>1682</v>
      </c>
      <c r="AG21" s="562"/>
      <c r="AH21" s="585"/>
      <c r="AI21" s="553"/>
    </row>
    <row r="22" spans="1:35" s="550" customFormat="1" ht="15" customHeight="1" thickBot="1">
      <c r="A22" s="2927"/>
      <c r="B22" s="2790"/>
      <c r="C22" s="2791"/>
      <c r="D22" s="2792"/>
      <c r="E22" s="2793" t="str">
        <f>IF(B12&lt;=0,0,IF(ISTEXT(B22),B22,IF(ISBLANK(B22),"",(B22/B12)*I12)))</f>
        <v/>
      </c>
      <c r="F22" s="2794"/>
      <c r="G22" s="2795">
        <f>IF(E22&lt;=0,0,IF(ISBLANK(C22),0,IF(ISBLANK(B22),C22/B12*I12,(C22*B22)/B12*I12)))</f>
        <v>0</v>
      </c>
      <c r="H22" s="2796"/>
      <c r="I22" s="2797"/>
      <c r="J22" s="2798"/>
      <c r="K22" s="553"/>
      <c r="L22" s="546"/>
      <c r="M22" s="570" t="s">
        <v>1683</v>
      </c>
      <c r="N22" s="553"/>
      <c r="O22" s="553"/>
      <c r="P22" s="553"/>
      <c r="Q22" s="553"/>
      <c r="R22" s="553"/>
      <c r="S22" s="554"/>
      <c r="T22" s="553"/>
      <c r="U22" s="2931"/>
      <c r="V22" s="559" t="s">
        <v>1656</v>
      </c>
      <c r="W22" s="562"/>
      <c r="X22" s="562"/>
      <c r="Y22" s="562"/>
      <c r="Z22" s="562"/>
      <c r="AA22" s="562"/>
      <c r="AB22" s="562"/>
      <c r="AC22" s="562"/>
      <c r="AD22" s="562"/>
      <c r="AE22" s="562"/>
      <c r="AF22" s="562"/>
      <c r="AG22" s="562"/>
      <c r="AH22" s="554"/>
      <c r="AI22" s="553"/>
    </row>
    <row r="23" spans="1:35" s="550" customFormat="1" ht="15" customHeight="1" thickBot="1">
      <c r="A23" s="2927"/>
      <c r="B23" s="2790"/>
      <c r="C23" s="2791"/>
      <c r="D23" s="2792"/>
      <c r="E23" s="2793" t="str">
        <f>IF(B12&lt;=0,0,IF(ISTEXT(B23),B23,IF(ISBLANK(B23),"",(B23/B12)*I12)))</f>
        <v/>
      </c>
      <c r="F23" s="2794"/>
      <c r="G23" s="2756">
        <f>IF(E23&lt;=0,0,IF(ISBLANK(C23),0,IF(ISBLANK(B23),C23/B12*I12,(C23*B23)/B12*I12)))</f>
        <v>0</v>
      </c>
      <c r="H23" s="2796"/>
      <c r="I23" s="2797"/>
      <c r="J23" s="2798"/>
      <c r="K23" s="553"/>
      <c r="L23" s="546"/>
      <c r="M23" s="570" t="s">
        <v>1684</v>
      </c>
      <c r="N23" s="553"/>
      <c r="O23" s="553"/>
      <c r="P23" s="553"/>
      <c r="Q23" s="553"/>
      <c r="R23" s="553"/>
      <c r="S23" s="554"/>
      <c r="T23" s="553"/>
      <c r="U23" s="2931"/>
      <c r="V23" s="587">
        <v>10</v>
      </c>
      <c r="W23" s="588" t="s">
        <v>1685</v>
      </c>
      <c r="X23" s="588"/>
      <c r="Y23" s="589"/>
      <c r="Z23" s="562"/>
      <c r="AA23" s="562"/>
      <c r="AB23" s="562"/>
      <c r="AC23" s="562"/>
      <c r="AD23" s="562"/>
      <c r="AE23" s="562"/>
      <c r="AF23" s="562"/>
      <c r="AG23" s="562"/>
      <c r="AH23" s="554"/>
      <c r="AI23" s="553"/>
    </row>
    <row r="24" spans="1:35" s="550" customFormat="1" ht="15" customHeight="1" thickBot="1">
      <c r="A24" s="2928"/>
      <c r="B24" s="2800" t="s">
        <v>7077</v>
      </c>
      <c r="C24" s="2801">
        <f>IF(ISBLANK(B16),C16,B16*C16)+IF(ISBLANK(B17),C17,B17*C17)+IF(ISBLANK(B18),C18,B18*C18)+IF(ISBLANK(B19),C19,B19*C19)+IF(ISBLANK(B20),C20,B20*C20)+IF(ISBLANK(B21),C21,B21*C21)+IF(ISBLANK(B22),C22,B22*C22)+IF(ISBLANK(B23),C23,B23*C23)</f>
        <v>1.1000000000000001</v>
      </c>
      <c r="D24" s="2802" t="s">
        <v>1940</v>
      </c>
      <c r="E24" s="2802"/>
      <c r="F24" s="2802"/>
      <c r="G24" s="2803">
        <f>SUM(G16:G23)</f>
        <v>1.2833333333333332</v>
      </c>
      <c r="H24" s="2804"/>
      <c r="I24" s="2805" t="s">
        <v>1941</v>
      </c>
      <c r="J24" s="2806" t="str">
        <f>ADDRESS(ROW(B12),COLUMN(B12),4)</f>
        <v>B12</v>
      </c>
      <c r="K24" s="553"/>
      <c r="L24" s="969"/>
      <c r="M24" s="590"/>
      <c r="N24" s="590"/>
      <c r="O24" s="590"/>
      <c r="P24" s="590"/>
      <c r="Q24" s="590"/>
      <c r="R24" s="590"/>
      <c r="S24" s="591"/>
      <c r="T24" s="553"/>
      <c r="U24" s="2932"/>
      <c r="V24" s="592"/>
      <c r="W24" s="593"/>
      <c r="X24" s="593"/>
      <c r="Y24" s="593"/>
      <c r="Z24" s="592"/>
      <c r="AA24" s="593"/>
      <c r="AB24" s="592"/>
      <c r="AC24" s="593"/>
      <c r="AD24" s="592"/>
      <c r="AE24" s="593"/>
      <c r="AF24" s="592"/>
      <c r="AG24" s="593"/>
      <c r="AH24" s="594"/>
      <c r="AI24" s="553"/>
    </row>
    <row r="25" spans="1:35">
      <c r="A25" s="2773">
        <v>2.86</v>
      </c>
      <c r="B25" s="2774">
        <v>8</v>
      </c>
      <c r="C25" s="2774">
        <v>8</v>
      </c>
      <c r="D25" s="2774">
        <v>25</v>
      </c>
      <c r="E25" s="2774">
        <v>6.29</v>
      </c>
      <c r="F25" s="2774">
        <v>6.29</v>
      </c>
      <c r="G25" s="2774">
        <v>11</v>
      </c>
      <c r="H25" s="2774">
        <v>18</v>
      </c>
      <c r="I25" s="2774">
        <v>18</v>
      </c>
      <c r="J25" s="2774">
        <v>18</v>
      </c>
      <c r="K25" s="548"/>
      <c r="T25" s="548"/>
      <c r="U25" s="550"/>
      <c r="V25" s="550"/>
      <c r="W25" s="550"/>
      <c r="X25" s="550"/>
      <c r="Y25" s="550"/>
      <c r="Z25" s="550"/>
      <c r="AA25" s="550"/>
      <c r="AB25" s="550"/>
      <c r="AC25" s="550"/>
      <c r="AD25" s="550"/>
      <c r="AE25" s="550"/>
      <c r="AF25" s="550"/>
      <c r="AG25" s="550"/>
      <c r="AH25" s="553"/>
      <c r="AI25" s="553"/>
    </row>
    <row r="26" spans="1:35" ht="15.75" thickBot="1">
      <c r="K26" s="548"/>
      <c r="T26" s="548"/>
      <c r="U26" s="970"/>
      <c r="V26" s="971"/>
      <c r="W26" s="971"/>
      <c r="X26" s="971"/>
      <c r="Y26" s="971"/>
      <c r="Z26" s="971"/>
      <c r="AA26" s="971"/>
      <c r="AB26" s="971"/>
      <c r="AC26" s="971"/>
      <c r="AD26" s="971"/>
      <c r="AE26" s="971"/>
      <c r="AF26" s="971"/>
      <c r="AG26" s="972"/>
      <c r="AH26" s="548"/>
      <c r="AI26" s="553"/>
    </row>
    <row r="27" spans="1:35" ht="15" customHeight="1">
      <c r="A27" s="2908" t="s">
        <v>701</v>
      </c>
      <c r="B27" s="2925" t="s">
        <v>1651</v>
      </c>
      <c r="C27" s="2925"/>
      <c r="D27" s="2925"/>
      <c r="E27" s="2925"/>
      <c r="F27" s="2925"/>
      <c r="G27" s="2925"/>
      <c r="H27" s="2925"/>
      <c r="I27" s="2925"/>
      <c r="J27" s="2923" t="s">
        <v>7087</v>
      </c>
      <c r="K27" s="548"/>
      <c r="L27" s="2910" t="s">
        <v>1942</v>
      </c>
      <c r="M27" s="2911"/>
      <c r="N27" s="2911"/>
      <c r="O27" s="2911"/>
      <c r="P27" s="595"/>
      <c r="Q27" s="595"/>
      <c r="R27" s="595"/>
      <c r="S27" s="596"/>
      <c r="T27" s="548"/>
      <c r="U27" s="973"/>
      <c r="V27" s="974" t="s">
        <v>1943</v>
      </c>
      <c r="W27" s="974"/>
      <c r="X27" s="974"/>
      <c r="Y27" s="974"/>
      <c r="Z27" s="974"/>
      <c r="AA27" s="974"/>
      <c r="AB27" s="974"/>
      <c r="AC27" s="974"/>
      <c r="AD27" s="974"/>
      <c r="AE27" s="974"/>
      <c r="AF27" s="974"/>
      <c r="AG27" s="975"/>
      <c r="AH27" s="548"/>
      <c r="AI27" s="553"/>
    </row>
    <row r="28" spans="1:35" ht="15" customHeight="1">
      <c r="A28" s="2909"/>
      <c r="B28" s="2926"/>
      <c r="C28" s="2926"/>
      <c r="D28" s="2926"/>
      <c r="E28" s="2926"/>
      <c r="F28" s="2926"/>
      <c r="G28" s="2926"/>
      <c r="H28" s="2926"/>
      <c r="I28" s="2926"/>
      <c r="J28" s="2924"/>
      <c r="K28" s="548"/>
      <c r="L28" s="597"/>
      <c r="M28" s="598"/>
      <c r="N28" s="599"/>
      <c r="O28" s="599"/>
      <c r="P28" s="599"/>
      <c r="Q28" s="599"/>
      <c r="R28" s="599"/>
      <c r="S28" s="600"/>
      <c r="T28" s="548"/>
      <c r="U28" s="976"/>
      <c r="V28" s="977" t="s">
        <v>1944</v>
      </c>
      <c r="W28" s="977"/>
      <c r="X28" s="977"/>
      <c r="Y28" s="977"/>
      <c r="Z28" s="977"/>
      <c r="AA28" s="977"/>
      <c r="AB28" s="977"/>
      <c r="AC28" s="977"/>
      <c r="AD28" s="977"/>
      <c r="AE28" s="977"/>
      <c r="AF28" s="977"/>
      <c r="AG28" s="978"/>
      <c r="AH28" s="548"/>
      <c r="AI28" s="553"/>
    </row>
    <row r="29" spans="1:35" s="550" customFormat="1" ht="15" customHeight="1">
      <c r="A29" s="2912" t="s">
        <v>1687</v>
      </c>
      <c r="B29" s="2914" t="s">
        <v>1936</v>
      </c>
      <c r="C29" s="2914"/>
      <c r="D29" s="2914"/>
      <c r="E29" s="2776"/>
      <c r="F29" s="2776"/>
      <c r="G29" s="2915" t="s">
        <v>1686</v>
      </c>
      <c r="H29" s="2915"/>
      <c r="I29" s="2915"/>
      <c r="J29" s="2916"/>
      <c r="K29" s="553"/>
      <c r="L29" s="601"/>
      <c r="M29" s="602" t="s">
        <v>1688</v>
      </c>
      <c r="N29" s="570"/>
      <c r="O29" s="570"/>
      <c r="P29" s="570"/>
      <c r="Q29" s="570"/>
      <c r="R29" s="570"/>
      <c r="S29" s="571"/>
      <c r="T29" s="553"/>
      <c r="U29" s="976"/>
      <c r="V29" s="979" t="s">
        <v>1850</v>
      </c>
      <c r="W29" s="980" t="s">
        <v>1945</v>
      </c>
      <c r="X29" s="977"/>
      <c r="Y29" s="977"/>
      <c r="Z29" s="977"/>
      <c r="AA29" s="977"/>
      <c r="AB29" s="977"/>
      <c r="AC29" s="977"/>
      <c r="AD29" s="977"/>
      <c r="AE29" s="977"/>
      <c r="AF29" s="977"/>
      <c r="AG29" s="978"/>
      <c r="AH29" s="548"/>
      <c r="AI29" s="553"/>
    </row>
    <row r="30" spans="1:35" s="550" customFormat="1" ht="15" customHeight="1" thickBot="1">
      <c r="A30" s="2912"/>
      <c r="B30" s="2807" t="s">
        <v>7079</v>
      </c>
      <c r="C30" s="2807"/>
      <c r="D30" s="2778"/>
      <c r="E30" s="2778"/>
      <c r="F30" s="2778"/>
      <c r="G30" s="2778"/>
      <c r="H30" s="2779"/>
      <c r="I30" s="2780" t="s">
        <v>7006</v>
      </c>
      <c r="J30" s="2781"/>
      <c r="K30" s="553"/>
      <c r="L30" s="597"/>
      <c r="M30" s="599" t="s">
        <v>1689</v>
      </c>
      <c r="N30" s="570"/>
      <c r="O30" s="570"/>
      <c r="P30" s="570"/>
      <c r="Q30" s="570"/>
      <c r="R30" s="570"/>
      <c r="S30" s="571"/>
      <c r="T30" s="553"/>
      <c r="U30" s="981"/>
      <c r="V30" s="982" t="s">
        <v>1946</v>
      </c>
      <c r="W30" s="974"/>
      <c r="X30" s="974"/>
      <c r="Y30" s="974"/>
      <c r="Z30" s="974"/>
      <c r="AA30" s="974"/>
      <c r="AB30" s="974"/>
      <c r="AC30" s="974"/>
      <c r="AD30" s="974"/>
      <c r="AE30" s="974"/>
      <c r="AF30" s="974"/>
      <c r="AG30" s="975"/>
      <c r="AH30" s="548"/>
      <c r="AI30" s="553"/>
    </row>
    <row r="31" spans="1:35" s="550" customFormat="1" ht="15" customHeight="1" thickBot="1">
      <c r="A31" s="2912"/>
      <c r="B31" s="2769">
        <v>1.25</v>
      </c>
      <c r="C31" s="2765" t="s">
        <v>1693</v>
      </c>
      <c r="D31" s="2782"/>
      <c r="E31" s="2782"/>
      <c r="F31" s="2782"/>
      <c r="G31" s="2782"/>
      <c r="H31" s="2783"/>
      <c r="I31" s="2917">
        <v>5</v>
      </c>
      <c r="J31" s="2918" t="str">
        <f>C31</f>
        <v>d'agneau</v>
      </c>
      <c r="K31" s="553"/>
      <c r="L31" s="597"/>
      <c r="M31" s="547"/>
      <c r="N31" s="570"/>
      <c r="O31" s="603" t="s">
        <v>1690</v>
      </c>
      <c r="P31" s="604">
        <f>C43</f>
        <v>1.35</v>
      </c>
      <c r="Q31" s="603" t="s">
        <v>1691</v>
      </c>
      <c r="R31" s="602" t="str">
        <f>B43</f>
        <v>④ &gt;</v>
      </c>
      <c r="S31" s="571"/>
      <c r="T31" s="553"/>
      <c r="U31" s="983"/>
      <c r="V31" s="984" t="s">
        <v>1947</v>
      </c>
      <c r="W31" s="977"/>
      <c r="X31" s="977"/>
      <c r="Y31" s="977"/>
      <c r="Z31" s="985"/>
      <c r="AA31" s="977"/>
      <c r="AB31" s="977"/>
      <c r="AC31" s="977"/>
      <c r="AD31" s="977"/>
      <c r="AE31" s="985"/>
      <c r="AF31" s="985"/>
      <c r="AG31" s="986"/>
      <c r="AH31" s="548"/>
      <c r="AI31" s="553"/>
    </row>
    <row r="32" spans="1:35" s="550" customFormat="1" ht="15" customHeight="1">
      <c r="A32" s="2912"/>
      <c r="B32" s="2808">
        <f>C43</f>
        <v>1.35</v>
      </c>
      <c r="C32" s="2757" t="s">
        <v>7083</v>
      </c>
      <c r="D32" s="2782"/>
      <c r="E32" s="2782"/>
      <c r="F32" s="2782"/>
      <c r="G32" s="2782"/>
      <c r="H32" s="2783"/>
      <c r="I32" s="2917"/>
      <c r="J32" s="2919"/>
      <c r="K32" s="553"/>
      <c r="L32" s="597"/>
      <c r="M32" s="599" t="s">
        <v>1692</v>
      </c>
      <c r="N32" s="570"/>
      <c r="O32" s="570"/>
      <c r="P32" s="570"/>
      <c r="Q32" s="570"/>
      <c r="R32" s="570"/>
      <c r="S32" s="571"/>
      <c r="T32" s="553"/>
      <c r="U32" s="983"/>
      <c r="V32" s="984" t="s">
        <v>1948</v>
      </c>
      <c r="W32" s="977"/>
      <c r="X32" s="977"/>
      <c r="Y32" s="977"/>
      <c r="Z32" s="985"/>
      <c r="AA32" s="977"/>
      <c r="AB32" s="977"/>
      <c r="AC32" s="977"/>
      <c r="AD32" s="977"/>
      <c r="AE32" s="985"/>
      <c r="AF32" s="985"/>
      <c r="AG32" s="986"/>
      <c r="AH32" s="548"/>
      <c r="AI32" s="553"/>
    </row>
    <row r="33" spans="1:35" s="550" customFormat="1" ht="15" customHeight="1">
      <c r="A33" s="2912"/>
      <c r="B33" s="2752" t="s">
        <v>1670</v>
      </c>
      <c r="C33" s="2753" t="s">
        <v>6989</v>
      </c>
      <c r="D33" s="569" t="s">
        <v>771</v>
      </c>
      <c r="E33" s="2752" t="s">
        <v>1670</v>
      </c>
      <c r="F33" s="569" t="s">
        <v>1660</v>
      </c>
      <c r="G33" s="2755" t="s">
        <v>1661</v>
      </c>
      <c r="H33" s="2775"/>
      <c r="I33" s="2775"/>
      <c r="J33" s="2809"/>
      <c r="K33" s="553"/>
      <c r="L33" s="597"/>
      <c r="M33" s="599" t="s">
        <v>1694</v>
      </c>
      <c r="N33" s="570"/>
      <c r="O33" s="570"/>
      <c r="P33" s="570"/>
      <c r="Q33" s="570"/>
      <c r="R33" s="570"/>
      <c r="S33" s="571"/>
      <c r="T33" s="553"/>
      <c r="U33" s="987"/>
      <c r="V33" s="988" t="s">
        <v>1949</v>
      </c>
      <c r="W33" s="989"/>
      <c r="X33" s="989"/>
      <c r="Y33" s="989"/>
      <c r="Z33" s="989"/>
      <c r="AA33" s="989"/>
      <c r="AB33" s="989"/>
      <c r="AC33" s="989"/>
      <c r="AD33" s="989"/>
      <c r="AE33" s="989"/>
      <c r="AF33" s="989"/>
      <c r="AG33" s="990"/>
      <c r="AH33" s="548"/>
      <c r="AI33" s="553"/>
    </row>
    <row r="34" spans="1:35" s="550" customFormat="1" ht="15" customHeight="1">
      <c r="A34" s="2912"/>
      <c r="B34" s="2922" t="s">
        <v>37</v>
      </c>
      <c r="C34" s="2922"/>
      <c r="D34" s="2785" t="s">
        <v>36</v>
      </c>
      <c r="E34" s="2785"/>
      <c r="F34" s="2786" t="s">
        <v>38</v>
      </c>
      <c r="G34" s="2787"/>
      <c r="H34" s="2788"/>
      <c r="I34" s="2788"/>
      <c r="J34" s="2789"/>
      <c r="K34" s="553"/>
      <c r="L34" s="597"/>
      <c r="M34" s="547"/>
      <c r="N34" s="570"/>
      <c r="O34" s="570"/>
      <c r="P34" s="570"/>
      <c r="Q34" s="570"/>
      <c r="R34" s="570"/>
      <c r="S34" s="571"/>
      <c r="T34" s="553"/>
      <c r="U34" s="987"/>
      <c r="V34" s="988" t="s">
        <v>1950</v>
      </c>
      <c r="W34" s="989"/>
      <c r="X34" s="989"/>
      <c r="Y34" s="989"/>
      <c r="Z34" s="991"/>
      <c r="AA34" s="989"/>
      <c r="AB34" s="989"/>
      <c r="AC34" s="989"/>
      <c r="AD34" s="989"/>
      <c r="AE34" s="991"/>
      <c r="AF34" s="991"/>
      <c r="AG34" s="992"/>
      <c r="AH34" s="548"/>
      <c r="AI34" s="553"/>
    </row>
    <row r="35" spans="1:35" s="550" customFormat="1" ht="15" customHeight="1">
      <c r="A35" s="2912"/>
      <c r="B35" s="2790"/>
      <c r="C35" s="2791">
        <v>1.25</v>
      </c>
      <c r="D35" s="2792" t="s">
        <v>358</v>
      </c>
      <c r="E35" s="2793" t="str">
        <f>IF(B31&lt;=0,0,IF(ISTEXT(B35),B35,IF(ISBLANK(B35),"",(B35/B31)*I31)))</f>
        <v/>
      </c>
      <c r="F35" s="2794"/>
      <c r="G35" s="2810">
        <f>IF(E35&lt;=0,0,IF(ISBLANK(C35),0,IF(ISBLANK(B35),C35/B31*I31,(C35*B35)/B31*I31)))</f>
        <v>5</v>
      </c>
      <c r="H35" s="2796" t="s">
        <v>1938</v>
      </c>
      <c r="I35" s="2797"/>
      <c r="J35" s="2798"/>
      <c r="K35" s="553"/>
      <c r="L35" s="597"/>
      <c r="M35" s="547" t="s">
        <v>1695</v>
      </c>
      <c r="N35" s="570"/>
      <c r="O35" s="570"/>
      <c r="P35" s="570"/>
      <c r="Q35" s="570"/>
      <c r="R35" s="570"/>
      <c r="S35" s="571"/>
      <c r="T35" s="553"/>
      <c r="U35" s="987"/>
      <c r="V35" s="988" t="s">
        <v>1951</v>
      </c>
      <c r="W35" s="989"/>
      <c r="X35" s="989"/>
      <c r="Y35" s="989"/>
      <c r="Z35" s="991"/>
      <c r="AA35" s="989"/>
      <c r="AB35" s="989"/>
      <c r="AC35" s="989"/>
      <c r="AD35" s="989"/>
      <c r="AE35" s="991"/>
      <c r="AF35" s="991"/>
      <c r="AG35" s="992"/>
      <c r="AH35" s="548"/>
      <c r="AI35" s="553"/>
    </row>
    <row r="36" spans="1:35" s="550" customFormat="1" ht="15" customHeight="1">
      <c r="A36" s="2912"/>
      <c r="B36" s="2790">
        <v>2</v>
      </c>
      <c r="C36" s="2791">
        <v>0.05</v>
      </c>
      <c r="D36" s="2792" t="s">
        <v>1927</v>
      </c>
      <c r="E36" s="2793">
        <f>IF(B31&lt;=0,0,IF(ISTEXT(B36),B36,IF(ISBLANK(B36),"",(B36/B31)*I31)))</f>
        <v>8</v>
      </c>
      <c r="F36" s="2794" t="s">
        <v>1927</v>
      </c>
      <c r="G36" s="2810">
        <f>IF(E36&lt;=0,0,IF(ISBLANK(C36),0,IF(ISBLANK(B36),C36/B31*I31,(C36*B36)/B31*I31)))</f>
        <v>0.4</v>
      </c>
      <c r="H36" s="2796"/>
      <c r="I36" s="2797"/>
      <c r="J36" s="2798"/>
      <c r="K36" s="553"/>
      <c r="L36" s="597"/>
      <c r="M36" s="547"/>
      <c r="N36" s="570"/>
      <c r="O36" s="570"/>
      <c r="P36" s="570"/>
      <c r="Q36" s="570"/>
      <c r="R36" s="570"/>
      <c r="S36" s="571"/>
      <c r="T36" s="553"/>
      <c r="U36" s="993"/>
      <c r="V36" s="994" t="s">
        <v>1952</v>
      </c>
      <c r="W36" s="995"/>
      <c r="X36" s="995"/>
      <c r="Y36" s="995"/>
      <c r="Z36" s="995"/>
      <c r="AA36" s="995"/>
      <c r="AB36" s="995"/>
      <c r="AC36" s="995"/>
      <c r="AD36" s="995"/>
      <c r="AE36" s="995"/>
      <c r="AF36" s="995"/>
      <c r="AG36" s="996"/>
      <c r="AH36" s="548"/>
      <c r="AI36" s="553"/>
    </row>
    <row r="37" spans="1:35" s="550" customFormat="1" ht="15" customHeight="1">
      <c r="A37" s="2912"/>
      <c r="B37" s="2790"/>
      <c r="C37" s="2791"/>
      <c r="D37" s="2799"/>
      <c r="E37" s="2793" t="str">
        <f>IF(B31&lt;=0,0,IF(ISTEXT(B37),B37,IF(ISBLANK(B37),"",(B37/B31)*I31)))</f>
        <v/>
      </c>
      <c r="F37" s="2794"/>
      <c r="G37" s="2810">
        <f>IF(E37&lt;=0,0,IF(ISBLANK(C37),0,IF(ISBLANK(B37),C37/B31*I31,(C37*B37)/B31*I31)))</f>
        <v>0</v>
      </c>
      <c r="H37" s="2796"/>
      <c r="I37" s="2797"/>
      <c r="J37" s="2798"/>
      <c r="K37" s="553"/>
      <c r="L37" s="560"/>
      <c r="M37" s="548" t="s">
        <v>1667</v>
      </c>
      <c r="N37" s="547"/>
      <c r="O37" s="553"/>
      <c r="P37" s="553"/>
      <c r="Q37" s="570"/>
      <c r="R37" s="570"/>
      <c r="S37" s="571"/>
      <c r="T37" s="553"/>
      <c r="U37" s="993"/>
      <c r="V37" s="994" t="s">
        <v>1953</v>
      </c>
      <c r="W37" s="995"/>
      <c r="X37" s="995"/>
      <c r="Y37" s="995"/>
      <c r="Z37" s="995"/>
      <c r="AA37" s="995"/>
      <c r="AB37" s="995"/>
      <c r="AC37" s="995"/>
      <c r="AD37" s="995"/>
      <c r="AE37" s="995"/>
      <c r="AF37" s="995"/>
      <c r="AG37" s="996"/>
      <c r="AH37" s="548"/>
      <c r="AI37" s="553"/>
    </row>
    <row r="38" spans="1:35" s="550" customFormat="1" ht="15" customHeight="1" thickBot="1">
      <c r="A38" s="2912"/>
      <c r="B38" s="2790"/>
      <c r="C38" s="2791"/>
      <c r="D38" s="2799"/>
      <c r="E38" s="2793" t="str">
        <f>IF(B31&lt;=0,0,IF(ISTEXT(B38),B38,IF(ISBLANK(B38),"",(B38/B31)*I31)))</f>
        <v/>
      </c>
      <c r="F38" s="2794"/>
      <c r="G38" s="2810">
        <f>IF(E38&lt;=0,0,IF(ISBLANK(C38),0,IF(ISBLANK(B38),C38/B31*I31,(C38*B38)/B31*I31)))</f>
        <v>0</v>
      </c>
      <c r="H38" s="2796"/>
      <c r="I38" s="2797"/>
      <c r="J38" s="2798"/>
      <c r="K38" s="553"/>
      <c r="L38" s="560"/>
      <c r="M38" s="2920" t="s">
        <v>1668</v>
      </c>
      <c r="N38" s="2920"/>
      <c r="O38" s="2920"/>
      <c r="P38" s="553" t="s">
        <v>1696</v>
      </c>
      <c r="Q38" s="570"/>
      <c r="R38" s="570"/>
      <c r="S38" s="571"/>
      <c r="T38" s="553"/>
      <c r="U38" s="993"/>
      <c r="V38" s="994" t="s">
        <v>1954</v>
      </c>
      <c r="W38" s="995"/>
      <c r="X38" s="995"/>
      <c r="Y38" s="995"/>
      <c r="Z38" s="995"/>
      <c r="AA38" s="995"/>
      <c r="AB38" s="995"/>
      <c r="AC38" s="995"/>
      <c r="AD38" s="995"/>
      <c r="AE38" s="995"/>
      <c r="AF38" s="995"/>
      <c r="AG38" s="996"/>
      <c r="AH38" s="548"/>
      <c r="AI38" s="553"/>
    </row>
    <row r="39" spans="1:35" s="550" customFormat="1" ht="15" customHeight="1">
      <c r="A39" s="2912"/>
      <c r="B39" s="2790"/>
      <c r="C39" s="2791"/>
      <c r="D39" s="2792"/>
      <c r="E39" s="2793" t="str">
        <f>IF(B31&lt;=0,0,IF(ISTEXT(B39),B39,IF(ISBLANK(B39),"",(B39/B31)*I31)))</f>
        <v/>
      </c>
      <c r="F39" s="2794"/>
      <c r="G39" s="2810">
        <f>IF(E39&lt;=0,0,IF(ISBLANK(C39),0,IF(ISBLANK(B39),C39/B31*I31,(C39*B39)/B31*I31)))</f>
        <v>0</v>
      </c>
      <c r="H39" s="2796"/>
      <c r="I39" s="2797"/>
      <c r="J39" s="2798"/>
      <c r="K39" s="553"/>
      <c r="L39" s="560"/>
      <c r="M39" s="2921" t="s">
        <v>1697</v>
      </c>
      <c r="N39" s="2921"/>
      <c r="O39" s="2921"/>
      <c r="P39" s="570"/>
      <c r="Q39" s="570"/>
      <c r="R39" s="570"/>
      <c r="S39" s="571"/>
      <c r="T39" s="553"/>
      <c r="U39" s="993"/>
      <c r="V39" s="994" t="s">
        <v>1955</v>
      </c>
      <c r="W39" s="995"/>
      <c r="X39" s="995"/>
      <c r="Y39" s="995"/>
      <c r="Z39" s="995"/>
      <c r="AA39" s="995"/>
      <c r="AB39" s="995"/>
      <c r="AC39" s="995"/>
      <c r="AD39" s="995"/>
      <c r="AE39" s="995"/>
      <c r="AF39" s="995"/>
      <c r="AG39" s="996"/>
      <c r="AH39" s="548"/>
      <c r="AI39" s="553"/>
    </row>
    <row r="40" spans="1:35" s="550" customFormat="1" ht="15" customHeight="1">
      <c r="A40" s="2912"/>
      <c r="B40" s="2790"/>
      <c r="C40" s="2791"/>
      <c r="D40" s="2792"/>
      <c r="E40" s="2793" t="str">
        <f>IF(B31&lt;=0,0,IF(ISTEXT(B40),B40,IF(ISBLANK(B40),"",(B40/B31)*I31)))</f>
        <v/>
      </c>
      <c r="F40" s="2794"/>
      <c r="G40" s="2810">
        <f>IF(E40&lt;=0,0,IF(ISBLANK(C40),0,IF(ISBLANK(B40),C40/B31*I31,(C40*B40)/B31*I31)))</f>
        <v>0</v>
      </c>
      <c r="H40" s="2796"/>
      <c r="I40" s="2797"/>
      <c r="J40" s="2798"/>
      <c r="K40" s="553"/>
      <c r="L40" s="597"/>
      <c r="M40" s="570"/>
      <c r="N40" s="570"/>
      <c r="O40" s="570"/>
      <c r="P40" s="570"/>
      <c r="Q40" s="570"/>
      <c r="R40" s="570"/>
      <c r="S40" s="571"/>
      <c r="T40" s="553"/>
      <c r="U40" s="993"/>
      <c r="V40" s="994" t="s">
        <v>1956</v>
      </c>
      <c r="W40" s="995"/>
      <c r="X40" s="995"/>
      <c r="Y40" s="995"/>
      <c r="Z40" s="997"/>
      <c r="AA40" s="995"/>
      <c r="AB40" s="995"/>
      <c r="AC40" s="995"/>
      <c r="AD40" s="995"/>
      <c r="AE40" s="997"/>
      <c r="AF40" s="997"/>
      <c r="AG40" s="998"/>
      <c r="AH40" s="548"/>
      <c r="AI40" s="553"/>
    </row>
    <row r="41" spans="1:35" s="550" customFormat="1" ht="15" customHeight="1">
      <c r="A41" s="2912"/>
      <c r="B41" s="2790"/>
      <c r="C41" s="2791"/>
      <c r="D41" s="2792"/>
      <c r="E41" s="2793" t="str">
        <f>IF(B31&lt;=0,0,IF(ISTEXT(B41),B41,IF(ISBLANK(B41),"",(B41/B31)*I31)))</f>
        <v/>
      </c>
      <c r="F41" s="2794"/>
      <c r="G41" s="2810">
        <f>IF(E41&lt;=0,0,IF(ISBLANK(C41),0,IF(ISBLANK(B41),C41/B31*I31,(C41*B41)/B31*I31)))</f>
        <v>0</v>
      </c>
      <c r="H41" s="2796"/>
      <c r="I41" s="2797"/>
      <c r="J41" s="2798"/>
      <c r="K41" s="553"/>
      <c r="L41" s="597"/>
      <c r="M41" s="570"/>
      <c r="N41" s="570"/>
      <c r="O41" s="570"/>
      <c r="P41" s="570"/>
      <c r="Q41" s="572" t="s">
        <v>1698</v>
      </c>
      <c r="R41" s="605">
        <f>C43</f>
        <v>1.35</v>
      </c>
      <c r="S41" s="571"/>
      <c r="T41" s="553"/>
      <c r="U41" s="993"/>
      <c r="V41" s="999" t="s">
        <v>1957</v>
      </c>
      <c r="W41" s="1000"/>
      <c r="X41" s="1001"/>
      <c r="Y41" s="1001"/>
      <c r="Z41" s="1001"/>
      <c r="AA41" s="1001"/>
      <c r="AB41" s="1001"/>
      <c r="AC41" s="1001"/>
      <c r="AD41" s="1001"/>
      <c r="AE41" s="1001"/>
      <c r="AF41" s="1001"/>
      <c r="AG41" s="1002"/>
      <c r="AH41" s="548"/>
      <c r="AI41" s="553"/>
    </row>
    <row r="42" spans="1:35" s="550" customFormat="1" ht="15" customHeight="1">
      <c r="A42" s="2912"/>
      <c r="B42" s="2790"/>
      <c r="C42" s="2791"/>
      <c r="D42" s="2792"/>
      <c r="E42" s="2793" t="str">
        <f>IF(B31&lt;=0,0,IF(ISTEXT(B42),B42,IF(ISBLANK(B42),"",(B42/B31)*I31)))</f>
        <v/>
      </c>
      <c r="F42" s="2794"/>
      <c r="G42" s="2810">
        <f>IF(E42&lt;=0,0,IF(ISBLANK(C42),0,IF(ISBLANK(B42),C42/B31*I31,(C42*B42)/B31*I31)))</f>
        <v>0</v>
      </c>
      <c r="H42" s="2796"/>
      <c r="I42" s="2797"/>
      <c r="J42" s="2798"/>
      <c r="K42" s="553"/>
      <c r="L42" s="597"/>
      <c r="M42" s="570"/>
      <c r="N42" s="570"/>
      <c r="O42" s="570"/>
      <c r="P42" s="570"/>
      <c r="Q42" s="570" t="s">
        <v>1699</v>
      </c>
      <c r="R42" s="570" t="str">
        <f>B43</f>
        <v>④ &gt;</v>
      </c>
      <c r="S42" s="571"/>
      <c r="T42" s="553"/>
      <c r="U42" s="993"/>
      <c r="V42" s="999" t="s">
        <v>1958</v>
      </c>
      <c r="W42" s="1000"/>
      <c r="X42" s="1001"/>
      <c r="Y42" s="1001"/>
      <c r="Z42" s="1001"/>
      <c r="AA42" s="1001"/>
      <c r="AB42" s="1001"/>
      <c r="AC42" s="1001"/>
      <c r="AD42" s="1001"/>
      <c r="AE42" s="1001"/>
      <c r="AF42" s="1001"/>
      <c r="AG42" s="1002"/>
      <c r="AH42" s="548"/>
      <c r="AI42" s="553"/>
    </row>
    <row r="43" spans="1:35" s="550" customFormat="1" ht="15" customHeight="1" thickBot="1">
      <c r="A43" s="2913"/>
      <c r="B43" s="2800" t="s">
        <v>7077</v>
      </c>
      <c r="C43" s="2801">
        <f>IF(ISBLANK(B35),C35,B35*C35)+IF(ISBLANK(B36),C36,B36*C36)+IF(ISBLANK(B37),C37,B37*C37)+IF(ISBLANK(B38),C38,B38*C38)+IF(ISBLANK(B39),C39,B39*C39)+IF(ISBLANK(B40),C40,B40*C40)+IF(ISBLANK(B41),C41,B41*C41)+IF(ISBLANK(B42),C42,B42*C42)</f>
        <v>1.35</v>
      </c>
      <c r="D43" s="2802" t="s">
        <v>1940</v>
      </c>
      <c r="E43" s="2802"/>
      <c r="F43" s="2802"/>
      <c r="G43" s="2803">
        <f>SUM(G35:G42)</f>
        <v>5.4</v>
      </c>
      <c r="H43" s="2804"/>
      <c r="I43" s="2805" t="s">
        <v>1941</v>
      </c>
      <c r="J43" s="2806" t="str">
        <f>ADDRESS(ROW(B32),COLUMN(B32),4)</f>
        <v>B32</v>
      </c>
      <c r="K43" s="553"/>
      <c r="L43" s="1003"/>
      <c r="M43" s="606"/>
      <c r="N43" s="606"/>
      <c r="O43" s="606"/>
      <c r="P43" s="606"/>
      <c r="Q43" s="606"/>
      <c r="R43" s="606"/>
      <c r="S43" s="607"/>
      <c r="T43" s="553"/>
      <c r="U43" s="993"/>
      <c r="V43" s="1004"/>
      <c r="W43" s="1004"/>
      <c r="X43" s="1004"/>
      <c r="Y43" s="1004"/>
      <c r="Z43" s="1004"/>
      <c r="AA43" s="1004"/>
      <c r="AB43" s="1004"/>
      <c r="AC43" s="1004"/>
      <c r="AD43" s="97"/>
      <c r="AE43" s="1005" t="s">
        <v>1959</v>
      </c>
      <c r="AF43" s="1006" t="s">
        <v>701</v>
      </c>
      <c r="AG43" s="1007" t="s">
        <v>701</v>
      </c>
      <c r="AH43" s="548"/>
      <c r="AI43" s="553"/>
    </row>
    <row r="44" spans="1:35" ht="18.75">
      <c r="A44" s="2771">
        <v>2.86</v>
      </c>
      <c r="B44" s="2772">
        <v>8</v>
      </c>
      <c r="C44" s="2772">
        <v>8</v>
      </c>
      <c r="D44" s="2772">
        <v>25</v>
      </c>
      <c r="E44" s="2772">
        <v>6.29</v>
      </c>
      <c r="F44" s="2772">
        <v>6.29</v>
      </c>
      <c r="G44" s="2772">
        <v>11</v>
      </c>
      <c r="H44" s="2772">
        <v>18</v>
      </c>
      <c r="I44" s="2772">
        <v>18</v>
      </c>
      <c r="J44" s="2772">
        <v>18</v>
      </c>
      <c r="K44" s="548"/>
      <c r="L44" s="548"/>
      <c r="M44" s="548"/>
      <c r="N44" s="548"/>
      <c r="O44" s="548"/>
      <c r="P44" s="548"/>
      <c r="Q44" s="548"/>
      <c r="R44" s="548"/>
      <c r="S44" s="548"/>
      <c r="T44" s="548"/>
      <c r="U44" s="983"/>
      <c r="V44" s="984" t="s">
        <v>1960</v>
      </c>
      <c r="W44" s="1008"/>
      <c r="X44" s="1008"/>
      <c r="Y44" s="1008"/>
      <c r="Z44" s="1009"/>
      <c r="AA44" s="1008"/>
      <c r="AB44" s="1008"/>
      <c r="AC44" s="1008"/>
      <c r="AD44" s="1008"/>
      <c r="AE44" s="1008"/>
      <c r="AF44" s="1008"/>
      <c r="AG44" s="1010"/>
      <c r="AH44" s="548"/>
      <c r="AI44" s="553"/>
    </row>
    <row r="45" spans="1:35" ht="18" customHeight="1" thickBot="1">
      <c r="A45" s="548"/>
      <c r="B45" s="548"/>
      <c r="C45" s="548"/>
      <c r="D45" s="967"/>
      <c r="E45" s="548"/>
      <c r="F45" s="548"/>
      <c r="G45" s="548"/>
      <c r="H45" s="548"/>
      <c r="I45" s="548"/>
      <c r="J45" s="548"/>
      <c r="K45" s="548"/>
      <c r="L45" s="548"/>
      <c r="M45" s="548"/>
      <c r="N45" s="548"/>
      <c r="O45" s="548"/>
      <c r="P45" s="548"/>
      <c r="Q45" s="548"/>
      <c r="R45" s="548"/>
      <c r="S45" s="548"/>
      <c r="T45" s="548"/>
      <c r="U45" s="983"/>
      <c r="V45" s="984" t="s">
        <v>1961</v>
      </c>
      <c r="W45" s="977"/>
      <c r="X45" s="985"/>
      <c r="Y45" s="985"/>
      <c r="Z45" s="985"/>
      <c r="AA45" s="985"/>
      <c r="AB45" s="985"/>
      <c r="AC45" s="985"/>
      <c r="AD45" s="985"/>
      <c r="AE45" s="985"/>
      <c r="AF45" s="985"/>
      <c r="AG45" s="986"/>
      <c r="AH45" s="548"/>
      <c r="AI45" s="553"/>
    </row>
    <row r="46" spans="1:35" ht="18" customHeight="1">
      <c r="A46" s="548"/>
      <c r="B46" s="548"/>
      <c r="C46" s="548"/>
      <c r="D46" s="2893" t="s">
        <v>7002</v>
      </c>
      <c r="E46" s="2894"/>
      <c r="F46" s="2895"/>
      <c r="G46" s="553"/>
      <c r="H46" s="548"/>
      <c r="I46" s="548"/>
      <c r="J46" s="548"/>
      <c r="K46" s="548"/>
      <c r="L46" s="548"/>
      <c r="M46" s="548"/>
      <c r="N46" s="548"/>
      <c r="O46" s="548"/>
      <c r="P46" s="548"/>
      <c r="Q46" s="548"/>
      <c r="R46" s="548"/>
      <c r="S46" s="548"/>
      <c r="T46" s="548"/>
      <c r="U46" s="1012"/>
      <c r="V46" s="1013" t="s">
        <v>1962</v>
      </c>
      <c r="W46" s="985"/>
      <c r="X46" s="985"/>
      <c r="Y46" s="985"/>
      <c r="Z46" s="985"/>
      <c r="AA46" s="985"/>
      <c r="AB46" s="985"/>
      <c r="AC46" s="985"/>
      <c r="AD46" s="985"/>
      <c r="AE46" s="985"/>
      <c r="AF46" s="985"/>
      <c r="AG46" s="986"/>
      <c r="AH46" s="548"/>
      <c r="AI46" s="553"/>
    </row>
    <row r="47" spans="1:35" ht="18" customHeight="1">
      <c r="A47" s="548"/>
      <c r="B47" s="548"/>
      <c r="C47" s="548"/>
      <c r="D47" s="2896"/>
      <c r="E47" s="2897"/>
      <c r="F47" s="2898"/>
      <c r="G47" s="553"/>
      <c r="H47" s="548"/>
      <c r="I47" s="548"/>
      <c r="J47" s="548"/>
      <c r="K47" s="548"/>
      <c r="L47" s="548"/>
      <c r="M47" s="548"/>
      <c r="N47" s="548"/>
      <c r="O47" s="548"/>
      <c r="P47" s="548"/>
      <c r="Q47" s="548"/>
      <c r="R47" s="548"/>
      <c r="S47" s="548"/>
      <c r="T47" s="548"/>
      <c r="U47" s="1014"/>
      <c r="V47" s="1015" t="s">
        <v>1963</v>
      </c>
      <c r="W47" s="1015"/>
      <c r="X47" s="1015"/>
      <c r="Y47" s="1015"/>
      <c r="Z47" s="1015"/>
      <c r="AA47" s="1015"/>
      <c r="AB47" s="1015"/>
      <c r="AC47" s="1015"/>
      <c r="AD47" s="1015"/>
      <c r="AE47" s="1015"/>
      <c r="AF47" s="1015"/>
      <c r="AG47" s="1016"/>
      <c r="AH47" s="548"/>
      <c r="AI47" s="553"/>
    </row>
    <row r="48" spans="1:35" ht="18" customHeight="1">
      <c r="A48" s="548"/>
      <c r="B48" s="548"/>
      <c r="C48" s="548"/>
      <c r="D48" s="2896"/>
      <c r="E48" s="2897"/>
      <c r="F48" s="2898"/>
      <c r="G48" s="553"/>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8"/>
      <c r="AH48" s="548"/>
      <c r="AI48" s="553"/>
    </row>
    <row r="49" spans="1:35" ht="18" customHeight="1">
      <c r="A49" s="548"/>
      <c r="B49" s="548"/>
      <c r="C49" s="548"/>
      <c r="D49" s="2899"/>
      <c r="E49" s="2900"/>
      <c r="F49" s="2901"/>
      <c r="G49" s="553"/>
      <c r="H49" s="548"/>
      <c r="I49" s="548"/>
      <c r="J49" s="548"/>
      <c r="K49" s="548"/>
      <c r="L49" s="548"/>
      <c r="M49" s="548"/>
      <c r="N49" s="548"/>
      <c r="O49" s="548"/>
      <c r="P49" s="548"/>
      <c r="Q49" s="548"/>
      <c r="R49" s="548"/>
      <c r="S49" s="548"/>
      <c r="T49" s="548"/>
      <c r="U49" s="548"/>
      <c r="V49" s="548"/>
      <c r="W49" s="548"/>
      <c r="X49" s="548"/>
      <c r="Y49" s="548"/>
      <c r="Z49" s="548"/>
      <c r="AA49" s="548"/>
      <c r="AB49" s="548"/>
      <c r="AC49" s="548"/>
      <c r="AD49" s="548"/>
      <c r="AE49" s="548"/>
      <c r="AF49" s="548"/>
      <c r="AG49" s="548"/>
      <c r="AH49" s="548"/>
      <c r="AI49" s="553"/>
    </row>
    <row r="50" spans="1:35" ht="18" customHeight="1">
      <c r="A50" s="548"/>
      <c r="B50" s="548"/>
      <c r="C50" s="548"/>
      <c r="D50" s="2902" t="s">
        <v>1937</v>
      </c>
      <c r="E50" s="2903"/>
      <c r="F50" s="2904"/>
      <c r="G50" s="553"/>
      <c r="H50" s="548"/>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8"/>
      <c r="AG50" s="548"/>
      <c r="AH50" s="548"/>
      <c r="AI50" s="553"/>
    </row>
    <row r="51" spans="1:35" ht="18" customHeight="1">
      <c r="A51" s="548"/>
      <c r="B51" s="548"/>
      <c r="C51" s="548"/>
      <c r="D51" s="2905" t="s">
        <v>7003</v>
      </c>
      <c r="E51" s="2906"/>
      <c r="F51" s="2907"/>
      <c r="G51" s="553"/>
      <c r="H51" s="548"/>
      <c r="I51" s="548"/>
      <c r="J51" s="548"/>
      <c r="K51" s="548"/>
      <c r="L51" s="548"/>
      <c r="M51" s="548"/>
      <c r="N51" s="548"/>
      <c r="O51" s="548"/>
      <c r="P51" s="548"/>
      <c r="Q51" s="548"/>
      <c r="R51" s="548"/>
      <c r="S51" s="548"/>
      <c r="T51" s="548"/>
      <c r="U51" s="548"/>
      <c r="V51" s="548"/>
      <c r="W51" s="548"/>
      <c r="X51" s="548"/>
      <c r="Y51" s="548"/>
      <c r="Z51" s="548"/>
      <c r="AA51" s="548"/>
      <c r="AB51" s="548"/>
      <c r="AC51" s="548"/>
      <c r="AD51" s="548"/>
      <c r="AE51" s="548"/>
      <c r="AF51" s="548"/>
      <c r="AG51" s="548"/>
      <c r="AH51" s="548"/>
      <c r="AI51" s="553"/>
    </row>
    <row r="52" spans="1:35" ht="18" customHeight="1">
      <c r="A52" s="548"/>
      <c r="B52" s="548"/>
      <c r="C52" s="548"/>
      <c r="D52" s="2905" t="s">
        <v>7004</v>
      </c>
      <c r="E52" s="2906"/>
      <c r="F52" s="2907"/>
      <c r="G52" s="553"/>
      <c r="H52" s="548"/>
      <c r="I52" s="548"/>
      <c r="J52" s="548"/>
      <c r="K52" s="548"/>
      <c r="L52" s="548"/>
      <c r="M52" s="548"/>
      <c r="N52" s="548"/>
      <c r="O52" s="548"/>
      <c r="P52" s="548"/>
      <c r="Q52" s="548"/>
      <c r="R52" s="548"/>
      <c r="S52" s="548"/>
      <c r="T52" s="548"/>
      <c r="U52" s="548"/>
      <c r="V52" s="548"/>
      <c r="W52" s="548"/>
      <c r="X52" s="548"/>
      <c r="Y52" s="548"/>
      <c r="Z52" s="548"/>
      <c r="AA52" s="548"/>
      <c r="AB52" s="548"/>
      <c r="AC52" s="548"/>
      <c r="AD52" s="548"/>
      <c r="AE52" s="548"/>
      <c r="AF52" s="548"/>
      <c r="AG52" s="548"/>
      <c r="AH52" s="548"/>
      <c r="AI52" s="553"/>
    </row>
    <row r="53" spans="1:35" ht="18" customHeight="1">
      <c r="A53" s="548"/>
      <c r="B53" s="548"/>
      <c r="C53" s="548"/>
      <c r="D53" s="2620" t="s">
        <v>7038</v>
      </c>
      <c r="E53" s="2629"/>
      <c r="F53" s="2630"/>
      <c r="G53" s="553"/>
      <c r="H53" s="548"/>
      <c r="I53" s="548"/>
      <c r="J53" s="548"/>
      <c r="K53" s="548"/>
      <c r="L53" s="548"/>
      <c r="M53" s="548"/>
      <c r="N53" s="548"/>
      <c r="O53" s="548"/>
      <c r="P53" s="548"/>
      <c r="Q53" s="548"/>
      <c r="R53" s="548"/>
      <c r="S53" s="548"/>
      <c r="T53" s="548"/>
      <c r="U53" s="548"/>
      <c r="V53" s="548"/>
      <c r="W53" s="548"/>
      <c r="X53" s="548"/>
      <c r="Y53" s="548"/>
      <c r="Z53" s="548"/>
      <c r="AA53" s="548"/>
      <c r="AB53" s="548"/>
      <c r="AC53" s="548"/>
      <c r="AD53" s="548"/>
      <c r="AE53" s="548"/>
      <c r="AF53" s="548"/>
      <c r="AG53" s="548"/>
      <c r="AH53" s="548"/>
      <c r="AI53" s="553"/>
    </row>
    <row r="54" spans="1:35" ht="18" customHeight="1">
      <c r="A54" s="548"/>
      <c r="B54" s="548"/>
      <c r="C54" s="548"/>
      <c r="D54" s="30" t="s">
        <v>37</v>
      </c>
      <c r="E54" s="31" t="s">
        <v>37</v>
      </c>
      <c r="F54" s="33" t="s">
        <v>38</v>
      </c>
      <c r="G54" s="553"/>
      <c r="H54" s="548"/>
      <c r="I54" s="548"/>
      <c r="J54" s="548"/>
      <c r="K54" s="548"/>
      <c r="L54" s="548"/>
      <c r="M54" s="548"/>
      <c r="N54" s="548"/>
      <c r="O54" s="548"/>
      <c r="P54" s="548"/>
      <c r="Q54" s="548"/>
      <c r="R54" s="548"/>
      <c r="S54" s="548"/>
      <c r="T54" s="548"/>
      <c r="U54" s="548"/>
      <c r="V54" s="548"/>
      <c r="W54" s="548"/>
      <c r="X54" s="548"/>
      <c r="Y54" s="548"/>
      <c r="Z54" s="548"/>
      <c r="AA54" s="548"/>
      <c r="AB54" s="548"/>
      <c r="AC54" s="548"/>
      <c r="AD54" s="548"/>
      <c r="AE54" s="548"/>
      <c r="AF54" s="548"/>
      <c r="AG54" s="548"/>
      <c r="AH54" s="548"/>
      <c r="AI54" s="553"/>
    </row>
    <row r="55" spans="1:35" ht="18" customHeight="1">
      <c r="A55" s="548"/>
      <c r="B55" s="548"/>
      <c r="C55" s="548"/>
      <c r="D55" s="2875" t="s">
        <v>40</v>
      </c>
      <c r="E55" s="2877" t="s">
        <v>1811</v>
      </c>
      <c r="F55" s="2879" t="s">
        <v>1810</v>
      </c>
      <c r="G55" s="553"/>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53"/>
    </row>
    <row r="56" spans="1:35" ht="18" customHeight="1">
      <c r="A56" s="548"/>
      <c r="B56" s="548"/>
      <c r="C56" s="548"/>
      <c r="D56" s="2876"/>
      <c r="E56" s="2878"/>
      <c r="F56" s="2880"/>
      <c r="G56" s="553"/>
      <c r="H56" s="548"/>
      <c r="I56" s="548"/>
      <c r="J56" s="548"/>
      <c r="K56" s="548"/>
      <c r="L56" s="548"/>
      <c r="M56" s="548"/>
      <c r="N56" s="548"/>
      <c r="O56" s="548"/>
      <c r="P56" s="548"/>
      <c r="Q56" s="548"/>
      <c r="R56" s="548"/>
      <c r="S56" s="548"/>
      <c r="T56" s="548"/>
      <c r="U56" s="548"/>
      <c r="V56" s="548"/>
      <c r="W56" s="548"/>
      <c r="X56" s="548"/>
      <c r="Y56" s="548"/>
      <c r="Z56" s="548"/>
      <c r="AA56" s="548"/>
      <c r="AB56" s="548"/>
      <c r="AC56" s="548"/>
      <c r="AD56" s="548"/>
      <c r="AE56" s="548"/>
      <c r="AF56" s="548"/>
      <c r="AG56" s="548"/>
      <c r="AH56" s="548"/>
      <c r="AI56" s="553"/>
    </row>
    <row r="57" spans="1:35" ht="18" customHeight="1">
      <c r="A57" s="548"/>
      <c r="B57" s="548"/>
      <c r="C57" s="548"/>
      <c r="D57" s="2881" t="s">
        <v>7039</v>
      </c>
      <c r="E57" s="2882"/>
      <c r="F57" s="2883"/>
      <c r="G57" s="553"/>
      <c r="H57" s="548"/>
      <c r="I57" s="548"/>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row>
    <row r="58" spans="1:35" ht="18" customHeight="1">
      <c r="A58" s="548"/>
      <c r="B58" s="548"/>
      <c r="C58" s="548"/>
      <c r="D58" s="2558"/>
      <c r="E58" s="2621">
        <v>0.15</v>
      </c>
      <c r="F58" s="2521"/>
      <c r="G58" s="553"/>
      <c r="H58" s="548"/>
      <c r="I58" s="548"/>
      <c r="J58" s="548"/>
      <c r="K58" s="548"/>
      <c r="L58" s="548"/>
      <c r="M58" s="548"/>
      <c r="N58" s="548"/>
      <c r="O58" s="548"/>
      <c r="P58" s="548"/>
      <c r="Q58" s="548"/>
      <c r="R58" s="548"/>
      <c r="S58" s="548"/>
      <c r="T58" s="548"/>
      <c r="U58" s="548"/>
      <c r="V58" s="548"/>
      <c r="W58" s="548"/>
      <c r="X58" s="548"/>
      <c r="Y58" s="548"/>
      <c r="Z58" s="548"/>
      <c r="AA58" s="548"/>
      <c r="AB58" s="548"/>
      <c r="AC58" s="548"/>
      <c r="AD58" s="548"/>
      <c r="AE58" s="548"/>
      <c r="AF58" s="548"/>
      <c r="AG58" s="548"/>
      <c r="AH58" s="548"/>
      <c r="AI58" s="548"/>
    </row>
    <row r="59" spans="1:35" ht="18" customHeight="1">
      <c r="A59" s="548"/>
      <c r="B59" s="548"/>
      <c r="C59" s="548"/>
      <c r="D59" s="2884" t="s">
        <v>7041</v>
      </c>
      <c r="E59" s="2885"/>
      <c r="F59" s="2886"/>
      <c r="G59" s="553"/>
      <c r="H59" s="548"/>
      <c r="I59" s="548"/>
      <c r="J59" s="548"/>
      <c r="K59" s="548"/>
      <c r="L59" s="548"/>
      <c r="M59" s="548"/>
      <c r="N59" s="548"/>
      <c r="O59" s="548"/>
      <c r="P59" s="548"/>
      <c r="Q59" s="548"/>
      <c r="R59" s="548"/>
      <c r="S59" s="548"/>
      <c r="T59" s="548"/>
      <c r="U59" s="548"/>
      <c r="V59" s="548"/>
      <c r="W59" s="548"/>
      <c r="X59" s="548"/>
      <c r="Y59" s="548"/>
      <c r="Z59" s="548"/>
      <c r="AA59" s="548"/>
      <c r="AB59" s="548"/>
      <c r="AC59" s="548"/>
      <c r="AD59" s="548"/>
      <c r="AE59" s="548"/>
      <c r="AF59" s="548"/>
      <c r="AG59" s="548"/>
      <c r="AH59" s="548"/>
      <c r="AI59" s="548"/>
    </row>
    <row r="60" spans="1:35" ht="18" customHeight="1">
      <c r="A60" s="548"/>
      <c r="B60" s="548"/>
      <c r="C60" s="548"/>
      <c r="D60" s="2558">
        <v>3</v>
      </c>
      <c r="E60" s="2621">
        <v>0.02</v>
      </c>
      <c r="F60" s="2521" t="s">
        <v>6990</v>
      </c>
      <c r="G60" s="553"/>
      <c r="H60" s="548"/>
      <c r="I60" s="548"/>
      <c r="J60" s="548"/>
      <c r="K60" s="548"/>
      <c r="L60" s="548"/>
      <c r="M60" s="548"/>
      <c r="N60" s="548"/>
      <c r="O60" s="548"/>
      <c r="P60" s="548"/>
      <c r="Q60" s="548"/>
      <c r="R60" s="548"/>
      <c r="S60" s="548"/>
      <c r="T60" s="548"/>
      <c r="U60" s="548"/>
      <c r="V60" s="548"/>
      <c r="W60" s="548"/>
      <c r="X60" s="548"/>
      <c r="Y60" s="548"/>
      <c r="Z60" s="548"/>
      <c r="AA60" s="548"/>
      <c r="AB60" s="548"/>
      <c r="AC60" s="548"/>
      <c r="AD60" s="548"/>
      <c r="AE60" s="548"/>
      <c r="AF60" s="548"/>
      <c r="AG60" s="548"/>
      <c r="AH60" s="548"/>
      <c r="AI60" s="548"/>
    </row>
    <row r="61" spans="1:35" ht="18" customHeight="1">
      <c r="A61" s="548"/>
      <c r="B61" s="548"/>
      <c r="C61" s="548"/>
      <c r="D61" s="2884" t="s">
        <v>7040</v>
      </c>
      <c r="E61" s="2885"/>
      <c r="F61" s="2886"/>
      <c r="G61" s="553"/>
      <c r="H61" s="548"/>
      <c r="I61" s="548"/>
      <c r="J61" s="548"/>
      <c r="K61" s="548"/>
      <c r="L61" s="548"/>
      <c r="M61" s="548"/>
      <c r="N61" s="548"/>
      <c r="O61" s="548"/>
      <c r="P61" s="548"/>
      <c r="Q61" s="548"/>
      <c r="R61" s="548"/>
      <c r="S61" s="548"/>
      <c r="T61" s="548"/>
      <c r="U61" s="548"/>
      <c r="V61" s="548"/>
      <c r="W61" s="548"/>
      <c r="X61" s="548"/>
      <c r="Y61" s="548"/>
      <c r="Z61" s="548"/>
      <c r="AA61" s="548"/>
      <c r="AB61" s="548"/>
      <c r="AC61" s="548"/>
      <c r="AD61" s="548"/>
      <c r="AE61" s="548"/>
      <c r="AF61" s="548"/>
      <c r="AG61" s="548"/>
      <c r="AH61" s="548"/>
      <c r="AI61" s="548"/>
    </row>
    <row r="62" spans="1:35" ht="18" customHeight="1">
      <c r="A62" s="548"/>
      <c r="B62" s="548"/>
      <c r="C62" s="548"/>
      <c r="D62" s="2558">
        <v>5</v>
      </c>
      <c r="E62" s="2621"/>
      <c r="F62" s="2557" t="s">
        <v>1812</v>
      </c>
      <c r="G62" s="553"/>
      <c r="H62" s="548"/>
      <c r="I62" s="548"/>
      <c r="J62" s="548"/>
      <c r="K62" s="548"/>
      <c r="L62" s="548"/>
      <c r="M62" s="548"/>
      <c r="N62" s="548"/>
      <c r="O62" s="548"/>
      <c r="P62" s="548"/>
      <c r="Q62" s="548"/>
      <c r="R62" s="548"/>
      <c r="S62" s="548"/>
      <c r="T62" s="548"/>
      <c r="U62" s="548"/>
      <c r="V62" s="548"/>
      <c r="W62" s="548"/>
      <c r="X62" s="548"/>
      <c r="Y62" s="548"/>
      <c r="Z62" s="548"/>
      <c r="AA62" s="548"/>
      <c r="AB62" s="548"/>
      <c r="AC62" s="548"/>
      <c r="AD62" s="548"/>
      <c r="AE62" s="548"/>
      <c r="AF62" s="548"/>
      <c r="AG62" s="548"/>
      <c r="AH62" s="548"/>
      <c r="AI62" s="548"/>
    </row>
    <row r="63" spans="1:35" ht="18" customHeight="1">
      <c r="A63" s="548"/>
      <c r="B63" s="548"/>
      <c r="C63" s="548"/>
      <c r="D63" s="2872" t="s">
        <v>7085</v>
      </c>
      <c r="E63" s="2873"/>
      <c r="F63" s="2874"/>
      <c r="G63" s="553"/>
      <c r="H63" s="548"/>
      <c r="I63" s="548"/>
      <c r="J63" s="548"/>
      <c r="K63" s="548"/>
      <c r="L63" s="548"/>
      <c r="M63" s="548"/>
      <c r="N63" s="548"/>
      <c r="O63" s="548"/>
      <c r="P63" s="548"/>
      <c r="Q63" s="548"/>
      <c r="R63" s="548"/>
      <c r="S63" s="548"/>
      <c r="T63" s="548"/>
      <c r="U63" s="548"/>
      <c r="V63" s="548"/>
      <c r="W63" s="548"/>
      <c r="X63" s="548"/>
      <c r="Y63" s="548"/>
      <c r="Z63" s="548"/>
      <c r="AA63" s="548"/>
      <c r="AB63" s="548"/>
      <c r="AC63" s="548"/>
      <c r="AD63" s="548"/>
      <c r="AE63" s="548"/>
      <c r="AF63" s="548"/>
      <c r="AG63" s="548"/>
      <c r="AH63" s="548"/>
      <c r="AI63" s="548"/>
    </row>
    <row r="64" spans="1:35" ht="18" customHeight="1">
      <c r="A64" s="548"/>
      <c r="B64" s="548"/>
      <c r="C64" s="548"/>
      <c r="D64" s="2872"/>
      <c r="E64" s="2873"/>
      <c r="F64" s="2874"/>
      <c r="G64" s="553"/>
      <c r="H64" s="548"/>
      <c r="I64" s="548"/>
      <c r="J64" s="548"/>
      <c r="K64" s="548"/>
      <c r="L64" s="548"/>
      <c r="M64" s="548"/>
      <c r="N64" s="548"/>
      <c r="O64" s="548"/>
      <c r="P64" s="548"/>
      <c r="Q64" s="548"/>
      <c r="R64" s="548"/>
      <c r="S64" s="548"/>
      <c r="T64" s="548"/>
      <c r="U64" s="548"/>
      <c r="V64" s="548"/>
      <c r="W64" s="548"/>
      <c r="X64" s="548"/>
      <c r="Y64" s="548"/>
      <c r="Z64" s="548"/>
      <c r="AA64" s="548"/>
      <c r="AB64" s="548"/>
      <c r="AC64" s="548"/>
      <c r="AD64" s="548"/>
      <c r="AE64" s="548"/>
      <c r="AF64" s="548"/>
      <c r="AG64" s="548"/>
      <c r="AH64" s="548"/>
      <c r="AI64" s="548"/>
    </row>
    <row r="65" spans="1:35" ht="18" customHeight="1">
      <c r="A65" s="548"/>
      <c r="B65" s="548"/>
      <c r="C65" s="548"/>
      <c r="D65" s="2872"/>
      <c r="E65" s="2873"/>
      <c r="F65" s="2874"/>
      <c r="G65" s="553"/>
      <c r="H65" s="548"/>
      <c r="I65" s="548"/>
      <c r="J65" s="548"/>
      <c r="K65" s="548"/>
      <c r="L65" s="548"/>
      <c r="M65" s="548"/>
      <c r="N65" s="548"/>
      <c r="O65" s="548"/>
      <c r="P65" s="548"/>
      <c r="Q65" s="548"/>
      <c r="R65" s="548"/>
      <c r="S65" s="548"/>
      <c r="T65" s="548"/>
      <c r="U65" s="548"/>
      <c r="V65" s="548"/>
      <c r="W65" s="548"/>
      <c r="X65" s="548"/>
      <c r="Y65" s="548"/>
      <c r="Z65" s="548"/>
      <c r="AA65" s="548"/>
      <c r="AB65" s="548"/>
      <c r="AC65" s="548"/>
      <c r="AD65" s="548"/>
      <c r="AE65" s="548"/>
      <c r="AF65" s="548"/>
      <c r="AG65" s="548"/>
      <c r="AH65" s="548"/>
      <c r="AI65" s="548"/>
    </row>
    <row r="66" spans="1:35" ht="18" customHeight="1">
      <c r="A66" s="548"/>
      <c r="B66" s="548"/>
      <c r="C66" s="548"/>
      <c r="D66" s="2759" t="s">
        <v>7080</v>
      </c>
      <c r="E66" s="2760"/>
      <c r="F66" s="2650"/>
      <c r="G66" s="553"/>
      <c r="H66" s="548"/>
      <c r="I66" s="548"/>
      <c r="J66" s="548"/>
      <c r="K66" s="548"/>
      <c r="L66" s="548"/>
      <c r="M66" s="548"/>
      <c r="N66" s="548"/>
      <c r="O66" s="548"/>
      <c r="P66" s="548"/>
      <c r="Q66" s="548"/>
      <c r="R66" s="548"/>
      <c r="S66" s="548"/>
      <c r="T66" s="548"/>
      <c r="U66" s="548"/>
      <c r="V66" s="548"/>
      <c r="W66" s="548"/>
      <c r="X66" s="548"/>
      <c r="Y66" s="548"/>
      <c r="Z66" s="548"/>
      <c r="AA66" s="548"/>
      <c r="AB66" s="548"/>
      <c r="AC66" s="548"/>
      <c r="AD66" s="548"/>
      <c r="AE66" s="548"/>
      <c r="AF66" s="548"/>
      <c r="AG66" s="548"/>
      <c r="AH66" s="548"/>
      <c r="AI66" s="548"/>
    </row>
    <row r="67" spans="1:35" ht="18" customHeight="1">
      <c r="A67" s="548"/>
      <c r="B67" s="548"/>
      <c r="C67" s="548"/>
      <c r="D67" s="2887" t="s">
        <v>7081</v>
      </c>
      <c r="E67" s="2888"/>
      <c r="F67" s="2889"/>
      <c r="G67" s="553"/>
      <c r="H67" s="548"/>
      <c r="I67" s="548"/>
      <c r="J67" s="548"/>
      <c r="K67" s="548"/>
      <c r="L67" s="548"/>
      <c r="M67" s="548"/>
      <c r="N67" s="548"/>
      <c r="O67" s="548"/>
      <c r="P67" s="548"/>
      <c r="Q67" s="548"/>
      <c r="R67" s="548"/>
      <c r="S67" s="548"/>
      <c r="T67" s="548"/>
      <c r="U67" s="548"/>
      <c r="V67" s="548"/>
      <c r="W67" s="548"/>
      <c r="X67" s="548"/>
      <c r="Y67" s="548"/>
      <c r="Z67" s="548"/>
      <c r="AA67" s="548"/>
      <c r="AB67" s="548"/>
      <c r="AC67" s="548"/>
      <c r="AD67" s="548"/>
      <c r="AE67" s="548"/>
      <c r="AF67" s="548"/>
      <c r="AG67" s="548"/>
      <c r="AH67" s="548"/>
      <c r="AI67" s="548"/>
    </row>
    <row r="68" spans="1:35" ht="18" customHeight="1" thickBot="1">
      <c r="A68" s="548"/>
      <c r="B68" s="548"/>
      <c r="C68" s="548"/>
      <c r="D68" s="2887"/>
      <c r="E68" s="2888"/>
      <c r="F68" s="2889"/>
      <c r="G68" s="553"/>
      <c r="H68" s="548"/>
      <c r="I68" s="548"/>
      <c r="J68" s="548"/>
      <c r="K68" s="548"/>
      <c r="L68" s="548"/>
      <c r="M68" s="548"/>
      <c r="N68" s="548"/>
      <c r="O68" s="548"/>
      <c r="P68" s="548"/>
      <c r="Q68" s="548"/>
      <c r="R68" s="548"/>
      <c r="S68" s="548"/>
      <c r="T68" s="548"/>
      <c r="U68" s="548"/>
      <c r="V68" s="548"/>
      <c r="W68" s="548"/>
      <c r="X68" s="548"/>
      <c r="Y68" s="548"/>
      <c r="Z68" s="548"/>
      <c r="AA68" s="548"/>
      <c r="AB68" s="548"/>
      <c r="AC68" s="548"/>
      <c r="AD68" s="548"/>
      <c r="AE68" s="548"/>
      <c r="AF68" s="548"/>
      <c r="AG68" s="548"/>
      <c r="AH68" s="548"/>
      <c r="AI68" s="548"/>
    </row>
    <row r="69" spans="1:35" ht="18" customHeight="1">
      <c r="A69" s="548"/>
      <c r="B69" s="548"/>
      <c r="C69" s="548"/>
      <c r="D69" s="2761">
        <v>6</v>
      </c>
      <c r="E69" s="2616" t="s">
        <v>1905</v>
      </c>
      <c r="F69" s="2617" t="s">
        <v>7032</v>
      </c>
      <c r="G69" s="553"/>
      <c r="H69" s="548"/>
      <c r="I69" s="548"/>
      <c r="J69" s="548"/>
      <c r="K69" s="548"/>
      <c r="L69" s="548"/>
      <c r="M69" s="548"/>
      <c r="N69" s="548"/>
      <c r="O69" s="548"/>
      <c r="P69" s="548"/>
      <c r="Q69" s="548"/>
      <c r="R69" s="548"/>
      <c r="S69" s="548"/>
      <c r="T69" s="548"/>
      <c r="U69" s="548"/>
      <c r="V69" s="548"/>
      <c r="W69" s="548"/>
      <c r="X69" s="548"/>
      <c r="Y69" s="548"/>
      <c r="Z69" s="548"/>
      <c r="AA69" s="548"/>
      <c r="AB69" s="548"/>
      <c r="AC69" s="548"/>
      <c r="AD69" s="548"/>
      <c r="AE69" s="548"/>
      <c r="AF69" s="548"/>
      <c r="AG69" s="548"/>
      <c r="AH69" s="548"/>
      <c r="AI69" s="548"/>
    </row>
    <row r="70" spans="1:35" ht="18" customHeight="1" thickBot="1">
      <c r="A70" s="548"/>
      <c r="B70" s="548"/>
      <c r="C70" s="548"/>
      <c r="D70" s="2762" t="s">
        <v>951</v>
      </c>
      <c r="E70" s="2610">
        <f>ROW(B12)</f>
        <v>12</v>
      </c>
      <c r="F70" s="2619" t="str">
        <f>B7</f>
        <v>B</v>
      </c>
      <c r="G70" s="553"/>
      <c r="H70" s="548"/>
      <c r="I70" s="548"/>
      <c r="J70" s="548"/>
      <c r="K70" s="548"/>
      <c r="L70" s="548"/>
      <c r="M70" s="548"/>
      <c r="N70" s="548"/>
      <c r="O70" s="548"/>
      <c r="P70" s="548"/>
      <c r="Q70" s="548"/>
      <c r="R70" s="548"/>
      <c r="S70" s="548"/>
      <c r="T70" s="548"/>
      <c r="U70" s="548"/>
      <c r="V70" s="548"/>
      <c r="W70" s="548"/>
      <c r="X70" s="548"/>
      <c r="Y70" s="548"/>
      <c r="Z70" s="548"/>
      <c r="AA70" s="548"/>
      <c r="AB70" s="548"/>
      <c r="AC70" s="548"/>
      <c r="AD70" s="548"/>
      <c r="AE70" s="548"/>
      <c r="AF70" s="548"/>
      <c r="AG70" s="548"/>
      <c r="AH70" s="548"/>
      <c r="AI70" s="548"/>
    </row>
    <row r="71" spans="1:35" ht="18" customHeight="1">
      <c r="A71" s="548"/>
      <c r="B71" s="548"/>
      <c r="C71" s="548"/>
      <c r="D71" s="2526"/>
      <c r="E71" s="2758"/>
      <c r="F71" s="2527"/>
      <c r="G71" s="553"/>
      <c r="H71" s="548"/>
      <c r="I71" s="548"/>
      <c r="J71" s="548"/>
      <c r="K71" s="548"/>
      <c r="L71" s="548"/>
      <c r="M71" s="548"/>
      <c r="N71" s="548"/>
      <c r="O71" s="548"/>
      <c r="P71" s="548"/>
      <c r="Q71" s="548"/>
      <c r="R71" s="548"/>
      <c r="S71" s="548"/>
      <c r="T71" s="548"/>
      <c r="U71" s="548"/>
      <c r="V71" s="548"/>
      <c r="W71" s="548"/>
      <c r="X71" s="548"/>
      <c r="Y71" s="548"/>
      <c r="Z71" s="548"/>
      <c r="AA71" s="548"/>
      <c r="AB71" s="548"/>
      <c r="AC71" s="548"/>
      <c r="AD71" s="548"/>
      <c r="AE71" s="548"/>
      <c r="AF71" s="548"/>
      <c r="AG71" s="548"/>
      <c r="AH71" s="548"/>
      <c r="AI71" s="548"/>
    </row>
    <row r="72" spans="1:35" ht="18" customHeight="1">
      <c r="A72" s="548"/>
      <c r="B72" s="548"/>
      <c r="C72" s="548"/>
      <c r="D72" s="2524" t="s">
        <v>7079</v>
      </c>
      <c r="E72" s="2763"/>
      <c r="F72" s="2525"/>
      <c r="G72" s="553"/>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row>
    <row r="73" spans="1:35" ht="18" customHeight="1">
      <c r="A73" s="548"/>
      <c r="B73" s="548"/>
      <c r="C73" s="548"/>
      <c r="D73" s="2890" t="s">
        <v>7005</v>
      </c>
      <c r="E73" s="2891"/>
      <c r="F73" s="2892"/>
      <c r="G73" s="553"/>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row>
    <row r="74" spans="1:35" ht="18" customHeight="1">
      <c r="A74" s="548"/>
      <c r="B74" s="548"/>
      <c r="C74" s="548"/>
      <c r="D74" s="2890"/>
      <c r="E74" s="2891"/>
      <c r="F74" s="2892"/>
      <c r="G74" s="553"/>
      <c r="H74" s="548"/>
      <c r="I74" s="548"/>
      <c r="J74" s="548"/>
      <c r="K74" s="548"/>
      <c r="L74" s="548"/>
      <c r="M74" s="548"/>
      <c r="N74" s="548"/>
      <c r="O74" s="548"/>
      <c r="P74" s="548"/>
      <c r="Q74" s="548"/>
      <c r="R74" s="548"/>
      <c r="S74" s="548"/>
      <c r="T74" s="548"/>
      <c r="U74" s="548"/>
      <c r="V74" s="548"/>
      <c r="W74" s="548"/>
      <c r="X74" s="548"/>
      <c r="Y74" s="548"/>
      <c r="Z74" s="548"/>
      <c r="AA74" s="548"/>
      <c r="AB74" s="548"/>
      <c r="AC74" s="548"/>
      <c r="AD74" s="548"/>
      <c r="AE74" s="548"/>
      <c r="AF74" s="548"/>
      <c r="AG74" s="548"/>
      <c r="AH74" s="548"/>
      <c r="AI74" s="548"/>
    </row>
    <row r="75" spans="1:35" ht="18" customHeight="1" thickBot="1">
      <c r="A75" s="548"/>
      <c r="B75" s="548"/>
      <c r="C75" s="548"/>
      <c r="D75" s="2890"/>
      <c r="E75" s="2891"/>
      <c r="F75" s="2892"/>
      <c r="G75" s="553"/>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row>
    <row r="76" spans="1:35" ht="18" customHeight="1" thickBot="1">
      <c r="A76" s="548"/>
      <c r="B76" s="548"/>
      <c r="C76" s="548"/>
      <c r="D76" s="2764">
        <v>13.1</v>
      </c>
      <c r="E76" s="2765" t="s">
        <v>2</v>
      </c>
      <c r="F76" s="549"/>
      <c r="G76" s="553"/>
      <c r="H76" s="548"/>
      <c r="I76" s="548"/>
      <c r="J76" s="548"/>
      <c r="K76" s="548"/>
      <c r="L76" s="548"/>
      <c r="M76" s="548"/>
      <c r="N76" s="548"/>
      <c r="O76" s="548"/>
      <c r="P76" s="548"/>
      <c r="Q76" s="548"/>
      <c r="R76" s="548"/>
      <c r="S76" s="548"/>
      <c r="T76" s="548"/>
      <c r="U76" s="548"/>
      <c r="V76" s="548"/>
      <c r="W76" s="548"/>
      <c r="X76" s="548"/>
      <c r="Y76" s="548"/>
      <c r="Z76" s="548"/>
      <c r="AA76" s="548"/>
      <c r="AB76" s="548"/>
      <c r="AC76" s="548"/>
      <c r="AD76" s="548"/>
      <c r="AE76" s="548"/>
      <c r="AF76" s="548"/>
      <c r="AG76" s="548"/>
      <c r="AH76" s="548"/>
      <c r="AI76" s="548"/>
    </row>
    <row r="77" spans="1:35" ht="18" customHeight="1">
      <c r="A77" s="548"/>
      <c r="B77" s="548"/>
      <c r="C77" s="548"/>
      <c r="D77" s="2766">
        <v>13.1</v>
      </c>
      <c r="E77" s="2757" t="s">
        <v>7083</v>
      </c>
      <c r="F77" s="2527"/>
      <c r="G77" s="553"/>
      <c r="H77" s="548"/>
      <c r="I77" s="548"/>
      <c r="J77" s="548"/>
      <c r="K77" s="548"/>
      <c r="L77" s="548"/>
      <c r="M77" s="548"/>
      <c r="N77" s="548"/>
      <c r="O77" s="548"/>
      <c r="P77" s="548"/>
      <c r="Q77" s="548"/>
      <c r="R77" s="548"/>
      <c r="S77" s="548"/>
      <c r="T77" s="548"/>
      <c r="U77" s="548"/>
      <c r="V77" s="548"/>
      <c r="W77" s="548"/>
      <c r="X77" s="548"/>
      <c r="Y77" s="548"/>
      <c r="Z77" s="548"/>
      <c r="AA77" s="548"/>
      <c r="AB77" s="548"/>
      <c r="AC77" s="548"/>
      <c r="AD77" s="548"/>
      <c r="AE77" s="548"/>
      <c r="AF77" s="548"/>
      <c r="AG77" s="548"/>
      <c r="AH77" s="548"/>
      <c r="AI77" s="548"/>
    </row>
    <row r="78" spans="1:35" ht="18" customHeight="1">
      <c r="A78" s="548"/>
      <c r="B78" s="548"/>
      <c r="C78" s="548"/>
      <c r="D78" s="2869" t="s">
        <v>7084</v>
      </c>
      <c r="E78" s="2870"/>
      <c r="F78" s="2871"/>
      <c r="G78" s="553"/>
      <c r="H78" s="548"/>
      <c r="I78" s="548"/>
      <c r="J78" s="548"/>
      <c r="K78" s="548"/>
      <c r="L78" s="548"/>
      <c r="M78" s="548"/>
      <c r="N78" s="548"/>
      <c r="O78" s="548"/>
      <c r="P78" s="548"/>
      <c r="Q78" s="548"/>
      <c r="R78" s="548"/>
      <c r="S78" s="548"/>
      <c r="T78" s="548"/>
      <c r="U78" s="548"/>
      <c r="V78" s="548"/>
      <c r="W78" s="548"/>
      <c r="X78" s="548"/>
      <c r="Y78" s="548"/>
      <c r="Z78" s="548"/>
      <c r="AA78" s="548"/>
      <c r="AB78" s="548"/>
      <c r="AC78" s="548"/>
      <c r="AD78" s="548"/>
      <c r="AE78" s="548"/>
      <c r="AF78" s="548"/>
      <c r="AG78" s="548"/>
      <c r="AH78" s="548"/>
      <c r="AI78" s="548"/>
    </row>
    <row r="79" spans="1:35" ht="18" customHeight="1">
      <c r="A79" s="548"/>
      <c r="B79" s="548"/>
      <c r="C79" s="548"/>
      <c r="D79" s="2869"/>
      <c r="E79" s="2870"/>
      <c r="F79" s="2871"/>
      <c r="G79" s="553"/>
      <c r="H79" s="548"/>
      <c r="I79" s="548"/>
      <c r="J79" s="548"/>
      <c r="K79" s="548"/>
      <c r="L79" s="548"/>
      <c r="M79" s="548"/>
      <c r="N79" s="548"/>
      <c r="O79" s="548"/>
      <c r="P79" s="548"/>
      <c r="Q79" s="548"/>
      <c r="R79" s="548"/>
      <c r="S79" s="548"/>
      <c r="T79" s="548"/>
      <c r="U79" s="548"/>
      <c r="V79" s="548"/>
      <c r="W79" s="548"/>
      <c r="X79" s="548"/>
      <c r="Y79" s="548"/>
      <c r="Z79" s="548"/>
      <c r="AA79" s="548"/>
      <c r="AB79" s="548"/>
      <c r="AC79" s="548"/>
      <c r="AD79" s="548"/>
      <c r="AE79" s="548"/>
      <c r="AF79" s="548"/>
      <c r="AG79" s="548"/>
      <c r="AH79" s="548"/>
      <c r="AI79" s="548"/>
    </row>
    <row r="80" spans="1:35" ht="18" customHeight="1">
      <c r="A80" s="548"/>
      <c r="B80" s="548"/>
      <c r="C80" s="548"/>
      <c r="D80" s="2869"/>
      <c r="E80" s="2870"/>
      <c r="F80" s="2871"/>
      <c r="G80" s="553"/>
      <c r="H80" s="548"/>
      <c r="I80" s="548"/>
      <c r="J80" s="548"/>
      <c r="K80" s="548"/>
      <c r="L80" s="548"/>
      <c r="M80" s="548"/>
      <c r="N80" s="548"/>
      <c r="O80" s="548"/>
      <c r="P80" s="548"/>
      <c r="Q80" s="548"/>
      <c r="R80" s="548"/>
      <c r="S80" s="548"/>
      <c r="T80" s="548"/>
      <c r="U80" s="548"/>
      <c r="V80" s="548"/>
      <c r="W80" s="548"/>
      <c r="X80" s="548"/>
      <c r="Y80" s="548"/>
      <c r="Z80" s="548"/>
      <c r="AA80" s="548"/>
      <c r="AB80" s="548"/>
      <c r="AC80" s="548"/>
      <c r="AD80" s="548"/>
      <c r="AE80" s="548"/>
      <c r="AF80" s="548"/>
      <c r="AG80" s="548"/>
      <c r="AH80" s="548"/>
      <c r="AI80" s="548"/>
    </row>
    <row r="81" spans="1:35" ht="18" customHeight="1" thickBot="1">
      <c r="A81" s="548"/>
      <c r="B81" s="548"/>
      <c r="C81" s="548"/>
      <c r="D81" s="2869"/>
      <c r="E81" s="2870"/>
      <c r="F81" s="2871"/>
      <c r="G81" s="553"/>
      <c r="H81" s="548"/>
      <c r="I81" s="548"/>
      <c r="J81" s="548"/>
      <c r="K81" s="548"/>
      <c r="L81" s="548"/>
      <c r="M81" s="548"/>
      <c r="N81" s="548"/>
      <c r="O81" s="548"/>
      <c r="P81" s="548"/>
      <c r="Q81" s="548"/>
      <c r="R81" s="548"/>
      <c r="S81" s="548"/>
      <c r="T81" s="548"/>
      <c r="U81" s="548"/>
      <c r="V81" s="548"/>
      <c r="W81" s="548"/>
      <c r="X81" s="548"/>
      <c r="Y81" s="548"/>
      <c r="Z81" s="548"/>
      <c r="AA81" s="548"/>
      <c r="AB81" s="548"/>
      <c r="AC81" s="548"/>
      <c r="AD81" s="548"/>
      <c r="AE81" s="548"/>
      <c r="AF81" s="548"/>
      <c r="AG81" s="548"/>
      <c r="AH81" s="548"/>
      <c r="AI81" s="548"/>
    </row>
    <row r="82" spans="1:35" ht="18" customHeight="1" thickBot="1">
      <c r="A82" s="548"/>
      <c r="B82" s="548"/>
      <c r="C82" s="548"/>
      <c r="D82" s="2764">
        <v>0.75</v>
      </c>
      <c r="E82" s="2765" t="s">
        <v>7082</v>
      </c>
      <c r="F82" s="549"/>
      <c r="G82" s="553"/>
      <c r="H82" s="548"/>
      <c r="I82" s="548"/>
      <c r="J82" s="548"/>
      <c r="K82" s="548"/>
      <c r="L82" s="548"/>
      <c r="M82" s="548"/>
      <c r="N82" s="548"/>
      <c r="O82" s="548"/>
      <c r="P82" s="548"/>
      <c r="Q82" s="548"/>
      <c r="R82" s="548"/>
      <c r="S82" s="548"/>
      <c r="T82" s="548"/>
      <c r="U82" s="548"/>
      <c r="V82" s="548"/>
      <c r="W82" s="548"/>
      <c r="X82" s="548"/>
      <c r="Y82" s="548"/>
      <c r="Z82" s="548"/>
      <c r="AA82" s="548"/>
      <c r="AB82" s="548"/>
      <c r="AC82" s="548"/>
      <c r="AD82" s="548"/>
      <c r="AE82" s="548"/>
      <c r="AF82" s="548"/>
      <c r="AG82" s="548"/>
      <c r="AH82" s="548"/>
      <c r="AI82" s="548"/>
    </row>
    <row r="83" spans="1:35" ht="18" customHeight="1">
      <c r="A83" s="548"/>
      <c r="B83" s="548"/>
      <c r="C83" s="548"/>
      <c r="D83" s="2766">
        <v>6.6666666666666661</v>
      </c>
      <c r="E83" s="2757" t="s">
        <v>7083</v>
      </c>
      <c r="F83" s="2527"/>
      <c r="G83" s="553"/>
      <c r="H83" s="548"/>
      <c r="I83" s="548"/>
      <c r="J83" s="548"/>
      <c r="K83" s="548"/>
      <c r="L83" s="548"/>
      <c r="M83" s="548"/>
      <c r="N83" s="548"/>
      <c r="O83" s="548"/>
      <c r="P83" s="548"/>
      <c r="Q83" s="548"/>
      <c r="R83" s="548"/>
      <c r="S83" s="548"/>
      <c r="T83" s="548"/>
      <c r="U83" s="548"/>
      <c r="V83" s="548"/>
      <c r="W83" s="548"/>
      <c r="X83" s="548"/>
      <c r="Y83" s="548"/>
      <c r="Z83" s="548"/>
      <c r="AA83" s="548"/>
      <c r="AB83" s="548"/>
      <c r="AC83" s="548"/>
      <c r="AD83" s="548"/>
      <c r="AE83" s="548"/>
      <c r="AF83" s="548"/>
      <c r="AG83" s="548"/>
      <c r="AH83" s="548"/>
      <c r="AI83" s="548"/>
    </row>
    <row r="84" spans="1:35" ht="18" customHeight="1">
      <c r="A84" s="548"/>
      <c r="B84" s="548"/>
      <c r="C84" s="548"/>
      <c r="D84" s="2526"/>
      <c r="E84" s="2758"/>
      <c r="F84" s="2527"/>
      <c r="G84" s="553"/>
      <c r="H84" s="548"/>
      <c r="I84" s="548"/>
      <c r="J84" s="548"/>
      <c r="K84" s="548"/>
      <c r="L84" s="548"/>
      <c r="M84" s="548"/>
      <c r="N84" s="548"/>
      <c r="O84" s="548"/>
      <c r="P84" s="548"/>
      <c r="Q84" s="548"/>
      <c r="R84" s="548"/>
      <c r="S84" s="548"/>
      <c r="T84" s="548"/>
      <c r="U84" s="548"/>
      <c r="V84" s="548"/>
      <c r="W84" s="548"/>
      <c r="X84" s="548"/>
      <c r="Y84" s="548"/>
      <c r="Z84" s="548"/>
      <c r="AA84" s="548"/>
      <c r="AB84" s="548"/>
      <c r="AC84" s="548"/>
      <c r="AD84" s="548"/>
      <c r="AE84" s="548"/>
      <c r="AF84" s="548"/>
      <c r="AG84" s="548"/>
      <c r="AH84" s="548"/>
      <c r="AI84" s="548"/>
    </row>
    <row r="85" spans="1:35" ht="18" customHeight="1">
      <c r="A85" s="548"/>
      <c r="B85" s="548"/>
      <c r="C85" s="548"/>
      <c r="D85" s="2528" t="s">
        <v>7006</v>
      </c>
      <c r="E85" s="2767"/>
      <c r="F85" s="2529"/>
      <c r="G85" s="548"/>
      <c r="H85" s="548"/>
      <c r="I85" s="548"/>
      <c r="J85" s="548"/>
      <c r="K85" s="548"/>
      <c r="L85" s="548"/>
      <c r="M85" s="548"/>
      <c r="N85" s="548"/>
      <c r="O85" s="548"/>
      <c r="P85" s="548"/>
      <c r="Q85" s="548"/>
      <c r="R85" s="548"/>
      <c r="S85" s="548"/>
      <c r="T85" s="548"/>
      <c r="U85" s="548"/>
      <c r="V85" s="548"/>
      <c r="W85" s="548"/>
      <c r="X85" s="548"/>
      <c r="Y85" s="548"/>
      <c r="Z85" s="548"/>
      <c r="AA85" s="548"/>
      <c r="AB85" s="548"/>
      <c r="AC85" s="548"/>
      <c r="AD85" s="548"/>
      <c r="AE85" s="548"/>
      <c r="AF85" s="548"/>
      <c r="AG85" s="548"/>
      <c r="AH85" s="548"/>
      <c r="AI85" s="548"/>
    </row>
    <row r="86" spans="1:35" ht="18" customHeight="1">
      <c r="A86" s="548"/>
      <c r="B86" s="548"/>
      <c r="C86" s="548"/>
      <c r="D86" s="2530" t="s">
        <v>7007</v>
      </c>
      <c r="E86" s="2768"/>
      <c r="F86" s="554"/>
      <c r="G86" s="548"/>
      <c r="H86" s="548"/>
      <c r="I86" s="548"/>
      <c r="J86" s="548"/>
      <c r="K86" s="548"/>
      <c r="L86" s="548"/>
      <c r="M86" s="548"/>
      <c r="N86" s="548"/>
      <c r="O86" s="548"/>
      <c r="P86" s="548"/>
      <c r="Q86" s="548"/>
      <c r="R86" s="548"/>
      <c r="S86" s="548"/>
      <c r="T86" s="548"/>
      <c r="U86" s="548"/>
      <c r="V86" s="548"/>
      <c r="W86" s="548"/>
      <c r="X86" s="548"/>
      <c r="Y86" s="548"/>
      <c r="Z86" s="548"/>
      <c r="AA86" s="548"/>
      <c r="AB86" s="548"/>
      <c r="AC86" s="548"/>
      <c r="AD86" s="548"/>
      <c r="AE86" s="548"/>
      <c r="AF86" s="548"/>
      <c r="AG86" s="548"/>
      <c r="AH86" s="548"/>
      <c r="AI86" s="548"/>
    </row>
    <row r="87" spans="1:35">
      <c r="A87" s="548"/>
      <c r="B87" s="548"/>
      <c r="C87" s="548"/>
      <c r="D87" s="560"/>
      <c r="E87" s="2768"/>
      <c r="F87" s="554"/>
      <c r="G87" s="548"/>
      <c r="H87" s="548"/>
      <c r="I87" s="548"/>
      <c r="J87" s="548"/>
      <c r="K87" s="548"/>
      <c r="L87" s="548"/>
      <c r="M87" s="548"/>
      <c r="N87" s="548"/>
      <c r="O87" s="548"/>
      <c r="P87" s="548"/>
      <c r="Q87" s="548"/>
      <c r="R87" s="548"/>
      <c r="S87" s="548"/>
      <c r="T87" s="548"/>
      <c r="U87" s="548"/>
      <c r="V87" s="548"/>
      <c r="W87" s="548"/>
      <c r="X87" s="548"/>
      <c r="Y87" s="548"/>
      <c r="Z87" s="548"/>
      <c r="AA87" s="548"/>
      <c r="AB87" s="548"/>
      <c r="AC87" s="548"/>
      <c r="AD87" s="548"/>
      <c r="AE87" s="548"/>
      <c r="AF87" s="548"/>
      <c r="AG87" s="548"/>
      <c r="AH87" s="548"/>
      <c r="AI87" s="548"/>
    </row>
    <row r="88" spans="1:35" ht="13.5" thickBot="1">
      <c r="A88" s="548"/>
      <c r="B88" s="548"/>
      <c r="C88" s="548"/>
      <c r="D88" s="2644">
        <v>25</v>
      </c>
      <c r="E88" s="2645">
        <v>6.29</v>
      </c>
      <c r="F88" s="2646">
        <v>6.29</v>
      </c>
      <c r="G88" s="553" t="s">
        <v>7078</v>
      </c>
      <c r="H88" s="548"/>
      <c r="I88" s="548"/>
      <c r="J88" s="548"/>
      <c r="K88" s="548"/>
      <c r="L88" s="548"/>
      <c r="M88" s="548"/>
      <c r="N88" s="548"/>
      <c r="O88" s="548"/>
      <c r="P88" s="548"/>
      <c r="Q88" s="548"/>
      <c r="R88" s="548"/>
      <c r="S88" s="548"/>
      <c r="T88" s="548"/>
      <c r="U88" s="548"/>
      <c r="V88" s="548"/>
      <c r="W88" s="548"/>
      <c r="X88" s="548"/>
      <c r="Y88" s="548"/>
      <c r="Z88" s="548"/>
      <c r="AA88" s="548"/>
      <c r="AB88" s="548"/>
      <c r="AC88" s="548"/>
      <c r="AD88" s="548"/>
      <c r="AE88" s="548"/>
      <c r="AF88" s="548"/>
      <c r="AG88" s="548"/>
      <c r="AH88" s="548"/>
      <c r="AI88" s="548"/>
    </row>
    <row r="89" spans="1:35">
      <c r="A89" s="548"/>
      <c r="B89" s="548"/>
      <c r="C89" s="548"/>
      <c r="D89" s="548"/>
      <c r="E89" s="548"/>
      <c r="F89" s="548"/>
      <c r="G89" s="548"/>
      <c r="H89" s="548"/>
      <c r="I89" s="548"/>
      <c r="J89" s="548"/>
      <c r="K89" s="548"/>
      <c r="L89" s="548"/>
      <c r="M89" s="548"/>
      <c r="N89" s="548"/>
      <c r="O89" s="548"/>
      <c r="P89" s="548"/>
      <c r="Q89" s="548"/>
      <c r="R89" s="548"/>
      <c r="S89" s="548"/>
      <c r="T89" s="548"/>
      <c r="U89" s="548"/>
      <c r="V89" s="548"/>
      <c r="W89" s="548"/>
      <c r="X89" s="548"/>
      <c r="Y89" s="548"/>
      <c r="Z89" s="548"/>
      <c r="AA89" s="548"/>
      <c r="AB89" s="548"/>
      <c r="AC89" s="548"/>
      <c r="AD89" s="548"/>
      <c r="AE89" s="548"/>
      <c r="AF89" s="548"/>
      <c r="AG89" s="548"/>
      <c r="AH89" s="548"/>
      <c r="AI89" s="548"/>
    </row>
    <row r="90" spans="1:35" ht="15.75">
      <c r="AH90" s="548"/>
      <c r="AI90" s="2738" t="s">
        <v>7066</v>
      </c>
    </row>
  </sheetData>
  <mergeCells count="43">
    <mergeCell ref="V8:AH9"/>
    <mergeCell ref="B2:J6"/>
    <mergeCell ref="A8:A9"/>
    <mergeCell ref="L8:O8"/>
    <mergeCell ref="U8:U9"/>
    <mergeCell ref="B8:I9"/>
    <mergeCell ref="J8:J9"/>
    <mergeCell ref="A10:A24"/>
    <mergeCell ref="B10:D10"/>
    <mergeCell ref="G10:J10"/>
    <mergeCell ref="U10:U24"/>
    <mergeCell ref="I12:I13"/>
    <mergeCell ref="J12:J13"/>
    <mergeCell ref="M18:O18"/>
    <mergeCell ref="B15:C15"/>
    <mergeCell ref="M19:O19"/>
    <mergeCell ref="A27:A28"/>
    <mergeCell ref="L27:O27"/>
    <mergeCell ref="A29:A43"/>
    <mergeCell ref="B29:D29"/>
    <mergeCell ref="G29:J29"/>
    <mergeCell ref="I31:I32"/>
    <mergeCell ref="J31:J32"/>
    <mergeCell ref="M38:O38"/>
    <mergeCell ref="M39:O39"/>
    <mergeCell ref="B34:C34"/>
    <mergeCell ref="J27:J28"/>
    <mergeCell ref="B27:I28"/>
    <mergeCell ref="D46:F48"/>
    <mergeCell ref="D49:F49"/>
    <mergeCell ref="D50:F50"/>
    <mergeCell ref="D51:F51"/>
    <mergeCell ref="D52:F52"/>
    <mergeCell ref="D78:F81"/>
    <mergeCell ref="D63:F65"/>
    <mergeCell ref="D55:D56"/>
    <mergeCell ref="E55:E56"/>
    <mergeCell ref="F55:F56"/>
    <mergeCell ref="D57:F57"/>
    <mergeCell ref="D59:F59"/>
    <mergeCell ref="D61:F61"/>
    <mergeCell ref="D67:F68"/>
    <mergeCell ref="D73:F75"/>
  </mergeCells>
  <hyperlinks>
    <hyperlink ref="W29" r:id="rId1" xr:uid="{99B1BBCC-F3D8-4F62-B6F1-300469407256}"/>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90CFB-F860-42B0-8C73-70C2C8ABC775}">
  <sheetPr>
    <pageSetUpPr fitToPage="1"/>
  </sheetPr>
  <dimension ref="A1:AW136"/>
  <sheetViews>
    <sheetView showZeros="0" zoomScaleNormal="100" workbookViewId="0">
      <selection activeCell="AA18" sqref="AA18"/>
    </sheetView>
  </sheetViews>
  <sheetFormatPr baseColWidth="10" defaultRowHeight="15"/>
  <cols>
    <col min="1" max="1" width="3.42578125" style="512" customWidth="1"/>
    <col min="2" max="3" width="11.5703125" style="512" bestFit="1" customWidth="1"/>
    <col min="4" max="4" width="7.7109375" style="512" customWidth="1"/>
    <col min="5" max="5" width="8.7109375" style="512" customWidth="1"/>
    <col min="6" max="6" width="10.7109375" style="512" customWidth="1"/>
    <col min="7" max="7" width="7.7109375" style="512" customWidth="1"/>
    <col min="8" max="8" width="8.7109375" style="512" customWidth="1"/>
    <col min="9" max="9" width="10.7109375" style="512" customWidth="1"/>
    <col min="10" max="10" width="7.7109375" style="512" customWidth="1"/>
    <col min="11" max="11" width="8.7109375" style="512" customWidth="1"/>
    <col min="12" max="12" width="10.7109375" style="512" customWidth="1"/>
    <col min="13" max="13" width="7.7109375" style="512" customWidth="1"/>
    <col min="14" max="14" width="8.7109375" style="512" customWidth="1"/>
    <col min="15" max="15" width="10.7109375" style="512" customWidth="1"/>
    <col min="16" max="16" width="16.7109375" style="512" customWidth="1"/>
    <col min="17" max="17" width="8.7109375" style="512" customWidth="1"/>
    <col min="18" max="18" width="11.5703125" style="512" bestFit="1" customWidth="1"/>
    <col min="19" max="19" width="3.140625" style="2489" customWidth="1"/>
    <col min="20" max="20" width="11.7109375" style="512" customWidth="1"/>
    <col min="21" max="21" width="30.7109375" style="512" customWidth="1"/>
    <col min="22" max="34" width="11.7109375" style="512" customWidth="1"/>
    <col min="35" max="36" width="15.7109375" style="512" customWidth="1"/>
    <col min="37" max="38" width="11.7109375" style="512" customWidth="1"/>
    <col min="39" max="39" width="9.85546875" style="512" customWidth="1"/>
    <col min="40" max="48" width="11.7109375" style="512" customWidth="1"/>
    <col min="49" max="16384" width="11.42578125" style="512"/>
  </cols>
  <sheetData>
    <row r="1" spans="1:48" ht="24" customHeight="1">
      <c r="A1" s="2595" t="s">
        <v>1120</v>
      </c>
      <c r="B1" s="2596" t="s">
        <v>35</v>
      </c>
      <c r="C1" s="2597"/>
      <c r="D1" s="2598"/>
      <c r="E1" s="2598"/>
      <c r="F1" s="2598"/>
      <c r="G1" s="2598"/>
      <c r="H1" s="2598"/>
      <c r="I1" s="2598"/>
      <c r="J1" s="2598"/>
      <c r="K1" s="2598"/>
      <c r="L1" s="747"/>
      <c r="M1" s="2598"/>
      <c r="N1" s="2598"/>
      <c r="O1" s="2599"/>
      <c r="P1" s="2599"/>
      <c r="Q1" s="2600"/>
      <c r="R1" s="2595" t="s">
        <v>1120</v>
      </c>
      <c r="S1" s="721">
        <f ca="1">CELL("largeur",S1)</f>
        <v>2</v>
      </c>
      <c r="T1" s="2595" t="s">
        <v>1120</v>
      </c>
      <c r="U1" s="2596" t="s">
        <v>35</v>
      </c>
      <c r="V1" s="2597"/>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601" t="s">
        <v>35</v>
      </c>
      <c r="AV1" s="2595" t="s">
        <v>1120</v>
      </c>
    </row>
    <row r="2" spans="1:48" s="2467" customFormat="1" ht="15.75" customHeight="1">
      <c r="B2" s="720" t="str">
        <f>LEFT(ADDRESS(1,COLUMN(),4),LEN(ADDRESS(1,COLUMN(),4))-1)</f>
        <v>B</v>
      </c>
      <c r="S2" s="716"/>
      <c r="U2" s="2466"/>
      <c r="V2" s="2466"/>
      <c r="W2" s="2466"/>
      <c r="X2" s="2466"/>
      <c r="Y2" s="2466"/>
      <c r="Z2" s="2466"/>
      <c r="AA2" s="2466"/>
      <c r="AB2" s="2466"/>
      <c r="AC2" s="2466"/>
      <c r="AD2" s="2466"/>
      <c r="AE2" s="2466"/>
      <c r="AF2" s="2466"/>
      <c r="AG2" s="2466"/>
      <c r="AH2" s="2466"/>
      <c r="AI2" s="2466"/>
      <c r="AJ2" s="2466"/>
      <c r="AK2" s="2466"/>
      <c r="AL2" s="2466"/>
      <c r="AM2" s="2466"/>
      <c r="AN2" s="2466"/>
      <c r="AO2" s="2466"/>
      <c r="AP2" s="2466"/>
      <c r="AQ2" s="2466"/>
      <c r="AR2" s="2466"/>
      <c r="AS2" s="2466"/>
      <c r="AT2" s="2466"/>
      <c r="AU2" s="2466"/>
      <c r="AV2" s="2466"/>
    </row>
    <row r="3" spans="1:48" s="2467" customFormat="1" ht="15.75" customHeight="1" thickBot="1">
      <c r="A3" s="2469"/>
      <c r="B3" s="2469"/>
      <c r="C3" s="2469"/>
      <c r="D3" s="2469"/>
      <c r="E3" s="2469"/>
      <c r="F3" s="2469"/>
      <c r="G3" s="2469"/>
      <c r="H3" s="2469"/>
      <c r="I3" s="2469"/>
      <c r="J3" s="2469"/>
      <c r="K3" s="2469"/>
      <c r="L3" s="2469"/>
      <c r="M3" s="2469"/>
      <c r="N3" s="2469"/>
      <c r="O3" s="2469"/>
      <c r="P3" s="2469"/>
      <c r="Q3" s="2469"/>
      <c r="R3" s="2469"/>
      <c r="S3" s="2469"/>
      <c r="T3" s="2469"/>
      <c r="U3" s="2469"/>
      <c r="V3" s="2469"/>
      <c r="W3" s="2469"/>
      <c r="X3" s="2469"/>
      <c r="Y3" s="2469"/>
      <c r="Z3" s="2469"/>
      <c r="AA3" s="2469"/>
      <c r="AB3" s="2469"/>
      <c r="AC3" s="2469"/>
      <c r="AD3" s="2469"/>
      <c r="AE3" s="2469"/>
      <c r="AF3" s="2469"/>
      <c r="AG3" s="2469"/>
      <c r="AH3" s="2469"/>
      <c r="AI3" s="2469"/>
      <c r="AJ3" s="2469"/>
      <c r="AK3" s="2469"/>
      <c r="AL3" s="2469"/>
      <c r="AM3" s="2469"/>
      <c r="AN3" s="2469"/>
      <c r="AO3" s="2469"/>
      <c r="AP3" s="2469"/>
      <c r="AQ3" s="2469"/>
      <c r="AR3" s="2469"/>
      <c r="AS3" s="2469"/>
      <c r="AT3" s="2469"/>
      <c r="AU3" s="2469"/>
      <c r="AV3" s="2469"/>
    </row>
    <row r="4" spans="1:48" s="2467" customFormat="1" ht="28.5" customHeight="1">
      <c r="A4" s="2468" t="s">
        <v>701</v>
      </c>
      <c r="B4" s="2574" t="s">
        <v>7000</v>
      </c>
      <c r="C4" s="2534"/>
      <c r="D4" s="2534"/>
      <c r="E4" s="2534"/>
      <c r="F4" s="2534"/>
      <c r="G4" s="2534"/>
      <c r="H4" s="2534"/>
      <c r="I4" s="2534"/>
      <c r="J4" s="2534"/>
      <c r="K4" s="2534"/>
      <c r="L4" s="2534"/>
      <c r="M4" s="2534"/>
      <c r="N4" s="2534"/>
      <c r="O4" s="2534"/>
      <c r="P4" s="3029" t="s">
        <v>439</v>
      </c>
      <c r="Q4" s="3029"/>
      <c r="R4" s="12" t="s">
        <v>690</v>
      </c>
      <c r="S4" s="718"/>
      <c r="T4" s="2470" t="s">
        <v>7060</v>
      </c>
      <c r="U4" s="2471"/>
      <c r="V4" s="2471"/>
      <c r="W4" s="2472"/>
      <c r="X4" s="2473"/>
      <c r="Y4" s="2472"/>
      <c r="Z4" s="2474"/>
      <c r="AA4" s="2475"/>
      <c r="AB4" s="2474"/>
      <c r="AC4" s="2474"/>
      <c r="AD4" s="2475"/>
      <c r="AE4" s="2474"/>
      <c r="AF4" s="2472"/>
      <c r="AG4" s="2473"/>
      <c r="AH4" s="2472"/>
      <c r="AI4" s="2472"/>
      <c r="AJ4" s="2472"/>
      <c r="AK4" s="2473"/>
      <c r="AL4" s="2476"/>
      <c r="AM4" s="2472"/>
      <c r="AN4" s="2473"/>
      <c r="AO4" s="2477"/>
      <c r="AP4" s="2477"/>
      <c r="AQ4" s="2475"/>
      <c r="AR4" s="2472"/>
      <c r="AS4" s="2476"/>
      <c r="AT4" s="2473"/>
      <c r="AU4" s="2472"/>
      <c r="AV4" s="2476"/>
    </row>
    <row r="5" spans="1:48" s="2467" customFormat="1" ht="28.5" customHeight="1">
      <c r="A5" s="2970"/>
      <c r="B5" s="2575" t="s">
        <v>6995</v>
      </c>
      <c r="C5" s="2430" t="s">
        <v>7025</v>
      </c>
      <c r="D5" s="2430"/>
      <c r="E5" s="2511"/>
      <c r="F5" s="2430"/>
      <c r="G5" s="2430"/>
      <c r="H5" s="2511"/>
      <c r="I5" s="2511"/>
      <c r="J5" s="2511"/>
      <c r="K5" s="2511"/>
      <c r="L5" s="2511"/>
      <c r="M5" s="2511"/>
      <c r="N5" s="2511"/>
      <c r="O5" s="2511"/>
      <c r="P5" s="2511"/>
      <c r="Q5" s="2511"/>
      <c r="R5" s="2511"/>
      <c r="S5" s="718"/>
      <c r="T5" s="2478"/>
      <c r="U5" s="2466"/>
      <c r="V5" s="2466"/>
      <c r="W5" s="2466"/>
      <c r="X5" s="2466"/>
      <c r="Y5" s="2466"/>
      <c r="Z5" s="2466"/>
      <c r="AA5" s="2466"/>
      <c r="AB5" s="2466"/>
      <c r="AC5" s="2466"/>
      <c r="AD5" s="2466"/>
      <c r="AE5" s="2466"/>
      <c r="AF5" s="2466"/>
      <c r="AG5" s="2466"/>
      <c r="AH5" s="2466"/>
      <c r="AI5" s="2466"/>
      <c r="AJ5" s="2466"/>
      <c r="AK5" s="2466"/>
      <c r="AL5" s="2466"/>
      <c r="AM5" s="2466"/>
      <c r="AN5" s="2466"/>
      <c r="AO5" s="2466"/>
      <c r="AP5" s="2466"/>
      <c r="AQ5" s="2466"/>
      <c r="AR5" s="2466"/>
      <c r="AS5" s="2466"/>
      <c r="AT5" s="2466"/>
      <c r="AU5" s="2466"/>
      <c r="AV5" s="2466"/>
    </row>
    <row r="6" spans="1:48" s="2467" customFormat="1" ht="28.5" customHeight="1" thickBot="1">
      <c r="A6" s="2970"/>
      <c r="B6" s="2576" t="s">
        <v>7026</v>
      </c>
      <c r="C6" s="2577"/>
      <c r="D6" s="2535"/>
      <c r="E6" s="729"/>
      <c r="F6" s="2515"/>
      <c r="G6" s="2515"/>
      <c r="H6" s="2515"/>
      <c r="I6" s="2515"/>
      <c r="J6" s="724"/>
      <c r="K6" s="724"/>
      <c r="L6" s="40"/>
      <c r="M6" s="40"/>
      <c r="N6" s="27"/>
      <c r="O6" s="27"/>
      <c r="P6" s="27"/>
      <c r="Q6" s="27"/>
      <c r="R6" s="756"/>
      <c r="S6" s="753"/>
      <c r="T6" s="2478"/>
      <c r="U6" s="2466"/>
      <c r="V6" s="2466"/>
      <c r="W6" s="2466"/>
      <c r="X6" s="2466"/>
      <c r="Y6" s="2466"/>
      <c r="Z6" s="2466"/>
      <c r="AA6" s="2466"/>
      <c r="AB6" s="2466"/>
      <c r="AC6" s="2466"/>
      <c r="AD6" s="2466"/>
      <c r="AE6" s="2466"/>
      <c r="AF6" s="2466"/>
      <c r="AG6" s="2466"/>
      <c r="AH6" s="2466"/>
      <c r="AI6" s="2466"/>
      <c r="AJ6" s="2466"/>
      <c r="AK6" s="2466"/>
      <c r="AL6" s="2466"/>
      <c r="AM6" s="2466"/>
      <c r="AN6" s="2466"/>
      <c r="AO6" s="2466"/>
      <c r="AP6" s="2466"/>
      <c r="AQ6" s="2466"/>
      <c r="AR6" s="2466"/>
      <c r="AS6" s="2466"/>
      <c r="AT6" s="2466"/>
      <c r="AU6" s="2466"/>
      <c r="AV6" s="2466"/>
    </row>
    <row r="7" spans="1:48" s="2467" customFormat="1" ht="28.5" customHeight="1" thickTop="1" thickBot="1">
      <c r="A7" s="2970"/>
      <c r="B7" s="2578">
        <v>20</v>
      </c>
      <c r="C7" s="2533" t="s">
        <v>1001</v>
      </c>
      <c r="D7" s="2537"/>
      <c r="E7" s="2478"/>
      <c r="F7" s="2478"/>
      <c r="G7" s="2978" t="s">
        <v>1809</v>
      </c>
      <c r="H7" s="2966"/>
      <c r="I7" s="2979"/>
      <c r="J7" s="2518"/>
      <c r="K7" s="40"/>
      <c r="L7" s="40"/>
      <c r="M7" s="40"/>
      <c r="N7" s="40"/>
      <c r="O7" s="2519" t="s">
        <v>6999</v>
      </c>
      <c r="P7" s="2662">
        <v>12</v>
      </c>
      <c r="Q7" s="2509" t="str">
        <f>C7</f>
        <v>portions</v>
      </c>
      <c r="R7" s="754"/>
      <c r="S7" s="718"/>
      <c r="T7" s="2478"/>
      <c r="U7" s="2466"/>
      <c r="V7" s="2466"/>
      <c r="W7" s="2466"/>
      <c r="X7" s="2466"/>
      <c r="Y7" s="2466"/>
      <c r="Z7" s="2466"/>
      <c r="AA7" s="2466"/>
      <c r="AB7" s="2466"/>
      <c r="AC7" s="2466"/>
      <c r="AD7" s="2466"/>
      <c r="AE7" s="2466"/>
      <c r="AF7" s="2466"/>
      <c r="AG7" s="2466"/>
      <c r="AH7" s="2466"/>
      <c r="AI7" s="2466"/>
      <c r="AJ7" s="2466"/>
      <c r="AK7" s="2466"/>
      <c r="AL7" s="2466"/>
      <c r="AM7" s="2466"/>
      <c r="AN7" s="2466"/>
      <c r="AO7" s="2466"/>
      <c r="AP7" s="2466"/>
      <c r="AQ7" s="2466"/>
      <c r="AR7" s="2466"/>
      <c r="AS7" s="2466"/>
      <c r="AT7" s="2466"/>
      <c r="AU7" s="2466"/>
      <c r="AV7" s="2466"/>
    </row>
    <row r="8" spans="1:48" s="2467" customFormat="1" ht="28.5" customHeight="1" thickTop="1" thickBot="1">
      <c r="A8" s="2970"/>
      <c r="B8" s="2579"/>
      <c r="C8" s="725"/>
      <c r="E8" s="2478"/>
      <c r="F8" s="2478"/>
      <c r="G8" s="2516" t="s">
        <v>7027</v>
      </c>
      <c r="H8" s="2517" t="s">
        <v>6997</v>
      </c>
      <c r="I8" s="2512" t="s">
        <v>879</v>
      </c>
      <c r="J8" s="2518"/>
      <c r="K8" s="2435"/>
      <c r="L8" s="2478"/>
      <c r="M8" s="2478"/>
      <c r="O8" s="40"/>
      <c r="P8" s="40"/>
      <c r="Q8" s="40"/>
      <c r="R8" s="755"/>
      <c r="S8" s="718"/>
      <c r="T8" s="41" t="s">
        <v>7031</v>
      </c>
      <c r="U8" s="41"/>
      <c r="V8" s="731"/>
      <c r="W8" s="731"/>
      <c r="X8" s="2466"/>
      <c r="Y8" s="2466"/>
      <c r="Z8" s="2466"/>
      <c r="AA8" s="2466"/>
      <c r="AB8" s="2466"/>
      <c r="AC8" s="2466"/>
      <c r="AD8" s="2466"/>
      <c r="AE8" s="2466"/>
      <c r="AF8" s="2466"/>
      <c r="AG8" s="2466"/>
      <c r="AH8" s="2466"/>
      <c r="AI8" s="2466"/>
      <c r="AJ8" s="2466"/>
      <c r="AK8" s="2466"/>
      <c r="AL8" s="41"/>
      <c r="AM8" s="732" t="s">
        <v>1813</v>
      </c>
      <c r="AN8" s="732"/>
      <c r="AO8" s="2466"/>
      <c r="AP8" s="2466"/>
      <c r="AQ8" s="2466"/>
      <c r="AR8" s="2466"/>
      <c r="AS8" s="2466"/>
      <c r="AT8" s="2466"/>
      <c r="AU8" s="2466"/>
      <c r="AV8" s="2466"/>
    </row>
    <row r="9" spans="1:48" s="174" customFormat="1" ht="30.75" customHeight="1" thickTop="1" thickBot="1">
      <c r="A9" s="2970"/>
      <c r="B9" s="2580">
        <f>SUM(AK66,AN66,AQ66,AT66)</f>
        <v>3.125</v>
      </c>
      <c r="C9" s="2536" t="s">
        <v>7001</v>
      </c>
      <c r="D9" s="175"/>
      <c r="E9" s="175"/>
      <c r="F9" s="175"/>
      <c r="G9" s="2513">
        <v>150</v>
      </c>
      <c r="H9" s="2514">
        <v>0.25</v>
      </c>
      <c r="I9" s="2603">
        <f>H9*G9</f>
        <v>37.5</v>
      </c>
      <c r="J9" s="738"/>
      <c r="K9" s="738"/>
      <c r="L9" s="175"/>
      <c r="M9" s="175"/>
      <c r="N9" s="2480"/>
      <c r="O9" s="739"/>
      <c r="P9" s="750"/>
      <c r="Q9" s="2481"/>
      <c r="R9" s="2481"/>
      <c r="S9" s="718"/>
      <c r="T9" s="2532" t="s">
        <v>7028</v>
      </c>
      <c r="U9" s="2482"/>
      <c r="V9" s="2482"/>
      <c r="W9" s="2483"/>
      <c r="X9" s="2484"/>
      <c r="Y9" s="2483"/>
      <c r="Z9" s="2483"/>
      <c r="AA9" s="2484"/>
      <c r="AB9" s="2483"/>
      <c r="AC9" s="2483"/>
      <c r="AD9" s="2484"/>
      <c r="AE9" s="2483"/>
      <c r="AF9" s="2483"/>
      <c r="AG9" s="2484"/>
      <c r="AH9" s="2483"/>
      <c r="AI9" s="2483"/>
      <c r="AJ9" s="2483"/>
      <c r="AK9" s="2484"/>
      <c r="AL9" s="2485"/>
      <c r="AM9" s="2483"/>
      <c r="AN9" s="2484"/>
      <c r="AO9" s="2485"/>
      <c r="AP9" s="2485"/>
      <c r="AQ9" s="2484"/>
      <c r="AR9" s="2483"/>
      <c r="AS9" s="2485"/>
      <c r="AT9" s="2484"/>
      <c r="AU9" s="2483"/>
      <c r="AV9" s="2485"/>
    </row>
    <row r="10" spans="1:48" s="174" customFormat="1" ht="18" customHeight="1" thickTop="1" thickBot="1">
      <c r="A10" s="2970"/>
      <c r="B10" s="2581"/>
      <c r="C10" s="733"/>
      <c r="D10" s="734"/>
      <c r="E10" s="734"/>
      <c r="F10" s="734"/>
      <c r="G10" s="735"/>
      <c r="H10" s="735"/>
      <c r="I10" s="736"/>
      <c r="J10" s="2548"/>
      <c r="K10" s="2549"/>
      <c r="L10" s="2550"/>
      <c r="M10" s="2551"/>
      <c r="N10" s="2552"/>
      <c r="O10" s="2550" t="s">
        <v>745</v>
      </c>
      <c r="P10" s="2986">
        <v>42333</v>
      </c>
      <c r="Q10" s="2987"/>
      <c r="R10" s="2986"/>
      <c r="S10" s="718"/>
      <c r="T10" s="720" t="str">
        <f>LEFT(ADDRESS(1,COLUMN(),4),LEN(ADDRESS(1,COLUMN(),4))-1)</f>
        <v>T</v>
      </c>
      <c r="U10" s="720" t="str">
        <f>LEFT(ADDRESS(1,COLUMN(),4),LEN(ADDRESS(1,COLUMN(),4))-1)</f>
        <v>U</v>
      </c>
      <c r="V10" s="720" t="str">
        <f>LEFT(ADDRESS(1,COLUMN(),4),LEN(ADDRESS(1,COLUMN(),4))-1)</f>
        <v>V</v>
      </c>
      <c r="W10" s="2466"/>
      <c r="X10" s="720" t="str">
        <f>LEFT(ADDRESS(1,COLUMN(),4),LEN(ADDRESS(1,COLUMN(),4))-1)</f>
        <v>X</v>
      </c>
      <c r="Y10" s="2466"/>
      <c r="Z10" s="2466"/>
      <c r="AA10" s="720" t="str">
        <f>LEFT(ADDRESS(1,COLUMN(),4),LEN(ADDRESS(1,COLUMN(),4))-1)</f>
        <v>AA</v>
      </c>
      <c r="AB10" s="2466"/>
      <c r="AC10" s="2466"/>
      <c r="AD10" s="720" t="str">
        <f>LEFT(ADDRESS(1,COLUMN(),4),LEN(ADDRESS(1,COLUMN(),4))-1)</f>
        <v>AD</v>
      </c>
      <c r="AE10" s="2466"/>
      <c r="AF10" s="2466"/>
      <c r="AG10" s="720" t="str">
        <f>LEFT(ADDRESS(1,COLUMN(),4),LEN(ADDRESS(1,COLUMN(),4))-1)</f>
        <v>AG</v>
      </c>
      <c r="AH10" s="2466"/>
      <c r="AI10" s="2466"/>
      <c r="AJ10" s="2466"/>
      <c r="AK10" s="2466"/>
      <c r="AL10" s="720" t="str">
        <f>LEFT(ADDRESS(1,COLUMN(),4),LEN(ADDRESS(1,COLUMN(),4))-1)</f>
        <v>AL</v>
      </c>
      <c r="AM10" s="2466"/>
      <c r="AN10" s="2466"/>
      <c r="AO10" s="720" t="str">
        <f>LEFT(ADDRESS(1,COLUMN(),4),LEN(ADDRESS(1,COLUMN(),4))-1)</f>
        <v>AO</v>
      </c>
      <c r="AP10" s="2466"/>
      <c r="AQ10" s="2466"/>
      <c r="AR10" s="720" t="str">
        <f>LEFT(ADDRESS(1,COLUMN(),4),LEN(ADDRESS(1,COLUMN(),4))-1)</f>
        <v>AR</v>
      </c>
      <c r="AS10" s="2466"/>
      <c r="AT10" s="2466"/>
      <c r="AU10" s="720" t="str">
        <f>LEFT(ADDRESS(1,COLUMN(),4),LEN(ADDRESS(1,COLUMN(),4))-1)</f>
        <v>AU</v>
      </c>
      <c r="AV10" s="2466"/>
    </row>
    <row r="11" spans="1:48" ht="30" customHeight="1">
      <c r="A11" s="2970"/>
      <c r="B11" s="2582"/>
      <c r="C11" s="964"/>
      <c r="D11" s="3030" t="str">
        <f>X11</f>
        <v>Préparation N°1</v>
      </c>
      <c r="E11" s="3031"/>
      <c r="F11" s="3032"/>
      <c r="G11" s="3036" t="str">
        <f>AA11</f>
        <v>Préparation N°2</v>
      </c>
      <c r="H11" s="3031"/>
      <c r="I11" s="3037"/>
      <c r="J11" s="3036" t="str">
        <f>AD11</f>
        <v>Garniture</v>
      </c>
      <c r="K11" s="3031"/>
      <c r="L11" s="3037"/>
      <c r="M11" s="3036" t="str">
        <f>AG11</f>
        <v>Finition</v>
      </c>
      <c r="N11" s="3031"/>
      <c r="O11" s="3037"/>
      <c r="P11" s="2437"/>
      <c r="Q11" s="2438"/>
      <c r="R11" s="2439"/>
      <c r="S11" s="718"/>
      <c r="T11" s="2602"/>
      <c r="U11" s="2486" t="s">
        <v>1814</v>
      </c>
      <c r="V11" s="2486"/>
      <c r="W11" s="2547" t="s">
        <v>7020</v>
      </c>
      <c r="X11" s="3019" t="s">
        <v>6991</v>
      </c>
      <c r="Y11" s="3020"/>
      <c r="Z11" s="2547" t="s">
        <v>7021</v>
      </c>
      <c r="AA11" s="3019" t="s">
        <v>6992</v>
      </c>
      <c r="AB11" s="3020"/>
      <c r="AC11" s="2547" t="s">
        <v>7022</v>
      </c>
      <c r="AD11" s="3019" t="s">
        <v>770</v>
      </c>
      <c r="AE11" s="3020"/>
      <c r="AF11" s="2547" t="s">
        <v>7023</v>
      </c>
      <c r="AG11" s="3019" t="s">
        <v>7024</v>
      </c>
      <c r="AH11" s="3020"/>
      <c r="AI11" s="3018" t="s">
        <v>771</v>
      </c>
      <c r="AJ11" s="3014"/>
      <c r="AK11" s="3013" t="str">
        <f>X11</f>
        <v>Préparation N°1</v>
      </c>
      <c r="AL11" s="3014"/>
      <c r="AM11" s="3015"/>
      <c r="AN11" s="3013" t="str">
        <f>AA11</f>
        <v>Préparation N°2</v>
      </c>
      <c r="AO11" s="3014"/>
      <c r="AP11" s="3015"/>
      <c r="AQ11" s="3013" t="str">
        <f>AD11</f>
        <v>Garniture</v>
      </c>
      <c r="AR11" s="3014"/>
      <c r="AS11" s="3015"/>
      <c r="AT11" s="3013" t="str">
        <f>AG11</f>
        <v>Finition</v>
      </c>
      <c r="AU11" s="3014"/>
      <c r="AV11" s="3015"/>
    </row>
    <row r="12" spans="1:48" ht="21" customHeight="1" thickBot="1">
      <c r="A12" s="2970"/>
      <c r="B12" s="2583"/>
      <c r="C12" s="28"/>
      <c r="D12" s="3033"/>
      <c r="E12" s="3034"/>
      <c r="F12" s="3035"/>
      <c r="G12" s="3033"/>
      <c r="H12" s="3034"/>
      <c r="I12" s="3035"/>
      <c r="J12" s="3033"/>
      <c r="K12" s="3034"/>
      <c r="L12" s="3035"/>
      <c r="M12" s="3038"/>
      <c r="N12" s="3039"/>
      <c r="O12" s="3040"/>
      <c r="Q12" s="726" t="s">
        <v>7030</v>
      </c>
      <c r="R12" s="2440">
        <f>SUM(R15:R64)</f>
        <v>25.2</v>
      </c>
      <c r="S12" s="718"/>
      <c r="T12" s="2542"/>
      <c r="U12" s="2426" t="s">
        <v>36</v>
      </c>
      <c r="V12" s="31"/>
      <c r="W12" s="30" t="s">
        <v>43</v>
      </c>
      <c r="X12" s="31" t="s">
        <v>38</v>
      </c>
      <c r="Y12" s="33" t="s">
        <v>44</v>
      </c>
      <c r="Z12" s="30" t="s">
        <v>43</v>
      </c>
      <c r="AA12" s="31" t="s">
        <v>38</v>
      </c>
      <c r="AB12" s="33" t="s">
        <v>44</v>
      </c>
      <c r="AC12" s="30" t="s">
        <v>43</v>
      </c>
      <c r="AD12" s="31" t="s">
        <v>38</v>
      </c>
      <c r="AE12" s="33" t="s">
        <v>44</v>
      </c>
      <c r="AF12" s="30" t="s">
        <v>43</v>
      </c>
      <c r="AG12" s="31" t="s">
        <v>38</v>
      </c>
      <c r="AH12" s="33" t="s">
        <v>44</v>
      </c>
      <c r="AI12" s="3016"/>
      <c r="AJ12" s="3017"/>
      <c r="AK12" s="2425"/>
      <c r="AL12" s="749" t="s">
        <v>951</v>
      </c>
      <c r="AM12" s="2487"/>
      <c r="AN12" s="2505"/>
      <c r="AO12" s="749" t="s">
        <v>951</v>
      </c>
      <c r="AP12" s="2487"/>
      <c r="AQ12" s="2505"/>
      <c r="AR12" s="749" t="s">
        <v>951</v>
      </c>
      <c r="AS12" s="2487"/>
      <c r="AT12" s="2505"/>
      <c r="AU12" s="749" t="s">
        <v>951</v>
      </c>
      <c r="AV12" s="2487"/>
    </row>
    <row r="13" spans="1:48" ht="23.25" customHeight="1" thickTop="1" thickBot="1">
      <c r="A13" s="2970"/>
      <c r="B13" s="2584"/>
      <c r="C13" s="728"/>
      <c r="D13" s="3023" t="s">
        <v>40</v>
      </c>
      <c r="E13" s="3025" t="s">
        <v>1660</v>
      </c>
      <c r="F13" s="3021" t="s">
        <v>6998</v>
      </c>
      <c r="G13" s="3023" t="s">
        <v>40</v>
      </c>
      <c r="H13" s="3025" t="s">
        <v>1660</v>
      </c>
      <c r="I13" s="3021" t="s">
        <v>6998</v>
      </c>
      <c r="J13" s="3023" t="s">
        <v>40</v>
      </c>
      <c r="K13" s="3025" t="s">
        <v>1660</v>
      </c>
      <c r="L13" s="3021" t="s">
        <v>6998</v>
      </c>
      <c r="M13" s="3023" t="s">
        <v>40</v>
      </c>
      <c r="N13" s="3025" t="s">
        <v>1660</v>
      </c>
      <c r="O13" s="3021" t="s">
        <v>6998</v>
      </c>
      <c r="P13" s="751"/>
      <c r="Q13" s="34" t="s">
        <v>7045</v>
      </c>
      <c r="R13" s="32">
        <v>2.5</v>
      </c>
      <c r="S13" s="718"/>
      <c r="T13" s="2984" t="s">
        <v>7034</v>
      </c>
      <c r="U13" s="173"/>
      <c r="V13" s="3027" t="s">
        <v>7046</v>
      </c>
      <c r="W13" s="2875" t="s">
        <v>40</v>
      </c>
      <c r="X13" s="2877" t="s">
        <v>1811</v>
      </c>
      <c r="Y13" s="2879" t="s">
        <v>1810</v>
      </c>
      <c r="Z13" s="2875" t="s">
        <v>40</v>
      </c>
      <c r="AA13" s="2877" t="s">
        <v>1811</v>
      </c>
      <c r="AB13" s="2879" t="s">
        <v>1810</v>
      </c>
      <c r="AC13" s="2875" t="s">
        <v>40</v>
      </c>
      <c r="AD13" s="2877" t="s">
        <v>1811</v>
      </c>
      <c r="AE13" s="2879" t="s">
        <v>1810</v>
      </c>
      <c r="AF13" s="2875" t="s">
        <v>40</v>
      </c>
      <c r="AG13" s="2877" t="s">
        <v>1811</v>
      </c>
      <c r="AH13" s="2879" t="s">
        <v>1810</v>
      </c>
      <c r="AI13" s="2488"/>
      <c r="AJ13" s="173"/>
      <c r="AK13" s="2560" t="s">
        <v>4</v>
      </c>
      <c r="AL13" s="2431" t="s">
        <v>39</v>
      </c>
      <c r="AM13" s="2432"/>
      <c r="AN13" s="2560" t="s">
        <v>4</v>
      </c>
      <c r="AO13" s="2431" t="s">
        <v>39</v>
      </c>
      <c r="AP13" s="2432"/>
      <c r="AQ13" s="2560" t="s">
        <v>4</v>
      </c>
      <c r="AR13" s="2431" t="s">
        <v>39</v>
      </c>
      <c r="AS13" s="2432"/>
      <c r="AT13" s="2560" t="s">
        <v>4</v>
      </c>
      <c r="AU13" s="2431" t="s">
        <v>39</v>
      </c>
      <c r="AV13" s="2432"/>
    </row>
    <row r="14" spans="1:48" ht="20.25" customHeight="1" thickTop="1">
      <c r="A14" s="2970"/>
      <c r="B14" s="2585" t="s">
        <v>329</v>
      </c>
      <c r="C14" s="727"/>
      <c r="D14" s="3024"/>
      <c r="E14" s="3026"/>
      <c r="F14" s="3022"/>
      <c r="G14" s="3024"/>
      <c r="H14" s="3026"/>
      <c r="I14" s="3022"/>
      <c r="J14" s="3024"/>
      <c r="K14" s="3026"/>
      <c r="L14" s="3022"/>
      <c r="M14" s="3024"/>
      <c r="N14" s="3026"/>
      <c r="O14" s="3022"/>
      <c r="P14" s="752" t="s">
        <v>772</v>
      </c>
      <c r="Q14" s="2460" t="s">
        <v>1818</v>
      </c>
      <c r="R14" s="2462">
        <f>R12*R13</f>
        <v>63</v>
      </c>
      <c r="S14" s="718"/>
      <c r="T14" s="2985"/>
      <c r="U14" s="2538" t="s">
        <v>771</v>
      </c>
      <c r="V14" s="3028"/>
      <c r="W14" s="2876"/>
      <c r="X14" s="2878"/>
      <c r="Y14" s="2880"/>
      <c r="Z14" s="2876"/>
      <c r="AA14" s="2878"/>
      <c r="AB14" s="2880"/>
      <c r="AC14" s="2876"/>
      <c r="AD14" s="2878"/>
      <c r="AE14" s="2880"/>
      <c r="AF14" s="2876"/>
      <c r="AG14" s="2878"/>
      <c r="AH14" s="2880"/>
      <c r="AI14" s="3011" t="s">
        <v>329</v>
      </c>
      <c r="AJ14" s="3012"/>
      <c r="AK14" s="2561">
        <f>SUM(AK15:AK64)</f>
        <v>0.25</v>
      </c>
      <c r="AL14" s="2611">
        <v>1</v>
      </c>
      <c r="AM14" s="748" t="s">
        <v>40</v>
      </c>
      <c r="AN14" s="2561">
        <f>SUM(AN15:AN64)</f>
        <v>2.25</v>
      </c>
      <c r="AO14" s="2611">
        <v>1</v>
      </c>
      <c r="AP14" s="748" t="s">
        <v>40</v>
      </c>
      <c r="AQ14" s="2561">
        <f>SUM(AQ15:AQ64)</f>
        <v>0.625</v>
      </c>
      <c r="AR14" s="2611">
        <v>1</v>
      </c>
      <c r="AS14" s="748" t="s">
        <v>40</v>
      </c>
      <c r="AT14" s="2561">
        <f>SUM(AT15:AT64)</f>
        <v>0</v>
      </c>
      <c r="AU14" s="2611">
        <v>1</v>
      </c>
      <c r="AV14" s="748" t="s">
        <v>40</v>
      </c>
    </row>
    <row r="15" spans="1:48" ht="15" customHeight="1">
      <c r="A15" s="2970"/>
      <c r="B15" s="2586" t="str">
        <f>U15</f>
        <v>Préparation N°1</v>
      </c>
      <c r="C15" s="2587"/>
      <c r="D15" s="2436">
        <f>IF(ISBLANK(W15),0,(W15/B7)*P7)</f>
        <v>0</v>
      </c>
      <c r="E15" s="2457">
        <f>Y15</f>
        <v>0</v>
      </c>
      <c r="F15" s="2441">
        <f>IF(ISBLANK(B7),0,IF(B7=0,0,(AK15/B7)*P7))</f>
        <v>0</v>
      </c>
      <c r="G15" s="2436">
        <f>IF(ISBLANK(Z15),0,(Z15/B7)*P7)</f>
        <v>0</v>
      </c>
      <c r="H15" s="2457">
        <f>AB15</f>
        <v>0</v>
      </c>
      <c r="I15" s="2441">
        <f>IF(ISBLANK(B7),0,IF(B7=0,0,(AN15/B7)*P7))</f>
        <v>0</v>
      </c>
      <c r="J15" s="2436">
        <f>IF(ISBLANK(AC15),0,(AC15/B7)*P7)</f>
        <v>0</v>
      </c>
      <c r="K15" s="2457">
        <f>AE15</f>
        <v>0</v>
      </c>
      <c r="L15" s="2441">
        <f>IF(ISBLANK(B7),0,IF(B7=0,0,(AQ15/B7)*P7))</f>
        <v>0</v>
      </c>
      <c r="M15" s="2436">
        <f>IF(ISBLANK(AF15),0,(AF15/B7)*P7)</f>
        <v>0</v>
      </c>
      <c r="N15" s="2457">
        <f>AH15</f>
        <v>0</v>
      </c>
      <c r="O15" s="2441">
        <f>IF(ISBLANK(B7),0,IF(B7=0,0,(AT15/B7)*P7))</f>
        <v>0</v>
      </c>
      <c r="P15" s="2442">
        <f t="shared" ref="P15:P64" si="0">SUM(F15,I15,L15,O15)</f>
        <v>0</v>
      </c>
      <c r="Q15" s="2461">
        <f t="shared" ref="Q15:Q64" si="1">SUM(D15,G15,J15,M15)</f>
        <v>0</v>
      </c>
      <c r="R15" s="2463" t="str">
        <f t="shared" ref="R15:R64" si="2">IF(P15&lt;0.001,"",V15*P15)</f>
        <v/>
      </c>
      <c r="S15" s="722"/>
      <c r="T15" s="2545">
        <v>263551</v>
      </c>
      <c r="U15" s="2539" t="s">
        <v>6991</v>
      </c>
      <c r="V15" s="2553"/>
      <c r="W15" s="2558"/>
      <c r="X15" s="2520"/>
      <c r="Y15" s="2521"/>
      <c r="Z15" s="2558"/>
      <c r="AA15" s="2520"/>
      <c r="AB15" s="2521"/>
      <c r="AC15" s="2558"/>
      <c r="AD15" s="2520"/>
      <c r="AE15" s="2521"/>
      <c r="AF15" s="2558"/>
      <c r="AG15" s="2520"/>
      <c r="AH15" s="2521"/>
      <c r="AI15" s="3000" t="str">
        <f t="shared" ref="AI15:AI64" si="3">B15</f>
        <v>Préparation N°1</v>
      </c>
      <c r="AJ15" s="3001"/>
      <c r="AK15" s="2562">
        <f t="shared" ref="AK15:AK64" si="4">IF(ISBLANK(W15),X15,(X15*W15))</f>
        <v>0</v>
      </c>
      <c r="AL15" s="747">
        <f>IF(AK14=0,0,(AK15/AK14)*AL14)</f>
        <v>0</v>
      </c>
      <c r="AM15" s="2563">
        <f>IF(AK14=0,0,IF(ISBLANK(W15),0,(W15/AK14)*AL14))</f>
        <v>0</v>
      </c>
      <c r="AN15" s="2562">
        <f t="shared" ref="AN15:AN64" si="5">IF(ISBLANK(Z15),AA15,(AA15*Z15))</f>
        <v>0</v>
      </c>
      <c r="AO15" s="747">
        <f>IF(AN14=0,0,(AN15/AN14)*AO14)</f>
        <v>0</v>
      </c>
      <c r="AP15" s="2563">
        <f>IF(AN14=0,0,IF(ISBLANK(Z15),0,(Z15/AN14)*AO14))</f>
        <v>0</v>
      </c>
      <c r="AQ15" s="2562">
        <f t="shared" ref="AQ15:AQ64" si="6">IF(ISBLANK(AC15),AD15,(AD15*AC15))</f>
        <v>0</v>
      </c>
      <c r="AR15" s="747">
        <f>IF(AQ14=0,0,(AQ15/AQ14)*AR14)</f>
        <v>0</v>
      </c>
      <c r="AS15" s="2563">
        <f>IF(AQ14=0,0,IF(ISBLANK(AC15),0,(AC15/AQ14)*AR14))</f>
        <v>0</v>
      </c>
      <c r="AT15" s="2562">
        <f t="shared" ref="AT15:AT64" si="7">IF(ISBLANK(AF15),AG15,(AG15*AF15))</f>
        <v>0</v>
      </c>
      <c r="AU15" s="747">
        <f>IF(AT14=0,0,(AT15/AT14)*AU14)</f>
        <v>0</v>
      </c>
      <c r="AV15" s="2563">
        <f>IF(AT14=0,0,IF(ISBLANK(AF15),0,(AF15/AT14)*AU14))</f>
        <v>0</v>
      </c>
    </row>
    <row r="16" spans="1:48" ht="15" customHeight="1">
      <c r="A16" s="2970"/>
      <c r="B16" s="2586">
        <f>U16</f>
        <v>0</v>
      </c>
      <c r="C16" s="2587"/>
      <c r="D16" s="2436">
        <f>IF(ISBLANK(W16),0,(W16/B7)*P7)</f>
        <v>0</v>
      </c>
      <c r="E16" s="2457">
        <f t="shared" ref="E16:E64" si="8">Y16</f>
        <v>0</v>
      </c>
      <c r="F16" s="2441">
        <f>IF(ISBLANK(B7),0,IF(B7=0,0,(AK16/B7)*P7))</f>
        <v>0</v>
      </c>
      <c r="G16" s="2436">
        <f>IF(ISBLANK(Z16),0,(Z16/B7)*P7)</f>
        <v>0</v>
      </c>
      <c r="H16" s="2457">
        <f t="shared" ref="H16:H64" si="9">AB16</f>
        <v>0</v>
      </c>
      <c r="I16" s="2441">
        <f>IF(ISBLANK(B7),0,IF(B7=0,0,(AN16/B7)*P7))</f>
        <v>0</v>
      </c>
      <c r="J16" s="2436">
        <f>IF(ISBLANK(AC16),0,(AC16/B7)*P7)</f>
        <v>0</v>
      </c>
      <c r="K16" s="2457">
        <f t="shared" ref="K16:K64" si="10">AE16</f>
        <v>0</v>
      </c>
      <c r="L16" s="2441">
        <f>IF(ISBLANK(B7),0,IF(B7=0,0,(AQ16/B7)*P7))</f>
        <v>0</v>
      </c>
      <c r="M16" s="2436">
        <f>IF(ISBLANK(AF16),0,(AF16/B7)*P7)</f>
        <v>0</v>
      </c>
      <c r="N16" s="2457">
        <f t="shared" ref="N16:N64" si="11">AH16</f>
        <v>0</v>
      </c>
      <c r="O16" s="2441">
        <f>IF(ISBLANK(B7),0,IF(B7=0,0,(AT16/B7)*P7))</f>
        <v>0</v>
      </c>
      <c r="P16" s="2442">
        <f t="shared" si="0"/>
        <v>0</v>
      </c>
      <c r="Q16" s="2461">
        <f t="shared" si="1"/>
        <v>0</v>
      </c>
      <c r="R16" s="2463" t="str">
        <f t="shared" si="2"/>
        <v/>
      </c>
      <c r="S16" s="722"/>
      <c r="T16" s="2543"/>
      <c r="U16" s="2540">
        <v>0</v>
      </c>
      <c r="V16" s="2554"/>
      <c r="W16" s="2559"/>
      <c r="X16" s="29"/>
      <c r="Y16" s="2522"/>
      <c r="Z16" s="2559"/>
      <c r="AA16" s="29"/>
      <c r="AB16" s="2522"/>
      <c r="AC16" s="2559"/>
      <c r="AD16" s="29"/>
      <c r="AE16" s="2522"/>
      <c r="AF16" s="2559"/>
      <c r="AG16" s="29"/>
      <c r="AH16" s="2522"/>
      <c r="AI16" s="3000">
        <f t="shared" si="3"/>
        <v>0</v>
      </c>
      <c r="AJ16" s="3001"/>
      <c r="AK16" s="2562">
        <f t="shared" si="4"/>
        <v>0</v>
      </c>
      <c r="AL16" s="747">
        <f>IF(AK14=0,0,(AK16/AK14)*AL14)</f>
        <v>0</v>
      </c>
      <c r="AM16" s="2563">
        <f>IF(AK14=0,0,IF(ISBLANK(W16),0,(W16/AK14)*AL14))</f>
        <v>0</v>
      </c>
      <c r="AN16" s="2562">
        <f t="shared" si="5"/>
        <v>0</v>
      </c>
      <c r="AO16" s="747">
        <f>IF(AN14=0,0,(AN16/AN14)*AO14)</f>
        <v>0</v>
      </c>
      <c r="AP16" s="2563">
        <f>IF(AN14=0,0,IF(ISBLANK(Z16),0,(Z16/AN14)*AO14))</f>
        <v>0</v>
      </c>
      <c r="AQ16" s="2562">
        <f t="shared" si="6"/>
        <v>0</v>
      </c>
      <c r="AR16" s="747">
        <f>IF(AQ14=0,0,(AQ16/AQ14)*AR14)</f>
        <v>0</v>
      </c>
      <c r="AS16" s="2563">
        <f>IF(AQ14=0,0,IF(ISBLANK(AC16),0,(AC16/AQ14)*AR14))</f>
        <v>0</v>
      </c>
      <c r="AT16" s="2562">
        <f t="shared" si="7"/>
        <v>0</v>
      </c>
      <c r="AU16" s="747">
        <f>IF(AT14=0,0,(AT16/AT14)*AU14)</f>
        <v>0</v>
      </c>
      <c r="AV16" s="2563">
        <f>IF(AT14=0,0,IF(ISBLANK(AF16),0,(AF16/AT14)*AU14))</f>
        <v>0</v>
      </c>
    </row>
    <row r="17" spans="1:48" ht="15.75" customHeight="1">
      <c r="A17" s="2970"/>
      <c r="B17" s="2586" t="str">
        <f t="shared" ref="B17:B64" si="12">U17</f>
        <v>goldens</v>
      </c>
      <c r="C17" s="2587"/>
      <c r="D17" s="2436">
        <f>IF(ISBLANK(W17),0,(W17/B7)*P7)</f>
        <v>1.2000000000000002</v>
      </c>
      <c r="E17" s="2457" t="str">
        <f t="shared" si="8"/>
        <v>pommes</v>
      </c>
      <c r="F17" s="2441">
        <f>IF(ISBLANK(B7),0,IF(B7=0,0,(AK17/B7)*P7))</f>
        <v>0.15000000000000002</v>
      </c>
      <c r="G17" s="2436">
        <f>IF(ISBLANK(Z17),0,(Z17/B7)*P7)</f>
        <v>0</v>
      </c>
      <c r="H17" s="2457">
        <f t="shared" si="9"/>
        <v>0</v>
      </c>
      <c r="I17" s="2441">
        <f>IF(ISBLANK(B7),0,IF(B7=0,0,(AN17/B7)*P7))</f>
        <v>0</v>
      </c>
      <c r="J17" s="2436">
        <f>IF(ISBLANK(AC17),0,(AC17/B7)*P7)</f>
        <v>0</v>
      </c>
      <c r="K17" s="2457">
        <f t="shared" si="10"/>
        <v>0</v>
      </c>
      <c r="L17" s="2441">
        <f>IF(ISBLANK(B7),0,IF(B7=0,0,(AQ17/B7)*P7))</f>
        <v>0</v>
      </c>
      <c r="M17" s="2436">
        <f>IF(ISBLANK(AF17),0,(AF17/B7)*P7)</f>
        <v>0</v>
      </c>
      <c r="N17" s="2457">
        <f t="shared" si="11"/>
        <v>0</v>
      </c>
      <c r="O17" s="2441">
        <f>IF(ISBLANK(B7),0,IF(B7=0,0,(AT17/B7)*P7))</f>
        <v>0</v>
      </c>
      <c r="P17" s="2442">
        <f t="shared" si="0"/>
        <v>0.15000000000000002</v>
      </c>
      <c r="Q17" s="2461">
        <f t="shared" si="1"/>
        <v>1.2000000000000002</v>
      </c>
      <c r="R17" s="2463">
        <f t="shared" si="2"/>
        <v>2.5200000000000005</v>
      </c>
      <c r="S17" s="722"/>
      <c r="T17" s="2546">
        <v>2124568</v>
      </c>
      <c r="U17" s="2539" t="s">
        <v>7053</v>
      </c>
      <c r="V17" s="2554">
        <v>16.8</v>
      </c>
      <c r="W17" s="2558">
        <v>2</v>
      </c>
      <c r="X17" s="2520">
        <v>0.125</v>
      </c>
      <c r="Y17" s="2557" t="s">
        <v>944</v>
      </c>
      <c r="Z17" s="2558"/>
      <c r="AA17" s="2520"/>
      <c r="AB17" s="2521"/>
      <c r="AC17" s="2558"/>
      <c r="AD17" s="2520"/>
      <c r="AE17" s="2521"/>
      <c r="AF17" s="2558"/>
      <c r="AG17" s="2520"/>
      <c r="AH17" s="2521"/>
      <c r="AI17" s="3000" t="str">
        <f t="shared" si="3"/>
        <v>goldens</v>
      </c>
      <c r="AJ17" s="3001"/>
      <c r="AK17" s="2562">
        <f t="shared" si="4"/>
        <v>0.25</v>
      </c>
      <c r="AL17" s="747">
        <f>IF(AK14=0,0,(AK17/AK14)*AL14)</f>
        <v>1</v>
      </c>
      <c r="AM17" s="2563">
        <f>IF(AK14=0,0,IF(ISBLANK(W17),0,(W17/AK14)*AL14))</f>
        <v>8</v>
      </c>
      <c r="AN17" s="2562">
        <f t="shared" si="5"/>
        <v>0</v>
      </c>
      <c r="AO17" s="747">
        <f>IF(AN14=0,0,(AN17/AN14)*AO14)</f>
        <v>0</v>
      </c>
      <c r="AP17" s="2563">
        <f>IF(AN14=0,0,IF(ISBLANK(Z17),0,(Z17/AN14)*AO14))</f>
        <v>0</v>
      </c>
      <c r="AQ17" s="2562">
        <f t="shared" si="6"/>
        <v>0</v>
      </c>
      <c r="AR17" s="747">
        <f>IF(AQ14=0,0,(AQ17/AQ14)*AR14)</f>
        <v>0</v>
      </c>
      <c r="AS17" s="2563">
        <f>IF(AQ14=0,0,IF(ISBLANK(AC17),0,(AC17/AQ14)*AR14))</f>
        <v>0</v>
      </c>
      <c r="AT17" s="2562">
        <f t="shared" si="7"/>
        <v>0</v>
      </c>
      <c r="AU17" s="747">
        <f>IF(AT14=0,0,(AT17/AT14)*AU14)</f>
        <v>0</v>
      </c>
      <c r="AV17" s="2563">
        <f>IF(AT14=0,0,IF(ISBLANK(AF17),0,(AF17/AT14)*AU14))</f>
        <v>0</v>
      </c>
    </row>
    <row r="18" spans="1:48" ht="15.75" customHeight="1">
      <c r="A18" s="2970"/>
      <c r="B18" s="2586">
        <f t="shared" si="12"/>
        <v>0</v>
      </c>
      <c r="C18" s="2587"/>
      <c r="D18" s="2436">
        <f>IF(ISBLANK(W18),0,(W18/B7)*P7)</f>
        <v>0</v>
      </c>
      <c r="E18" s="2457">
        <f t="shared" si="8"/>
        <v>0</v>
      </c>
      <c r="F18" s="2441">
        <f>IF(ISBLANK(B7),0,IF(B7=0,0,(AK18/B7)*P7))</f>
        <v>0</v>
      </c>
      <c r="G18" s="2436">
        <f>IF(ISBLANK(Z18),0,(Z18/B7)*P7)</f>
        <v>0</v>
      </c>
      <c r="H18" s="2457">
        <f t="shared" si="9"/>
        <v>0</v>
      </c>
      <c r="I18" s="2441">
        <f>IF(ISBLANK(B7),0,IF(B7=0,0,(AN18/B7)*P7))</f>
        <v>0</v>
      </c>
      <c r="J18" s="2436">
        <f>IF(ISBLANK(AC18),0,(AC18/B7)*P7)</f>
        <v>0</v>
      </c>
      <c r="K18" s="2457">
        <f t="shared" si="10"/>
        <v>0</v>
      </c>
      <c r="L18" s="2441">
        <f>IF(ISBLANK(B7),0,IF(B7=0,0,(AQ18/B7)*P7))</f>
        <v>0</v>
      </c>
      <c r="M18" s="2436">
        <f>IF(ISBLANK(AF18),0,(AF18/B7)*P7)</f>
        <v>0</v>
      </c>
      <c r="N18" s="2457">
        <f t="shared" si="11"/>
        <v>0</v>
      </c>
      <c r="O18" s="2441">
        <f>IF(ISBLANK(B7),0,IF(B7=0,0,(AT18/B7)*P7))</f>
        <v>0</v>
      </c>
      <c r="P18" s="2442">
        <f t="shared" si="0"/>
        <v>0</v>
      </c>
      <c r="Q18" s="2461">
        <f t="shared" si="1"/>
        <v>0</v>
      </c>
      <c r="R18" s="2463" t="str">
        <f t="shared" si="2"/>
        <v/>
      </c>
      <c r="S18" s="722"/>
      <c r="T18" s="2543"/>
      <c r="U18" s="2540"/>
      <c r="V18" s="2555"/>
      <c r="W18" s="2559"/>
      <c r="X18" s="29"/>
      <c r="Y18" s="2522"/>
      <c r="Z18" s="2559"/>
      <c r="AA18" s="29"/>
      <c r="AB18" s="2522"/>
      <c r="AC18" s="2559"/>
      <c r="AD18" s="29"/>
      <c r="AE18" s="2522"/>
      <c r="AF18" s="2559"/>
      <c r="AG18" s="29"/>
      <c r="AH18" s="2522"/>
      <c r="AI18" s="3000">
        <f t="shared" si="3"/>
        <v>0</v>
      </c>
      <c r="AJ18" s="3001"/>
      <c r="AK18" s="2562">
        <f t="shared" si="4"/>
        <v>0</v>
      </c>
      <c r="AL18" s="747">
        <f>IF(AK14=0,0,(AK18/AK14)*AL14)</f>
        <v>0</v>
      </c>
      <c r="AM18" s="2563">
        <f>IF(AK14=0,0,IF(ISBLANK(W18),0,(W18/AK14)*AL14))</f>
        <v>0</v>
      </c>
      <c r="AN18" s="2562">
        <f t="shared" si="5"/>
        <v>0</v>
      </c>
      <c r="AO18" s="747">
        <f>IF(AN14=0,0,(AN18/AN14)*AO14)</f>
        <v>0</v>
      </c>
      <c r="AP18" s="2563">
        <f>IF(AN14=0,0,IF(ISBLANK(Z18),0,(Z18/AN14)*AO14))</f>
        <v>0</v>
      </c>
      <c r="AQ18" s="2562">
        <f t="shared" si="6"/>
        <v>0</v>
      </c>
      <c r="AR18" s="747">
        <f>IF(AQ14=0,0,(AQ18/AQ14)*AR14)</f>
        <v>0</v>
      </c>
      <c r="AS18" s="2563">
        <f>IF(AQ14=0,0,IF(ISBLANK(AC18),0,(AC18/AQ14)*AR14))</f>
        <v>0</v>
      </c>
      <c r="AT18" s="2562">
        <f t="shared" si="7"/>
        <v>0</v>
      </c>
      <c r="AU18" s="747">
        <f>IF(AT14=0,0,(AT18/AT14)*AU14)</f>
        <v>0</v>
      </c>
      <c r="AV18" s="2563">
        <f>IF(AT14=0,0,IF(ISBLANK(AF18),0,(AF18/AT14)*AU14))</f>
        <v>0</v>
      </c>
    </row>
    <row r="19" spans="1:48" ht="15.75" customHeight="1">
      <c r="A19" s="2970"/>
      <c r="B19" s="2586" t="str">
        <f t="shared" si="12"/>
        <v>Préparation N°2</v>
      </c>
      <c r="C19" s="2587"/>
      <c r="D19" s="2436">
        <f>IF(ISBLANK(W19),0,(W19/B7)*P7)</f>
        <v>0</v>
      </c>
      <c r="E19" s="2457">
        <f t="shared" si="8"/>
        <v>0</v>
      </c>
      <c r="F19" s="2441">
        <f>IF(ISBLANK(B7),0,IF(B7=0,0,(AK19/B7)*P7))</f>
        <v>0</v>
      </c>
      <c r="G19" s="2436">
        <f>IF(ISBLANK(Z19),0,(Z19/B7)*P7)</f>
        <v>0</v>
      </c>
      <c r="H19" s="2457">
        <f t="shared" si="9"/>
        <v>0</v>
      </c>
      <c r="I19" s="2441">
        <f>IF(ISBLANK(B7),0,IF(B7=0,0,(AN19/B7)*P7))</f>
        <v>0</v>
      </c>
      <c r="J19" s="2436">
        <f>IF(ISBLANK(AC19),0,(AC19/B7)*P7)</f>
        <v>0</v>
      </c>
      <c r="K19" s="2457">
        <f t="shared" si="10"/>
        <v>0</v>
      </c>
      <c r="L19" s="2441">
        <f>IF(ISBLANK(B7),0,IF(B7=0,0,(AQ19/B7)*P7))</f>
        <v>0</v>
      </c>
      <c r="M19" s="2436">
        <f>IF(ISBLANK(AF19),0,(AF19/B7)*P7)</f>
        <v>0</v>
      </c>
      <c r="N19" s="2457">
        <f t="shared" si="11"/>
        <v>0</v>
      </c>
      <c r="O19" s="2441">
        <f>IF(ISBLANK(B7),0,IF(B7=0,0,(AT19/B7)*P7))</f>
        <v>0</v>
      </c>
      <c r="P19" s="2442">
        <f t="shared" si="0"/>
        <v>0</v>
      </c>
      <c r="Q19" s="2461">
        <f t="shared" si="1"/>
        <v>0</v>
      </c>
      <c r="R19" s="2463" t="str">
        <f t="shared" si="2"/>
        <v/>
      </c>
      <c r="S19" s="722"/>
      <c r="T19" s="2546"/>
      <c r="U19" s="2539" t="s">
        <v>6992</v>
      </c>
      <c r="V19" s="2554"/>
      <c r="W19" s="2558"/>
      <c r="X19" s="2520"/>
      <c r="Y19" s="2521"/>
      <c r="Z19" s="2558"/>
      <c r="AA19" s="2520"/>
      <c r="AB19" s="2521"/>
      <c r="AC19" s="2558"/>
      <c r="AD19" s="2520"/>
      <c r="AE19" s="2521"/>
      <c r="AF19" s="2558"/>
      <c r="AG19" s="2520"/>
      <c r="AH19" s="2521"/>
      <c r="AI19" s="3000" t="str">
        <f t="shared" si="3"/>
        <v>Préparation N°2</v>
      </c>
      <c r="AJ19" s="3001"/>
      <c r="AK19" s="2562">
        <f t="shared" si="4"/>
        <v>0</v>
      </c>
      <c r="AL19" s="747">
        <f>IF(AK14=0,0,(AK19/AK14)*AL14)</f>
        <v>0</v>
      </c>
      <c r="AM19" s="2563">
        <f>IF(AK14=0,0,IF(ISBLANK(W19),0,(W19/AK14)*AL14))</f>
        <v>0</v>
      </c>
      <c r="AN19" s="2562">
        <f t="shared" si="5"/>
        <v>0</v>
      </c>
      <c r="AO19" s="747">
        <f>IF(AN14=0,0,(AN19/AN14)*AO14)</f>
        <v>0</v>
      </c>
      <c r="AP19" s="2563">
        <f>IF(AN14=0,0,IF(ISBLANK(Z19),0,(Z19/AN14)*AO14))</f>
        <v>0</v>
      </c>
      <c r="AQ19" s="2562">
        <f t="shared" si="6"/>
        <v>0</v>
      </c>
      <c r="AR19" s="747">
        <f>IF(AQ14=0,0,(AQ19/AQ14)*AR14)</f>
        <v>0</v>
      </c>
      <c r="AS19" s="2563">
        <f>IF(AQ14=0,0,IF(ISBLANK(AC19),0,(AC19/AQ14)*AR14))</f>
        <v>0</v>
      </c>
      <c r="AT19" s="2562">
        <f t="shared" si="7"/>
        <v>0</v>
      </c>
      <c r="AU19" s="747">
        <f>IF(AT14=0,0,(AT19/AT14)*AU14)</f>
        <v>0</v>
      </c>
      <c r="AV19" s="2563">
        <f>IF(AT14=0,0,IF(ISBLANK(AF19),0,(AF19/AT14)*AU14))</f>
        <v>0</v>
      </c>
    </row>
    <row r="20" spans="1:48" ht="15.75" customHeight="1">
      <c r="A20" s="2970"/>
      <c r="B20" s="2586" t="str">
        <f t="shared" si="12"/>
        <v>œufs pasteurisés</v>
      </c>
      <c r="C20" s="2587"/>
      <c r="D20" s="2436">
        <f>IF(ISBLANK(W20),0,(W20/B7)*P7)</f>
        <v>0</v>
      </c>
      <c r="E20" s="2457">
        <f t="shared" si="8"/>
        <v>0</v>
      </c>
      <c r="F20" s="2441">
        <f>IF(ISBLANK(B7),0,IF(B7=0,0,(AK20/B7)*P7))</f>
        <v>0</v>
      </c>
      <c r="G20" s="2436">
        <f>IF(ISBLANK(Z20),0,(Z20/B7)*P7)</f>
        <v>0</v>
      </c>
      <c r="H20" s="2457">
        <f t="shared" si="9"/>
        <v>0</v>
      </c>
      <c r="I20" s="2441">
        <f>IF(ISBLANK(B7),0,IF(B7=0,0,(AN20/B7)*P7))</f>
        <v>0.89999999999999991</v>
      </c>
      <c r="J20" s="2436">
        <f>IF(ISBLANK(AC20),0,(AC20/B7)*P7)</f>
        <v>0</v>
      </c>
      <c r="K20" s="2457">
        <f t="shared" si="10"/>
        <v>0</v>
      </c>
      <c r="L20" s="2441">
        <f>IF(ISBLANK(B7),0,IF(B7=0,0,(AQ20/B7)*P7))</f>
        <v>0</v>
      </c>
      <c r="M20" s="2436">
        <f>IF(ISBLANK(AF20),0,(AF20/B7)*P7)</f>
        <v>0</v>
      </c>
      <c r="N20" s="2457">
        <f t="shared" si="11"/>
        <v>0</v>
      </c>
      <c r="O20" s="2441">
        <f>IF(ISBLANK(B7),0,IF(B7=0,0,(AT20/B7)*P7))</f>
        <v>0</v>
      </c>
      <c r="P20" s="2442">
        <f t="shared" si="0"/>
        <v>0.89999999999999991</v>
      </c>
      <c r="Q20" s="2461">
        <f t="shared" si="1"/>
        <v>0</v>
      </c>
      <c r="R20" s="2463">
        <f t="shared" si="2"/>
        <v>15.12</v>
      </c>
      <c r="S20" s="722"/>
      <c r="T20" s="2543"/>
      <c r="U20" s="2540" t="s">
        <v>46</v>
      </c>
      <c r="V20" s="2555">
        <v>16.8</v>
      </c>
      <c r="W20" s="2559"/>
      <c r="X20" s="29"/>
      <c r="Y20" s="2522"/>
      <c r="Z20" s="2559"/>
      <c r="AA20" s="29">
        <v>1.5</v>
      </c>
      <c r="AB20" s="2522"/>
      <c r="AC20" s="2559"/>
      <c r="AD20" s="29"/>
      <c r="AE20" s="2522"/>
      <c r="AF20" s="2559"/>
      <c r="AG20" s="29"/>
      <c r="AH20" s="2522"/>
      <c r="AI20" s="3000" t="str">
        <f t="shared" si="3"/>
        <v>œufs pasteurisés</v>
      </c>
      <c r="AJ20" s="3001"/>
      <c r="AK20" s="2562">
        <f t="shared" si="4"/>
        <v>0</v>
      </c>
      <c r="AL20" s="747">
        <f>IF(AK14=0,0,(AK20/AK14)*AL14)</f>
        <v>0</v>
      </c>
      <c r="AM20" s="2563">
        <f>IF(AK14=0,0,IF(ISBLANK(W20),0,(W20/AK14)*AL14))</f>
        <v>0</v>
      </c>
      <c r="AN20" s="2562">
        <f t="shared" si="5"/>
        <v>1.5</v>
      </c>
      <c r="AO20" s="747">
        <f>IF(AN14=0,0,(AN20/AN14)*AO14)</f>
        <v>0.66666666666666663</v>
      </c>
      <c r="AP20" s="2563">
        <f>IF(AN14=0,0,IF(ISBLANK(Z20),0,(Z20/AN14)*AO14))</f>
        <v>0</v>
      </c>
      <c r="AQ20" s="2562">
        <f t="shared" si="6"/>
        <v>0</v>
      </c>
      <c r="AR20" s="747">
        <f>IF(AQ14=0,0,(AQ20/AQ14)*AR14)</f>
        <v>0</v>
      </c>
      <c r="AS20" s="2563">
        <f>IF(AQ14=0,0,IF(ISBLANK(AC20),0,(AC20/AQ14)*AR14))</f>
        <v>0</v>
      </c>
      <c r="AT20" s="2562">
        <f t="shared" si="7"/>
        <v>0</v>
      </c>
      <c r="AU20" s="747">
        <f>IF(AT14=0,0,(AT20/AT14)*AU14)</f>
        <v>0</v>
      </c>
      <c r="AV20" s="2563">
        <f>IF(AT14=0,0,IF(ISBLANK(AF20),0,(AF20/AT14)*AU14))</f>
        <v>0</v>
      </c>
    </row>
    <row r="21" spans="1:48" ht="15.75" customHeight="1">
      <c r="A21" s="2970"/>
      <c r="B21" s="2586" t="str">
        <f t="shared" si="12"/>
        <v>jaunes pasteurisés</v>
      </c>
      <c r="C21" s="2587"/>
      <c r="D21" s="2436">
        <f>IF(ISBLANK(W21),0,(W21/B7)*P7)</f>
        <v>0</v>
      </c>
      <c r="E21" s="2457">
        <f t="shared" si="8"/>
        <v>0</v>
      </c>
      <c r="F21" s="2441">
        <f>IF(ISBLANK(B7),0,IF(B7=0,0,(AK21/B7)*P7))</f>
        <v>0</v>
      </c>
      <c r="G21" s="2436">
        <f>IF(ISBLANK(Z21),0,(Z21/B7)*P7)</f>
        <v>0</v>
      </c>
      <c r="H21" s="2457" t="str">
        <f t="shared" si="9"/>
        <v>jaunes</v>
      </c>
      <c r="I21" s="2441">
        <f>IF(ISBLANK(B7),0,IF(B7=0,0,(AN21/B7)*P7))</f>
        <v>0.44999999999999996</v>
      </c>
      <c r="J21" s="2436">
        <f>IF(ISBLANK(AC21),0,(AC21/B7)*P7)</f>
        <v>0</v>
      </c>
      <c r="K21" s="2457">
        <f t="shared" si="10"/>
        <v>0</v>
      </c>
      <c r="L21" s="2441">
        <f>IF(ISBLANK(B7),0,IF(B7=0,0,(AQ21/B7)*P7))</f>
        <v>0</v>
      </c>
      <c r="M21" s="2436">
        <f>IF(ISBLANK(AF21),0,(AF21/B7)*P7)</f>
        <v>0</v>
      </c>
      <c r="N21" s="2457">
        <f t="shared" si="11"/>
        <v>0</v>
      </c>
      <c r="O21" s="2441">
        <f>IF(ISBLANK(B7),0,IF(B7=0,0,(AT21/B7)*P7))</f>
        <v>0</v>
      </c>
      <c r="P21" s="2442">
        <f t="shared" si="0"/>
        <v>0.44999999999999996</v>
      </c>
      <c r="Q21" s="2461">
        <f t="shared" si="1"/>
        <v>0</v>
      </c>
      <c r="R21" s="2463">
        <f t="shared" si="2"/>
        <v>7.56</v>
      </c>
      <c r="S21" s="722"/>
      <c r="T21" s="2546"/>
      <c r="U21" s="2539" t="s">
        <v>761</v>
      </c>
      <c r="V21" s="2554">
        <v>16.8</v>
      </c>
      <c r="W21" s="2558"/>
      <c r="X21" s="2520"/>
      <c r="Y21" s="2521"/>
      <c r="Z21" s="2558"/>
      <c r="AA21" s="2520">
        <v>0.75</v>
      </c>
      <c r="AB21" s="2521" t="s">
        <v>6990</v>
      </c>
      <c r="AC21" s="2558"/>
      <c r="AD21" s="2520"/>
      <c r="AE21" s="2521"/>
      <c r="AF21" s="2558"/>
      <c r="AG21" s="2520"/>
      <c r="AH21" s="2521"/>
      <c r="AI21" s="3000" t="str">
        <f t="shared" si="3"/>
        <v>jaunes pasteurisés</v>
      </c>
      <c r="AJ21" s="3001"/>
      <c r="AK21" s="2562">
        <f t="shared" si="4"/>
        <v>0</v>
      </c>
      <c r="AL21" s="747">
        <f>IF(AK14=0,0,(AK21/AK14)*AL14)</f>
        <v>0</v>
      </c>
      <c r="AM21" s="2563">
        <f>IF(AK14=0,0,IF(ISBLANK(W21),0,(W21/AK14)*AL14))</f>
        <v>0</v>
      </c>
      <c r="AN21" s="2562">
        <f t="shared" si="5"/>
        <v>0.75</v>
      </c>
      <c r="AO21" s="747">
        <f>IF(AN14=0,0,(AN21/AN14)*AO14)</f>
        <v>0.33333333333333331</v>
      </c>
      <c r="AP21" s="2563">
        <f>IF(AN14=0,0,IF(ISBLANK(Z21),0,(Z21/AN14)*AO14))</f>
        <v>0</v>
      </c>
      <c r="AQ21" s="2562">
        <f t="shared" si="6"/>
        <v>0</v>
      </c>
      <c r="AR21" s="747">
        <f>IF(AQ14=0,0,(AQ21/AQ14)*AR14)</f>
        <v>0</v>
      </c>
      <c r="AS21" s="2563">
        <f>IF(AQ14=0,0,IF(ISBLANK(AC21),0,(AC21/AQ14)*AR14))</f>
        <v>0</v>
      </c>
      <c r="AT21" s="2562">
        <f t="shared" si="7"/>
        <v>0</v>
      </c>
      <c r="AU21" s="747">
        <f>IF(AT14=0,0,(AT21/AT14)*AU14)</f>
        <v>0</v>
      </c>
      <c r="AV21" s="2563">
        <f>IF(AT14=0,0,IF(ISBLANK(AF21),0,(AF21/AT14)*AU14))</f>
        <v>0</v>
      </c>
    </row>
    <row r="22" spans="1:48" ht="15.75" customHeight="1">
      <c r="A22" s="2970"/>
      <c r="B22" s="2586">
        <f t="shared" si="12"/>
        <v>0</v>
      </c>
      <c r="C22" s="2587"/>
      <c r="D22" s="2436">
        <f>IF(ISBLANK(W22),0,(W22/B7)*P7)</f>
        <v>0</v>
      </c>
      <c r="E22" s="2457">
        <f t="shared" si="8"/>
        <v>0</v>
      </c>
      <c r="F22" s="2441">
        <f>IF(ISBLANK(B7),0,IF(B7=0,0,(AK22/B7)*P7))</f>
        <v>0</v>
      </c>
      <c r="G22" s="2436">
        <f>IF(ISBLANK(Z22),0,(Z22/B7)*P7)</f>
        <v>0</v>
      </c>
      <c r="H22" s="2457">
        <f t="shared" si="9"/>
        <v>0</v>
      </c>
      <c r="I22" s="2441">
        <f>IF(ISBLANK(B7),0,IF(B7=0,0,(AN22/B7)*P7))</f>
        <v>0</v>
      </c>
      <c r="J22" s="2436">
        <f>IF(ISBLANK(AC22),0,(AC22/B7)*P7)</f>
        <v>0</v>
      </c>
      <c r="K22" s="2457">
        <f t="shared" si="10"/>
        <v>0</v>
      </c>
      <c r="L22" s="2441">
        <f>IF(ISBLANK(B7),0,IF(B7=0,0,(AQ22/B7)*P7))</f>
        <v>0</v>
      </c>
      <c r="M22" s="2436">
        <f>IF(ISBLANK(AF22),0,(AF22/B7)*P7)</f>
        <v>0</v>
      </c>
      <c r="N22" s="2457">
        <f t="shared" si="11"/>
        <v>0</v>
      </c>
      <c r="O22" s="2441">
        <f>IF(ISBLANK(B7),0,IF(B7=0,0,(AT22/B7)*P7))</f>
        <v>0</v>
      </c>
      <c r="P22" s="2442">
        <f t="shared" si="0"/>
        <v>0</v>
      </c>
      <c r="Q22" s="2461">
        <f t="shared" si="1"/>
        <v>0</v>
      </c>
      <c r="R22" s="2463" t="str">
        <f t="shared" si="2"/>
        <v/>
      </c>
      <c r="S22" s="722"/>
      <c r="T22" s="2543"/>
      <c r="U22" s="2540"/>
      <c r="V22" s="2555"/>
      <c r="W22" s="2559"/>
      <c r="X22" s="29"/>
      <c r="Y22" s="2522"/>
      <c r="Z22" s="2559"/>
      <c r="AA22" s="29"/>
      <c r="AB22" s="2522"/>
      <c r="AC22" s="2559"/>
      <c r="AD22" s="29"/>
      <c r="AE22" s="2522"/>
      <c r="AF22" s="2559"/>
      <c r="AG22" s="29"/>
      <c r="AH22" s="2522"/>
      <c r="AI22" s="3000">
        <f t="shared" si="3"/>
        <v>0</v>
      </c>
      <c r="AJ22" s="3001"/>
      <c r="AK22" s="2562">
        <f t="shared" si="4"/>
        <v>0</v>
      </c>
      <c r="AL22" s="747">
        <f>IF(AK14=0,0,(AK22/AK14)*AL14)</f>
        <v>0</v>
      </c>
      <c r="AM22" s="2563">
        <f>IF(AK14=0,0,IF(ISBLANK(W22),0,(W22/AK14)*AL14))</f>
        <v>0</v>
      </c>
      <c r="AN22" s="2562">
        <f t="shared" si="5"/>
        <v>0</v>
      </c>
      <c r="AO22" s="747">
        <f>IF(AN14=0,0,(AN22/AN14)*AO14)</f>
        <v>0</v>
      </c>
      <c r="AP22" s="2563">
        <f>IF(AN14=0,0,IF(ISBLANK(Z22),0,(Z22/AN14)*AO14))</f>
        <v>0</v>
      </c>
      <c r="AQ22" s="2562">
        <f t="shared" si="6"/>
        <v>0</v>
      </c>
      <c r="AR22" s="747">
        <f>IF(AQ14=0,0,(AQ22/AQ14)*AR14)</f>
        <v>0</v>
      </c>
      <c r="AS22" s="2563">
        <f>IF(AQ14=0,0,IF(ISBLANK(AC22),0,(AC22/AQ14)*AR14))</f>
        <v>0</v>
      </c>
      <c r="AT22" s="2562">
        <f t="shared" si="7"/>
        <v>0</v>
      </c>
      <c r="AU22" s="747">
        <f>IF(AT14=0,0,(AT22/AT14)*AU14)</f>
        <v>0</v>
      </c>
      <c r="AV22" s="2563">
        <f>IF(AT14=0,0,IF(ISBLANK(AF22),0,(AF22/AT14)*AU14))</f>
        <v>0</v>
      </c>
    </row>
    <row r="23" spans="1:48" ht="15" customHeight="1">
      <c r="A23" s="2970"/>
      <c r="B23" s="2586" t="str">
        <f t="shared" si="12"/>
        <v>Garniture</v>
      </c>
      <c r="C23" s="2587"/>
      <c r="D23" s="2436">
        <f>IF(ISBLANK(W23),0,(W23/B7)*P7)</f>
        <v>0</v>
      </c>
      <c r="E23" s="2457">
        <f t="shared" si="8"/>
        <v>0</v>
      </c>
      <c r="F23" s="2441">
        <f>IF(ISBLANK(B7),0,IF(B7=0,0,(AK23/B7)*P7))</f>
        <v>0</v>
      </c>
      <c r="G23" s="2436">
        <f>IF(ISBLANK(Z23),0,(Z23/B7)*P7)</f>
        <v>0</v>
      </c>
      <c r="H23" s="2457">
        <f t="shared" si="9"/>
        <v>0</v>
      </c>
      <c r="I23" s="2441">
        <f>IF(ISBLANK(B7),0,IF(B7=0,0,(AN23/B7)*P7))</f>
        <v>0</v>
      </c>
      <c r="J23" s="2436">
        <f>IF(ISBLANK(AC23),0,(AC23/B7)*P7)</f>
        <v>0</v>
      </c>
      <c r="K23" s="2457">
        <f t="shared" si="10"/>
        <v>0</v>
      </c>
      <c r="L23" s="2441">
        <f>IF(ISBLANK(B7),0,IF(B7=0,0,(AQ23/B7)*P7))</f>
        <v>0</v>
      </c>
      <c r="M23" s="2436">
        <f>IF(ISBLANK(AF23),0,(AF23/B7)*P7)</f>
        <v>0</v>
      </c>
      <c r="N23" s="2457">
        <f t="shared" si="11"/>
        <v>0</v>
      </c>
      <c r="O23" s="2441">
        <f>IF(ISBLANK(B7),0,IF(B7=0,0,(AT23/B7)*P7))</f>
        <v>0</v>
      </c>
      <c r="P23" s="2442">
        <f t="shared" si="0"/>
        <v>0</v>
      </c>
      <c r="Q23" s="2461">
        <f t="shared" si="1"/>
        <v>0</v>
      </c>
      <c r="R23" s="2463" t="str">
        <f t="shared" si="2"/>
        <v/>
      </c>
      <c r="S23" s="722"/>
      <c r="T23" s="2546"/>
      <c r="U23" s="2539" t="s">
        <v>770</v>
      </c>
      <c r="V23" s="2554"/>
      <c r="W23" s="2558"/>
      <c r="X23" s="2520"/>
      <c r="Y23" s="2521"/>
      <c r="Z23" s="2558"/>
      <c r="AA23" s="2520"/>
      <c r="AB23" s="2521"/>
      <c r="AC23" s="2558"/>
      <c r="AD23" s="2520"/>
      <c r="AE23" s="2521"/>
      <c r="AF23" s="2558"/>
      <c r="AG23" s="2520"/>
      <c r="AH23" s="2521"/>
      <c r="AI23" s="3000" t="str">
        <f t="shared" si="3"/>
        <v>Garniture</v>
      </c>
      <c r="AJ23" s="3001"/>
      <c r="AK23" s="2562">
        <f t="shared" si="4"/>
        <v>0</v>
      </c>
      <c r="AL23" s="747">
        <f>IF(AK14=0,0,(AK23/AK14)*AL14)</f>
        <v>0</v>
      </c>
      <c r="AM23" s="2563">
        <f>IF(AK14=0,0,IF(ISBLANK(W23),0,(W23/AK14)*AL14))</f>
        <v>0</v>
      </c>
      <c r="AN23" s="2562">
        <f t="shared" si="5"/>
        <v>0</v>
      </c>
      <c r="AO23" s="747">
        <f>IF(AN14=0,0,(AN23/AN14)*AO14)</f>
        <v>0</v>
      </c>
      <c r="AP23" s="2563">
        <f>IF(AN14=0,0,IF(ISBLANK(Z23),0,(Z23/AN14)*AO14))</f>
        <v>0</v>
      </c>
      <c r="AQ23" s="2562">
        <f t="shared" si="6"/>
        <v>0</v>
      </c>
      <c r="AR23" s="747">
        <f>IF(AQ14=0,0,(AQ23/AQ14)*AR14)</f>
        <v>0</v>
      </c>
      <c r="AS23" s="2563">
        <f>IF(AQ14=0,0,IF(ISBLANK(AC23),0,(AC23/AQ14)*AR14))</f>
        <v>0</v>
      </c>
      <c r="AT23" s="2562">
        <f t="shared" si="7"/>
        <v>0</v>
      </c>
      <c r="AU23" s="747">
        <f>IF(AT14=0,0,(AT23/AT14)*AU14)</f>
        <v>0</v>
      </c>
      <c r="AV23" s="2563">
        <f>IF(AT14=0,0,IF(ISBLANK(AF23),0,(AF23/AT14)*AU14))</f>
        <v>0</v>
      </c>
    </row>
    <row r="24" spans="1:48" ht="15.75" customHeight="1">
      <c r="A24" s="2970"/>
      <c r="B24" s="2586" t="str">
        <f t="shared" si="12"/>
        <v>lardons de poitrine fumée</v>
      </c>
      <c r="C24" s="2587"/>
      <c r="D24" s="2436">
        <f>IF(ISBLANK(W24),0,(W24/B7)*P7)</f>
        <v>0</v>
      </c>
      <c r="E24" s="2457">
        <f t="shared" si="8"/>
        <v>0</v>
      </c>
      <c r="F24" s="2441">
        <f>IF(ISBLANK(B7),0,IF(B7=0,0,(AK24/B7)*P7))</f>
        <v>0</v>
      </c>
      <c r="G24" s="2436">
        <f>IF(ISBLANK(Z24),0,(Z24/B7)*P7)</f>
        <v>0</v>
      </c>
      <c r="H24" s="2457">
        <f t="shared" si="9"/>
        <v>0</v>
      </c>
      <c r="I24" s="2441">
        <f>IF(ISBLANK(B7),0,IF(B7=0,0,(AN24/B7)*P7))</f>
        <v>0</v>
      </c>
      <c r="J24" s="2436">
        <f>IF(ISBLANK(AC24),0,(AC24/B7)*P7)</f>
        <v>0</v>
      </c>
      <c r="K24" s="2457">
        <f t="shared" si="10"/>
        <v>0</v>
      </c>
      <c r="L24" s="2441">
        <f>IF(ISBLANK(B7),0,IF(B7=0,0,(AQ24/B7)*P7))</f>
        <v>0.375</v>
      </c>
      <c r="M24" s="2436">
        <f>IF(ISBLANK(AF24),0,(AF24/B7)*P7)</f>
        <v>0</v>
      </c>
      <c r="N24" s="2457">
        <f t="shared" si="11"/>
        <v>0</v>
      </c>
      <c r="O24" s="2441">
        <f>IF(ISBLANK(B7),0,IF(B7=0,0,(AT24/B7)*P7))</f>
        <v>0</v>
      </c>
      <c r="P24" s="2442">
        <f t="shared" si="0"/>
        <v>0.375</v>
      </c>
      <c r="Q24" s="2461">
        <f t="shared" si="1"/>
        <v>0</v>
      </c>
      <c r="R24" s="2463">
        <f t="shared" si="2"/>
        <v>0</v>
      </c>
      <c r="S24" s="722"/>
      <c r="T24" s="2543"/>
      <c r="U24" s="2540" t="s">
        <v>764</v>
      </c>
      <c r="V24" s="2555"/>
      <c r="W24" s="2559"/>
      <c r="X24" s="29"/>
      <c r="Y24" s="2522"/>
      <c r="Z24" s="2559"/>
      <c r="AA24" s="29"/>
      <c r="AB24" s="2522"/>
      <c r="AC24" s="2559"/>
      <c r="AD24" s="29">
        <v>0.625</v>
      </c>
      <c r="AE24" s="2522"/>
      <c r="AF24" s="2559"/>
      <c r="AG24" s="29"/>
      <c r="AH24" s="2522"/>
      <c r="AI24" s="3000" t="str">
        <f t="shared" si="3"/>
        <v>lardons de poitrine fumée</v>
      </c>
      <c r="AJ24" s="3001"/>
      <c r="AK24" s="2562">
        <f t="shared" si="4"/>
        <v>0</v>
      </c>
      <c r="AL24" s="747">
        <f>IF(AK14=0,0,(AK24/AK14)*AL14)</f>
        <v>0</v>
      </c>
      <c r="AM24" s="2563">
        <f>IF(AK14=0,0,IF(ISBLANK(W24),0,(W24/AK14)*AL14))</f>
        <v>0</v>
      </c>
      <c r="AN24" s="2562">
        <f t="shared" si="5"/>
        <v>0</v>
      </c>
      <c r="AO24" s="747">
        <f>IF(AN14=0,0,(AN24/AN14)*AO14)</f>
        <v>0</v>
      </c>
      <c r="AP24" s="2563">
        <f>IF(AN14=0,0,IF(ISBLANK(Z24),0,(Z24/AN14)*AO14))</f>
        <v>0</v>
      </c>
      <c r="AQ24" s="2562">
        <f t="shared" si="6"/>
        <v>0.625</v>
      </c>
      <c r="AR24" s="747">
        <f>IF(AQ14=0,0,(AQ24/AQ14)*AR14)</f>
        <v>1</v>
      </c>
      <c r="AS24" s="2563">
        <f>IF(AQ14=0,0,IF(ISBLANK(AC24),0,(AC24/AQ14)*AR14))</f>
        <v>0</v>
      </c>
      <c r="AT24" s="2562">
        <f t="shared" si="7"/>
        <v>0</v>
      </c>
      <c r="AU24" s="747">
        <f>IF(AT14=0,0,(AT24/AT14)*AU14)</f>
        <v>0</v>
      </c>
      <c r="AV24" s="2563">
        <f>IF(AT14=0,0,IF(ISBLANK(AF24),0,(AF24/AT14)*AU14))</f>
        <v>0</v>
      </c>
    </row>
    <row r="25" spans="1:48">
      <c r="A25" s="2970"/>
      <c r="B25" s="2586">
        <f t="shared" si="12"/>
        <v>0</v>
      </c>
      <c r="C25" s="2587"/>
      <c r="D25" s="2436">
        <f>IF(ISBLANK(W25),0,(W25/B7)*P7)</f>
        <v>0</v>
      </c>
      <c r="E25" s="2457">
        <f t="shared" si="8"/>
        <v>0</v>
      </c>
      <c r="F25" s="2441">
        <f>IF(ISBLANK(B7),0,IF(B7=0,0,(AK25/B7)*P7))</f>
        <v>0</v>
      </c>
      <c r="G25" s="2436">
        <f>IF(ISBLANK(Z25),0,(Z25/B7)*P7)</f>
        <v>0</v>
      </c>
      <c r="H25" s="2457">
        <f t="shared" si="9"/>
        <v>0</v>
      </c>
      <c r="I25" s="2441">
        <f>IF(ISBLANK(B7),0,IF(B7=0,0,(AN25/B7)*P7))</f>
        <v>0</v>
      </c>
      <c r="J25" s="2436">
        <f>IF(ISBLANK(AC25),0,(AC25/B7)*P7)</f>
        <v>0</v>
      </c>
      <c r="K25" s="2457">
        <f t="shared" si="10"/>
        <v>0</v>
      </c>
      <c r="L25" s="2441">
        <f>IF(ISBLANK(B7),0,IF(B7=0,0,(AQ25/B7)*P7))</f>
        <v>0</v>
      </c>
      <c r="M25" s="2436">
        <f>IF(ISBLANK(AF25),0,(AF25/B7)*P7)</f>
        <v>0</v>
      </c>
      <c r="N25" s="2457">
        <f t="shared" si="11"/>
        <v>0</v>
      </c>
      <c r="O25" s="2441">
        <f>IF(ISBLANK(B7),0,IF(B7=0,0,(AT25/B7)*P7))</f>
        <v>0</v>
      </c>
      <c r="P25" s="2442">
        <f t="shared" si="0"/>
        <v>0</v>
      </c>
      <c r="Q25" s="2461">
        <f t="shared" si="1"/>
        <v>0</v>
      </c>
      <c r="R25" s="2463" t="str">
        <f t="shared" si="2"/>
        <v/>
      </c>
      <c r="S25" s="722"/>
      <c r="T25" s="2546"/>
      <c r="U25" s="2539"/>
      <c r="V25" s="2554"/>
      <c r="W25" s="2558"/>
      <c r="X25" s="2520"/>
      <c r="Y25" s="2521"/>
      <c r="Z25" s="2558"/>
      <c r="AA25" s="2520"/>
      <c r="AB25" s="2521"/>
      <c r="AC25" s="2558"/>
      <c r="AD25" s="2520"/>
      <c r="AE25" s="2521"/>
      <c r="AF25" s="2558"/>
      <c r="AG25" s="2520"/>
      <c r="AH25" s="2521"/>
      <c r="AI25" s="3000">
        <f t="shared" si="3"/>
        <v>0</v>
      </c>
      <c r="AJ25" s="3001"/>
      <c r="AK25" s="2562">
        <f t="shared" si="4"/>
        <v>0</v>
      </c>
      <c r="AL25" s="747">
        <f>IF(AK14=0,0,(AK25/AK14)*AL14)</f>
        <v>0</v>
      </c>
      <c r="AM25" s="2563">
        <f>IF(AK14=0,0,IF(ISBLANK(W25),0,(W25/AK14)*AL14))</f>
        <v>0</v>
      </c>
      <c r="AN25" s="2562">
        <f t="shared" si="5"/>
        <v>0</v>
      </c>
      <c r="AO25" s="747">
        <f>IF(AN14=0,0,(AN25/AN14)*AO14)</f>
        <v>0</v>
      </c>
      <c r="AP25" s="2563">
        <f>IF(AN14=0,0,IF(ISBLANK(Z25),0,(Z25/AN14)*AO14))</f>
        <v>0</v>
      </c>
      <c r="AQ25" s="2562">
        <f t="shared" si="6"/>
        <v>0</v>
      </c>
      <c r="AR25" s="747">
        <f>IF(AQ14=0,0,(AQ25/AQ14)*AR14)</f>
        <v>0</v>
      </c>
      <c r="AS25" s="2563">
        <f>IF(AQ14=0,0,IF(ISBLANK(AC25),0,(AC25/AQ14)*AR14))</f>
        <v>0</v>
      </c>
      <c r="AT25" s="2562">
        <f t="shared" si="7"/>
        <v>0</v>
      </c>
      <c r="AU25" s="747">
        <f>IF(AT14=0,0,(AT25/AT14)*AU14)</f>
        <v>0</v>
      </c>
      <c r="AV25" s="2563">
        <f>IF(AT14=0,0,IF(ISBLANK(AF25),0,(AF25/AT14)*AU14))</f>
        <v>0</v>
      </c>
    </row>
    <row r="26" spans="1:48">
      <c r="A26" s="2970"/>
      <c r="B26" s="2586">
        <f t="shared" si="12"/>
        <v>0</v>
      </c>
      <c r="C26" s="2587"/>
      <c r="D26" s="2436">
        <f>IF(ISBLANK(W26),0,(W26/B7)*P7)</f>
        <v>0</v>
      </c>
      <c r="E26" s="2457">
        <f t="shared" si="8"/>
        <v>0</v>
      </c>
      <c r="F26" s="2441">
        <f>IF(ISBLANK(B7),0,IF(B7=0,0,(AK26/B7)*P7))</f>
        <v>0</v>
      </c>
      <c r="G26" s="2436">
        <f>IF(ISBLANK(Z26),0,(Z26/B7)*P7)</f>
        <v>0</v>
      </c>
      <c r="H26" s="2457">
        <f t="shared" si="9"/>
        <v>0</v>
      </c>
      <c r="I26" s="2441">
        <f>IF(ISBLANK(B7),0,IF(B7=0,0,(AN26/B7)*P7))</f>
        <v>0</v>
      </c>
      <c r="J26" s="2436">
        <f>IF(ISBLANK(AC26),0,(AC26/B7)*P7)</f>
        <v>0</v>
      </c>
      <c r="K26" s="2457">
        <f t="shared" si="10"/>
        <v>0</v>
      </c>
      <c r="L26" s="2441">
        <f>IF(ISBLANK(B7),0,IF(B7=0,0,(AQ26/B7)*P7))</f>
        <v>0</v>
      </c>
      <c r="M26" s="2436">
        <f>IF(ISBLANK(AF26),0,(AF26/B7)*P7)</f>
        <v>0</v>
      </c>
      <c r="N26" s="2457">
        <f t="shared" si="11"/>
        <v>0</v>
      </c>
      <c r="O26" s="2441">
        <f>IF(ISBLANK(B7),0,IF(B7=0,0,(AT26/B7)*P7))</f>
        <v>0</v>
      </c>
      <c r="P26" s="2442">
        <f t="shared" si="0"/>
        <v>0</v>
      </c>
      <c r="Q26" s="2461">
        <f t="shared" si="1"/>
        <v>0</v>
      </c>
      <c r="R26" s="2463" t="str">
        <f t="shared" si="2"/>
        <v/>
      </c>
      <c r="S26" s="722"/>
      <c r="T26" s="2543"/>
      <c r="U26" s="2540"/>
      <c r="V26" s="2555"/>
      <c r="W26" s="2559"/>
      <c r="X26" s="29"/>
      <c r="Y26" s="2522"/>
      <c r="Z26" s="2559"/>
      <c r="AA26" s="29"/>
      <c r="AB26" s="2522"/>
      <c r="AC26" s="2559"/>
      <c r="AD26" s="29"/>
      <c r="AE26" s="2522"/>
      <c r="AF26" s="2559"/>
      <c r="AG26" s="29"/>
      <c r="AH26" s="2522"/>
      <c r="AI26" s="3000">
        <f t="shared" si="3"/>
        <v>0</v>
      </c>
      <c r="AJ26" s="3001"/>
      <c r="AK26" s="2562">
        <f t="shared" si="4"/>
        <v>0</v>
      </c>
      <c r="AL26" s="747">
        <f>IF(AK14=0,0,(AK26/AK14)*AL14)</f>
        <v>0</v>
      </c>
      <c r="AM26" s="2563">
        <f>IF(AK14=0,0,IF(ISBLANK(W26),0,(W26/AK14)*AL14))</f>
        <v>0</v>
      </c>
      <c r="AN26" s="2562">
        <f t="shared" si="5"/>
        <v>0</v>
      </c>
      <c r="AO26" s="747">
        <f>IF(AN14=0,0,(AN26/AN14)*AO14)</f>
        <v>0</v>
      </c>
      <c r="AP26" s="2563">
        <f>IF(AN14=0,0,IF(ISBLANK(Z26),0,(Z26/AN14)*AO14))</f>
        <v>0</v>
      </c>
      <c r="AQ26" s="2562">
        <f t="shared" si="6"/>
        <v>0</v>
      </c>
      <c r="AR26" s="747">
        <f>IF(AQ14=0,0,(AQ26/AQ14)*AR14)</f>
        <v>0</v>
      </c>
      <c r="AS26" s="2563">
        <f>IF(AQ14=0,0,IF(ISBLANK(AC26),0,(AC26/AQ14)*AR14))</f>
        <v>0</v>
      </c>
      <c r="AT26" s="2562">
        <f t="shared" si="7"/>
        <v>0</v>
      </c>
      <c r="AU26" s="747">
        <f>IF(AT14=0,0,(AT26/AT14)*AU14)</f>
        <v>0</v>
      </c>
      <c r="AV26" s="2563">
        <f>IF(AT14=0,0,IF(ISBLANK(AF26),0,(AF26/AT14)*AU14))</f>
        <v>0</v>
      </c>
    </row>
    <row r="27" spans="1:48">
      <c r="A27" s="2970"/>
      <c r="B27" s="2586">
        <f t="shared" si="12"/>
        <v>0</v>
      </c>
      <c r="C27" s="2587"/>
      <c r="D27" s="2436">
        <f>IF(ISBLANK(W27),0,(W27/B7)*P7)</f>
        <v>0</v>
      </c>
      <c r="E27" s="2457">
        <f t="shared" si="8"/>
        <v>0</v>
      </c>
      <c r="F27" s="2441">
        <f>IF(ISBLANK(B7),0,IF(B7=0,0,(AK27/B7)*P7))</f>
        <v>0</v>
      </c>
      <c r="G27" s="2436">
        <f>IF(ISBLANK(Z27),0,(Z27/B7)*P7)</f>
        <v>0</v>
      </c>
      <c r="H27" s="2457">
        <f t="shared" si="9"/>
        <v>0</v>
      </c>
      <c r="I27" s="2441">
        <f>IF(ISBLANK(B7),0,IF(B7=0,0,(AN27/B7)*P7))</f>
        <v>0</v>
      </c>
      <c r="J27" s="2436">
        <f>IF(ISBLANK(AC27),0,(AC27/B7)*P7)</f>
        <v>0</v>
      </c>
      <c r="K27" s="2457">
        <f t="shared" si="10"/>
        <v>0</v>
      </c>
      <c r="L27" s="2441">
        <f>IF(ISBLANK(B7),0,IF(B7=0,0,(AQ27/B7)*P7))</f>
        <v>0</v>
      </c>
      <c r="M27" s="2436">
        <f>IF(ISBLANK(AF27),0,(AF27/B7)*P7)</f>
        <v>0</v>
      </c>
      <c r="N27" s="2457">
        <f t="shared" si="11"/>
        <v>0</v>
      </c>
      <c r="O27" s="2441">
        <f>IF(ISBLANK(B7),0,IF(B7=0,0,(AT27/B7)*P7))</f>
        <v>0</v>
      </c>
      <c r="P27" s="2442">
        <f t="shared" si="0"/>
        <v>0</v>
      </c>
      <c r="Q27" s="2461">
        <f t="shared" si="1"/>
        <v>0</v>
      </c>
      <c r="R27" s="2463" t="str">
        <f t="shared" si="2"/>
        <v/>
      </c>
      <c r="S27" s="722"/>
      <c r="T27" s="2546"/>
      <c r="U27" s="2539"/>
      <c r="V27" s="2554"/>
      <c r="W27" s="2558"/>
      <c r="X27" s="2520"/>
      <c r="Y27" s="2521"/>
      <c r="Z27" s="2558"/>
      <c r="AA27" s="2520"/>
      <c r="AB27" s="2521"/>
      <c r="AC27" s="2558"/>
      <c r="AD27" s="2520"/>
      <c r="AE27" s="2521"/>
      <c r="AF27" s="2558"/>
      <c r="AG27" s="2520"/>
      <c r="AH27" s="2521"/>
      <c r="AI27" s="3000">
        <f t="shared" si="3"/>
        <v>0</v>
      </c>
      <c r="AJ27" s="3001"/>
      <c r="AK27" s="2562">
        <f t="shared" si="4"/>
        <v>0</v>
      </c>
      <c r="AL27" s="747">
        <f>IF(AK14=0,0,(AK27/AK14)*AL14)</f>
        <v>0</v>
      </c>
      <c r="AM27" s="2563">
        <f>IF(AK14=0,0,IF(ISBLANK(W27),0,(W27/AK14)*AL14))</f>
        <v>0</v>
      </c>
      <c r="AN27" s="2562">
        <f t="shared" si="5"/>
        <v>0</v>
      </c>
      <c r="AO27" s="747">
        <f>IF(AN14=0,0,(AN27/AN14)*AO14)</f>
        <v>0</v>
      </c>
      <c r="AP27" s="2563">
        <f>IF(AN14=0,0,IF(ISBLANK(Z27),0,(Z27/AN14)*AO14))</f>
        <v>0</v>
      </c>
      <c r="AQ27" s="2562">
        <f t="shared" si="6"/>
        <v>0</v>
      </c>
      <c r="AR27" s="747">
        <f>IF(AQ14=0,0,(AQ27/AQ14)*AR14)</f>
        <v>0</v>
      </c>
      <c r="AS27" s="2563">
        <f>IF(AQ14=0,0,IF(ISBLANK(AC27),0,(AC27/AQ14)*AR14))</f>
        <v>0</v>
      </c>
      <c r="AT27" s="2562">
        <f t="shared" si="7"/>
        <v>0</v>
      </c>
      <c r="AU27" s="747">
        <f>IF(AT14=0,0,(AT27/AT14)*AU14)</f>
        <v>0</v>
      </c>
      <c r="AV27" s="2563">
        <f>IF(AT14=0,0,IF(ISBLANK(AF27),0,(AF27/AT14)*AU14))</f>
        <v>0</v>
      </c>
    </row>
    <row r="28" spans="1:48" ht="15" customHeight="1">
      <c r="A28" s="2970"/>
      <c r="B28" s="2586">
        <f t="shared" si="12"/>
        <v>0</v>
      </c>
      <c r="C28" s="2587"/>
      <c r="D28" s="2436">
        <f>IF(ISBLANK(W28),0,(W28/B7)*P7)</f>
        <v>0</v>
      </c>
      <c r="E28" s="2457">
        <f t="shared" si="8"/>
        <v>0</v>
      </c>
      <c r="F28" s="2441">
        <f>IF(ISBLANK(B7),0,IF(B7=0,0,(AK28/B7)*P7))</f>
        <v>0</v>
      </c>
      <c r="G28" s="2436">
        <f>IF(ISBLANK(Z28),0,(Z28/B7)*P7)</f>
        <v>0</v>
      </c>
      <c r="H28" s="2457">
        <f t="shared" si="9"/>
        <v>0</v>
      </c>
      <c r="I28" s="2441">
        <f>IF(ISBLANK(B7),0,IF(B7=0,0,(AN28/B7)*P7))</f>
        <v>0</v>
      </c>
      <c r="J28" s="2436">
        <f>IF(ISBLANK(AC28),0,(AC28/B7)*P7)</f>
        <v>0</v>
      </c>
      <c r="K28" s="2457">
        <f t="shared" si="10"/>
        <v>0</v>
      </c>
      <c r="L28" s="2441">
        <f>IF(ISBLANK(B7),0,IF(B7=0,0,(AQ28/B7)*P7))</f>
        <v>0</v>
      </c>
      <c r="M28" s="2436">
        <f>IF(ISBLANK(AF28),0,(AF28/B7)*P7)</f>
        <v>0</v>
      </c>
      <c r="N28" s="2457">
        <f t="shared" si="11"/>
        <v>0</v>
      </c>
      <c r="O28" s="2441">
        <f>IF(ISBLANK(B7),0,IF(B7=0,0,(AT28/B7)*P7))</f>
        <v>0</v>
      </c>
      <c r="P28" s="2442">
        <f t="shared" si="0"/>
        <v>0</v>
      </c>
      <c r="Q28" s="2461">
        <f t="shared" si="1"/>
        <v>0</v>
      </c>
      <c r="R28" s="2463" t="str">
        <f t="shared" si="2"/>
        <v/>
      </c>
      <c r="S28" s="722"/>
      <c r="T28" s="2543"/>
      <c r="U28" s="2540"/>
      <c r="V28" s="2555"/>
      <c r="W28" s="2559"/>
      <c r="X28" s="29"/>
      <c r="Y28" s="2522"/>
      <c r="Z28" s="2559"/>
      <c r="AA28" s="29"/>
      <c r="AB28" s="2522"/>
      <c r="AC28" s="2559"/>
      <c r="AD28" s="29"/>
      <c r="AE28" s="2522"/>
      <c r="AF28" s="2559"/>
      <c r="AG28" s="29"/>
      <c r="AH28" s="2522"/>
      <c r="AI28" s="3000">
        <f t="shared" si="3"/>
        <v>0</v>
      </c>
      <c r="AJ28" s="3001"/>
      <c r="AK28" s="2562">
        <f t="shared" si="4"/>
        <v>0</v>
      </c>
      <c r="AL28" s="747">
        <f>IF(AK14=0,0,(AK28/AK14)*AL14)</f>
        <v>0</v>
      </c>
      <c r="AM28" s="2563">
        <f>IF(AK14=0,0,IF(ISBLANK(W28),0,(W28/AK14)*AL14))</f>
        <v>0</v>
      </c>
      <c r="AN28" s="2562">
        <f t="shared" si="5"/>
        <v>0</v>
      </c>
      <c r="AO28" s="747">
        <f>IF(AN14=0,0,(AN28/AN14)*AO14)</f>
        <v>0</v>
      </c>
      <c r="AP28" s="2563">
        <f>IF(AN14=0,0,IF(ISBLANK(Z28),0,(Z28/AN14)*AO14))</f>
        <v>0</v>
      </c>
      <c r="AQ28" s="2562">
        <f t="shared" si="6"/>
        <v>0</v>
      </c>
      <c r="AR28" s="747">
        <f>IF(AQ14=0,0,(AQ28/AQ14)*AR14)</f>
        <v>0</v>
      </c>
      <c r="AS28" s="2563">
        <f>IF(AQ14=0,0,IF(ISBLANK(AC28),0,(AC28/AQ14)*AR14))</f>
        <v>0</v>
      </c>
      <c r="AT28" s="2562">
        <f t="shared" si="7"/>
        <v>0</v>
      </c>
      <c r="AU28" s="747">
        <f>IF(AT14=0,0,(AT28/AT14)*AU14)</f>
        <v>0</v>
      </c>
      <c r="AV28" s="2563">
        <f>IF(AT14=0,0,IF(ISBLANK(AF28),0,(AF28/AT14)*AU14))</f>
        <v>0</v>
      </c>
    </row>
    <row r="29" spans="1:48" ht="15" customHeight="1">
      <c r="A29" s="2970"/>
      <c r="B29" s="2586">
        <f t="shared" si="12"/>
        <v>0</v>
      </c>
      <c r="C29" s="2587"/>
      <c r="D29" s="2436">
        <f>IF(ISBLANK(W29),0,(W29/B7)*P7)</f>
        <v>0</v>
      </c>
      <c r="E29" s="2457">
        <f t="shared" si="8"/>
        <v>0</v>
      </c>
      <c r="F29" s="2441">
        <f>IF(ISBLANK(B7),0,IF(B7=0,0,(AK29/B7)*P7))</f>
        <v>0</v>
      </c>
      <c r="G29" s="2436">
        <f>IF(ISBLANK(Z29),0,(Z29/B7)*P7)</f>
        <v>0</v>
      </c>
      <c r="H29" s="2457">
        <f t="shared" si="9"/>
        <v>0</v>
      </c>
      <c r="I29" s="2441">
        <f>IF(ISBLANK(B7),0,IF(B7=0,0,(AN29/B7)*P7))</f>
        <v>0</v>
      </c>
      <c r="J29" s="2436">
        <f>IF(ISBLANK(AC29),0,(AC29/B7)*P7)</f>
        <v>0</v>
      </c>
      <c r="K29" s="2457">
        <f t="shared" si="10"/>
        <v>0</v>
      </c>
      <c r="L29" s="2441">
        <f>IF(ISBLANK(B7),0,IF(B7=0,0,(AQ29/B7)*P7))</f>
        <v>0</v>
      </c>
      <c r="M29" s="2436">
        <f>IF(ISBLANK(AF29),0,(AF29/B7)*P7)</f>
        <v>0</v>
      </c>
      <c r="N29" s="2457">
        <f t="shared" si="11"/>
        <v>0</v>
      </c>
      <c r="O29" s="2441">
        <f>IF(ISBLANK(B7),0,IF(B7=0,0,(AT29/B7)*P7))</f>
        <v>0</v>
      </c>
      <c r="P29" s="2442">
        <f t="shared" si="0"/>
        <v>0</v>
      </c>
      <c r="Q29" s="2461">
        <f t="shared" si="1"/>
        <v>0</v>
      </c>
      <c r="R29" s="2463" t="str">
        <f t="shared" si="2"/>
        <v/>
      </c>
      <c r="S29" s="722"/>
      <c r="T29" s="2546"/>
      <c r="U29" s="2539"/>
      <c r="V29" s="2554"/>
      <c r="W29" s="2558"/>
      <c r="X29" s="2520"/>
      <c r="Y29" s="2521"/>
      <c r="Z29" s="2558"/>
      <c r="AA29" s="2520"/>
      <c r="AB29" s="2521"/>
      <c r="AC29" s="2558"/>
      <c r="AD29" s="2520"/>
      <c r="AE29" s="2521"/>
      <c r="AF29" s="2558"/>
      <c r="AG29" s="2520"/>
      <c r="AH29" s="2521"/>
      <c r="AI29" s="3000">
        <f t="shared" si="3"/>
        <v>0</v>
      </c>
      <c r="AJ29" s="3001"/>
      <c r="AK29" s="2562">
        <f t="shared" si="4"/>
        <v>0</v>
      </c>
      <c r="AL29" s="747">
        <f>IF(AK14=0,0,(AK29/AK14)*AL14)</f>
        <v>0</v>
      </c>
      <c r="AM29" s="2563">
        <f>IF(AK14=0,0,IF(ISBLANK(W29),0,(W29/AK14)*AL14))</f>
        <v>0</v>
      </c>
      <c r="AN29" s="2562">
        <f t="shared" si="5"/>
        <v>0</v>
      </c>
      <c r="AO29" s="747">
        <f>IF(AN14=0,0,(AN29/AN14)*AO14)</f>
        <v>0</v>
      </c>
      <c r="AP29" s="2563">
        <f>IF(AN14=0,0,IF(ISBLANK(Z29),0,(Z29/AN14)*AO14))</f>
        <v>0</v>
      </c>
      <c r="AQ29" s="2562">
        <f t="shared" si="6"/>
        <v>0</v>
      </c>
      <c r="AR29" s="747">
        <f>IF(AQ14=0,0,(AQ29/AQ14)*AR14)</f>
        <v>0</v>
      </c>
      <c r="AS29" s="2563">
        <f>IF(AQ14=0,0,IF(ISBLANK(AC29),0,(AC29/AQ14)*AR14))</f>
        <v>0</v>
      </c>
      <c r="AT29" s="2562">
        <f t="shared" si="7"/>
        <v>0</v>
      </c>
      <c r="AU29" s="747">
        <f>IF(AT14=0,0,(AT29/AT14)*AU14)</f>
        <v>0</v>
      </c>
      <c r="AV29" s="2563">
        <f>IF(AT14=0,0,IF(ISBLANK(AF29),0,(AF29/AT14)*AU14))</f>
        <v>0</v>
      </c>
    </row>
    <row r="30" spans="1:48" ht="15" customHeight="1">
      <c r="A30" s="2970"/>
      <c r="B30" s="2586">
        <f t="shared" si="12"/>
        <v>0</v>
      </c>
      <c r="C30" s="2587"/>
      <c r="D30" s="2436">
        <f>IF(ISBLANK(W30),0,(W30/B7)*P7)</f>
        <v>0</v>
      </c>
      <c r="E30" s="2457">
        <f t="shared" si="8"/>
        <v>0</v>
      </c>
      <c r="F30" s="2441">
        <f>IF(ISBLANK(B7),0,IF(B7=0,0,(AK30/B7)*P7))</f>
        <v>0</v>
      </c>
      <c r="G30" s="2436">
        <f>IF(ISBLANK(Z30),0,(Z30/B7)*P7)</f>
        <v>0</v>
      </c>
      <c r="H30" s="2457">
        <f t="shared" si="9"/>
        <v>0</v>
      </c>
      <c r="I30" s="2441">
        <f>IF(ISBLANK(B7),0,IF(B7=0,0,(AN30/B7)*P7))</f>
        <v>0</v>
      </c>
      <c r="J30" s="2436">
        <f>IF(ISBLANK(AC30),0,(AC30/B7)*P7)</f>
        <v>0</v>
      </c>
      <c r="K30" s="2457">
        <f t="shared" si="10"/>
        <v>0</v>
      </c>
      <c r="L30" s="2441">
        <f>IF(ISBLANK(B7),0,IF(B7=0,0,(AQ30/B7)*P7))</f>
        <v>0</v>
      </c>
      <c r="M30" s="2436">
        <f>IF(ISBLANK(AF30),0,(AF30/B7)*P7)</f>
        <v>0</v>
      </c>
      <c r="N30" s="2457">
        <f t="shared" si="11"/>
        <v>0</v>
      </c>
      <c r="O30" s="2441">
        <f>IF(ISBLANK(B7),0,IF(B7=0,0,(AT30/B7)*P7))</f>
        <v>0</v>
      </c>
      <c r="P30" s="2442">
        <f t="shared" si="0"/>
        <v>0</v>
      </c>
      <c r="Q30" s="2461">
        <f t="shared" si="1"/>
        <v>0</v>
      </c>
      <c r="R30" s="2463" t="str">
        <f t="shared" si="2"/>
        <v/>
      </c>
      <c r="S30" s="722"/>
      <c r="T30" s="2543"/>
      <c r="U30" s="2540"/>
      <c r="V30" s="2555"/>
      <c r="W30" s="2559"/>
      <c r="X30" s="29"/>
      <c r="Y30" s="2522"/>
      <c r="Z30" s="2559"/>
      <c r="AA30" s="29"/>
      <c r="AB30" s="2522"/>
      <c r="AC30" s="2559"/>
      <c r="AD30" s="29"/>
      <c r="AE30" s="2522"/>
      <c r="AF30" s="2559"/>
      <c r="AG30" s="29"/>
      <c r="AH30" s="2522"/>
      <c r="AI30" s="3000">
        <f t="shared" si="3"/>
        <v>0</v>
      </c>
      <c r="AJ30" s="3001"/>
      <c r="AK30" s="2562">
        <f t="shared" si="4"/>
        <v>0</v>
      </c>
      <c r="AL30" s="747">
        <f>IF(AK14=0,0,(AK30/AK14)*AL14)</f>
        <v>0</v>
      </c>
      <c r="AM30" s="2563">
        <f>IF(AK14=0,0,IF(ISBLANK(W30),0,(W30/AK14)*AL14))</f>
        <v>0</v>
      </c>
      <c r="AN30" s="2562">
        <f t="shared" si="5"/>
        <v>0</v>
      </c>
      <c r="AO30" s="747">
        <f>IF(AN14=0,0,(AN30/AN14)*AO14)</f>
        <v>0</v>
      </c>
      <c r="AP30" s="2563">
        <f>IF(AN14=0,0,IF(ISBLANK(Z30),0,(Z30/AN14)*AO14))</f>
        <v>0</v>
      </c>
      <c r="AQ30" s="2562">
        <f t="shared" si="6"/>
        <v>0</v>
      </c>
      <c r="AR30" s="747">
        <f>IF(AQ14=0,0,(AQ30/AQ14)*AR14)</f>
        <v>0</v>
      </c>
      <c r="AS30" s="2563">
        <f>IF(AQ14=0,0,IF(ISBLANK(AC30),0,(AC30/AQ14)*AR14))</f>
        <v>0</v>
      </c>
      <c r="AT30" s="2562">
        <f t="shared" si="7"/>
        <v>0</v>
      </c>
      <c r="AU30" s="747">
        <f>IF(AT14=0,0,(AT30/AT14)*AU14)</f>
        <v>0</v>
      </c>
      <c r="AV30" s="2563">
        <f>IF(AT14=0,0,IF(ISBLANK(AF30),0,(AF30/AT14)*AU14))</f>
        <v>0</v>
      </c>
    </row>
    <row r="31" spans="1:48">
      <c r="A31" s="2970"/>
      <c r="B31" s="2586">
        <f t="shared" si="12"/>
        <v>0</v>
      </c>
      <c r="C31" s="2587"/>
      <c r="D31" s="2436">
        <f>IF(ISBLANK(W31),0,(W31/B7)*P7)</f>
        <v>0</v>
      </c>
      <c r="E31" s="2457">
        <f t="shared" si="8"/>
        <v>0</v>
      </c>
      <c r="F31" s="2441">
        <f>IF(ISBLANK(B7),0,IF(B7=0,0,(AK31/B7)*P7))</f>
        <v>0</v>
      </c>
      <c r="G31" s="2436">
        <f>IF(ISBLANK(Z31),0,(Z31/B7)*P7)</f>
        <v>0</v>
      </c>
      <c r="H31" s="2457">
        <f t="shared" si="9"/>
        <v>0</v>
      </c>
      <c r="I31" s="2441">
        <f>IF(ISBLANK(B7),0,IF(B7=0,0,(AN31/B7)*P7))</f>
        <v>0</v>
      </c>
      <c r="J31" s="2436">
        <f>IF(ISBLANK(AC31),0,(AC31/B7)*P7)</f>
        <v>0</v>
      </c>
      <c r="K31" s="2457">
        <f t="shared" si="10"/>
        <v>0</v>
      </c>
      <c r="L31" s="2441">
        <f>IF(ISBLANK(B7),0,IF(B7=0,0,(AQ31/B7)*P7))</f>
        <v>0</v>
      </c>
      <c r="M31" s="2436">
        <f>IF(ISBLANK(AF31),0,(AF31/B7)*P7)</f>
        <v>0</v>
      </c>
      <c r="N31" s="2457">
        <f t="shared" si="11"/>
        <v>0</v>
      </c>
      <c r="O31" s="2441">
        <f>IF(ISBLANK(B7),0,IF(B7=0,0,(AT31/B7)*P7))</f>
        <v>0</v>
      </c>
      <c r="P31" s="2442">
        <f t="shared" si="0"/>
        <v>0</v>
      </c>
      <c r="Q31" s="2461">
        <f t="shared" si="1"/>
        <v>0</v>
      </c>
      <c r="R31" s="2463" t="str">
        <f t="shared" si="2"/>
        <v/>
      </c>
      <c r="S31" s="722"/>
      <c r="T31" s="2546"/>
      <c r="U31" s="2539"/>
      <c r="V31" s="2554"/>
      <c r="W31" s="2558"/>
      <c r="X31" s="2520"/>
      <c r="Y31" s="2521"/>
      <c r="Z31" s="2558"/>
      <c r="AA31" s="2520"/>
      <c r="AB31" s="2521"/>
      <c r="AC31" s="2558"/>
      <c r="AD31" s="2520"/>
      <c r="AE31" s="2521"/>
      <c r="AF31" s="2558"/>
      <c r="AG31" s="2520"/>
      <c r="AH31" s="2521"/>
      <c r="AI31" s="3000">
        <f t="shared" si="3"/>
        <v>0</v>
      </c>
      <c r="AJ31" s="3001"/>
      <c r="AK31" s="2562">
        <f t="shared" si="4"/>
        <v>0</v>
      </c>
      <c r="AL31" s="747">
        <f>IF(AK14=0,0,(AK31/AK14)*AL14)</f>
        <v>0</v>
      </c>
      <c r="AM31" s="2563">
        <f>IF(AK14=0,0,IF(ISBLANK(W31),0,(W31/AK14)*AL14))</f>
        <v>0</v>
      </c>
      <c r="AN31" s="2562">
        <f t="shared" si="5"/>
        <v>0</v>
      </c>
      <c r="AO31" s="747">
        <f>IF(AN14=0,0,(AN31/AN14)*AO14)</f>
        <v>0</v>
      </c>
      <c r="AP31" s="2563">
        <f>IF(AN14=0,0,IF(ISBLANK(Z31),0,(Z31/AN14)*AO14))</f>
        <v>0</v>
      </c>
      <c r="AQ31" s="2562">
        <f t="shared" si="6"/>
        <v>0</v>
      </c>
      <c r="AR31" s="747">
        <f>IF(AQ14=0,0,(AQ31/AQ14)*AR14)</f>
        <v>0</v>
      </c>
      <c r="AS31" s="2563">
        <f>IF(AQ14=0,0,IF(ISBLANK(AC31),0,(AC31/AQ14)*AR14))</f>
        <v>0</v>
      </c>
      <c r="AT31" s="2562">
        <f t="shared" si="7"/>
        <v>0</v>
      </c>
      <c r="AU31" s="747">
        <f>IF(AT14=0,0,(AT31/AT14)*AU14)</f>
        <v>0</v>
      </c>
      <c r="AV31" s="2563">
        <f>IF(AT14=0,0,IF(ISBLANK(AF31),0,(AF31/AT14)*AU14))</f>
        <v>0</v>
      </c>
    </row>
    <row r="32" spans="1:48" ht="15" customHeight="1">
      <c r="A32" s="2970"/>
      <c r="B32" s="2586">
        <f t="shared" si="12"/>
        <v>0</v>
      </c>
      <c r="C32" s="2587"/>
      <c r="D32" s="2436">
        <f>IF(ISBLANK(W32),0,(W32/B7)*P7)</f>
        <v>0</v>
      </c>
      <c r="E32" s="2457">
        <f t="shared" si="8"/>
        <v>0</v>
      </c>
      <c r="F32" s="2441">
        <f>IF(ISBLANK(B7),0,IF(B7=0,0,(AK32/B7)*P7))</f>
        <v>0</v>
      </c>
      <c r="G32" s="2436">
        <f>IF(ISBLANK(Z32),0,(Z32/B7)*P7)</f>
        <v>0</v>
      </c>
      <c r="H32" s="2457">
        <f t="shared" si="9"/>
        <v>0</v>
      </c>
      <c r="I32" s="2441">
        <f>IF(ISBLANK(B7),0,IF(B7=0,0,(AN32/B7)*P7))</f>
        <v>0</v>
      </c>
      <c r="J32" s="2436">
        <f>IF(ISBLANK(AC32),0,(AC32/B7)*P7)</f>
        <v>0</v>
      </c>
      <c r="K32" s="2457">
        <f t="shared" si="10"/>
        <v>0</v>
      </c>
      <c r="L32" s="2441">
        <f>IF(ISBLANK(B7),0,IF(B7=0,0,(AQ32/B7)*P7))</f>
        <v>0</v>
      </c>
      <c r="M32" s="2436">
        <f>IF(ISBLANK(AF32),0,(AF32/B7)*P7)</f>
        <v>0</v>
      </c>
      <c r="N32" s="2457">
        <f t="shared" si="11"/>
        <v>0</v>
      </c>
      <c r="O32" s="2441">
        <f>IF(ISBLANK(B7),0,IF(B7=0,0,(AT32/B7)*P7))</f>
        <v>0</v>
      </c>
      <c r="P32" s="2442">
        <f t="shared" si="0"/>
        <v>0</v>
      </c>
      <c r="Q32" s="2461">
        <f t="shared" si="1"/>
        <v>0</v>
      </c>
      <c r="R32" s="2463" t="str">
        <f t="shared" si="2"/>
        <v/>
      </c>
      <c r="S32" s="722"/>
      <c r="T32" s="2543"/>
      <c r="U32" s="2540"/>
      <c r="V32" s="2555"/>
      <c r="W32" s="2559"/>
      <c r="X32" s="29"/>
      <c r="Y32" s="2522"/>
      <c r="Z32" s="2559"/>
      <c r="AA32" s="29"/>
      <c r="AB32" s="2522"/>
      <c r="AC32" s="2559"/>
      <c r="AD32" s="29"/>
      <c r="AE32" s="2522"/>
      <c r="AF32" s="2559"/>
      <c r="AG32" s="29"/>
      <c r="AH32" s="2522"/>
      <c r="AI32" s="3000">
        <f t="shared" si="3"/>
        <v>0</v>
      </c>
      <c r="AJ32" s="3001"/>
      <c r="AK32" s="2562">
        <f t="shared" si="4"/>
        <v>0</v>
      </c>
      <c r="AL32" s="747">
        <f>IF(AK14=0,0,(AK32/AK14)*AL14)</f>
        <v>0</v>
      </c>
      <c r="AM32" s="2563">
        <f>IF(AK14=0,0,IF(ISBLANK(W32),0,(W32/AK14)*AL14))</f>
        <v>0</v>
      </c>
      <c r="AN32" s="2562">
        <f t="shared" si="5"/>
        <v>0</v>
      </c>
      <c r="AO32" s="747">
        <f>IF(AN14=0,0,(AN32/AN14)*AO14)</f>
        <v>0</v>
      </c>
      <c r="AP32" s="2563">
        <f>IF(AN14=0,0,IF(ISBLANK(Z32),0,(Z32/AN14)*AO14))</f>
        <v>0</v>
      </c>
      <c r="AQ32" s="2562">
        <f t="shared" si="6"/>
        <v>0</v>
      </c>
      <c r="AR32" s="747">
        <f>IF(AQ14=0,0,(AQ32/AQ14)*AR14)</f>
        <v>0</v>
      </c>
      <c r="AS32" s="2563">
        <f>IF(AQ14=0,0,IF(ISBLANK(AC32),0,(AC32/AQ14)*AR14))</f>
        <v>0</v>
      </c>
      <c r="AT32" s="2562">
        <f t="shared" si="7"/>
        <v>0</v>
      </c>
      <c r="AU32" s="747">
        <f>IF(AT14=0,0,(AT32/AT14)*AU14)</f>
        <v>0</v>
      </c>
      <c r="AV32" s="2563">
        <f>IF(AT14=0,0,IF(ISBLANK(AF32),0,(AF32/AT14)*AU14))</f>
        <v>0</v>
      </c>
    </row>
    <row r="33" spans="1:48" ht="15" customHeight="1">
      <c r="A33" s="2970"/>
      <c r="B33" s="2586">
        <f t="shared" si="12"/>
        <v>0</v>
      </c>
      <c r="C33" s="2587"/>
      <c r="D33" s="2436">
        <f>IF(ISBLANK(W33),0,(W33/B7)*P7)</f>
        <v>0</v>
      </c>
      <c r="E33" s="2457">
        <f t="shared" si="8"/>
        <v>0</v>
      </c>
      <c r="F33" s="2441">
        <f>IF(ISBLANK(B7),0,IF(B7=0,0,(AK33/B7)*P7))</f>
        <v>0</v>
      </c>
      <c r="G33" s="2436">
        <f>IF(ISBLANK(Z33),0,(Z33/B7)*P7)</f>
        <v>0</v>
      </c>
      <c r="H33" s="2457">
        <f t="shared" si="9"/>
        <v>0</v>
      </c>
      <c r="I33" s="2441">
        <f>IF(ISBLANK(B7),0,IF(B7=0,0,(AN33/B7)*P7))</f>
        <v>0</v>
      </c>
      <c r="J33" s="2436">
        <f>IF(ISBLANK(AC33),0,(AC33/B7)*P7)</f>
        <v>0</v>
      </c>
      <c r="K33" s="2457">
        <f t="shared" si="10"/>
        <v>0</v>
      </c>
      <c r="L33" s="2441">
        <f>IF(ISBLANK(B7),0,IF(B7=0,0,(AQ33/B7)*P7))</f>
        <v>0</v>
      </c>
      <c r="M33" s="2436">
        <f>IF(ISBLANK(AF33),0,(AF33/B7)*P7)</f>
        <v>0</v>
      </c>
      <c r="N33" s="2457">
        <f t="shared" si="11"/>
        <v>0</v>
      </c>
      <c r="O33" s="2441">
        <f>IF(ISBLANK(B7),0,IF(B7=0,0,(AT33/B7)*P7))</f>
        <v>0</v>
      </c>
      <c r="P33" s="2442">
        <f t="shared" si="0"/>
        <v>0</v>
      </c>
      <c r="Q33" s="2461">
        <f t="shared" si="1"/>
        <v>0</v>
      </c>
      <c r="R33" s="2463" t="str">
        <f t="shared" si="2"/>
        <v/>
      </c>
      <c r="S33" s="722"/>
      <c r="T33" s="2546"/>
      <c r="U33" s="2539">
        <v>0</v>
      </c>
      <c r="V33" s="2554"/>
      <c r="W33" s="2558"/>
      <c r="X33" s="2520"/>
      <c r="Y33" s="2521"/>
      <c r="Z33" s="2558"/>
      <c r="AA33" s="2520"/>
      <c r="AB33" s="2521"/>
      <c r="AC33" s="2558"/>
      <c r="AD33" s="2520"/>
      <c r="AE33" s="2521"/>
      <c r="AF33" s="2558"/>
      <c r="AG33" s="2520"/>
      <c r="AH33" s="2521"/>
      <c r="AI33" s="3000">
        <f t="shared" si="3"/>
        <v>0</v>
      </c>
      <c r="AJ33" s="3001"/>
      <c r="AK33" s="2562">
        <f t="shared" si="4"/>
        <v>0</v>
      </c>
      <c r="AL33" s="747">
        <f>IF(AK14=0,0,(AK33/AK14)*AL14)</f>
        <v>0</v>
      </c>
      <c r="AM33" s="2563">
        <f>IF(AK14=0,0,IF(ISBLANK(W33),0,(W33/AK14)*AL14))</f>
        <v>0</v>
      </c>
      <c r="AN33" s="2562">
        <f t="shared" si="5"/>
        <v>0</v>
      </c>
      <c r="AO33" s="747">
        <f>IF(AN14=0,0,(AN33/AN14)*AO14)</f>
        <v>0</v>
      </c>
      <c r="AP33" s="2563">
        <f>IF(AN14=0,0,IF(ISBLANK(Z33),0,(Z33/AN14)*AO14))</f>
        <v>0</v>
      </c>
      <c r="AQ33" s="2562">
        <f t="shared" si="6"/>
        <v>0</v>
      </c>
      <c r="AR33" s="747">
        <f>IF(AQ14=0,0,(AQ33/AQ14)*AR14)</f>
        <v>0</v>
      </c>
      <c r="AS33" s="2563">
        <f>IF(AQ14=0,0,IF(ISBLANK(AC33),0,(AC33/AQ14)*AR14))</f>
        <v>0</v>
      </c>
      <c r="AT33" s="2562">
        <f t="shared" si="7"/>
        <v>0</v>
      </c>
      <c r="AU33" s="747">
        <f>IF(AT14=0,0,(AT33/AT14)*AU14)</f>
        <v>0</v>
      </c>
      <c r="AV33" s="2563">
        <f>IF(AT14=0,0,IF(ISBLANK(AF33),0,(AF33/AT14)*AU14))</f>
        <v>0</v>
      </c>
    </row>
    <row r="34" spans="1:48" ht="15" customHeight="1">
      <c r="A34" s="2970"/>
      <c r="B34" s="2586">
        <f t="shared" si="12"/>
        <v>0</v>
      </c>
      <c r="C34" s="2587"/>
      <c r="D34" s="2436">
        <f>IF(ISBLANK(W34),0,(W34/B7)*P7)</f>
        <v>0</v>
      </c>
      <c r="E34" s="2457">
        <f t="shared" si="8"/>
        <v>0</v>
      </c>
      <c r="F34" s="2441">
        <f>IF(ISBLANK(B7),0,IF(B7=0,0,(AK34/B7)*P7))</f>
        <v>0</v>
      </c>
      <c r="G34" s="2436">
        <f>IF(ISBLANK(Z34),0,(Z34/B7)*P7)</f>
        <v>0</v>
      </c>
      <c r="H34" s="2457">
        <f t="shared" si="9"/>
        <v>0</v>
      </c>
      <c r="I34" s="2441">
        <f>IF(ISBLANK(B7),0,IF(B7=0,0,(AN34/B7)*P7))</f>
        <v>0</v>
      </c>
      <c r="J34" s="2436">
        <f>IF(ISBLANK(AC34),0,(AC34/B7)*P7)</f>
        <v>0</v>
      </c>
      <c r="K34" s="2457">
        <f t="shared" si="10"/>
        <v>0</v>
      </c>
      <c r="L34" s="2441">
        <f>IF(ISBLANK(B7),0,IF(B7=0,0,(AQ34/B7)*P7))</f>
        <v>0</v>
      </c>
      <c r="M34" s="2436">
        <f>IF(ISBLANK(AF34),0,(AF34/B7)*P7)</f>
        <v>0</v>
      </c>
      <c r="N34" s="2457">
        <f t="shared" si="11"/>
        <v>0</v>
      </c>
      <c r="O34" s="2441">
        <f>IF(ISBLANK(B7),0,IF(B7=0,0,(AT34/B7)*P7))</f>
        <v>0</v>
      </c>
      <c r="P34" s="2442">
        <f t="shared" si="0"/>
        <v>0</v>
      </c>
      <c r="Q34" s="2461">
        <f t="shared" si="1"/>
        <v>0</v>
      </c>
      <c r="R34" s="2463" t="str">
        <f t="shared" si="2"/>
        <v/>
      </c>
      <c r="S34" s="722"/>
      <c r="T34" s="2543"/>
      <c r="U34" s="2540"/>
      <c r="V34" s="2555"/>
      <c r="W34" s="2559"/>
      <c r="X34" s="29"/>
      <c r="Y34" s="2522"/>
      <c r="Z34" s="2559"/>
      <c r="AA34" s="29"/>
      <c r="AB34" s="2522"/>
      <c r="AC34" s="2559"/>
      <c r="AD34" s="29"/>
      <c r="AE34" s="2522"/>
      <c r="AF34" s="2559"/>
      <c r="AG34" s="29"/>
      <c r="AH34" s="2522"/>
      <c r="AI34" s="3000">
        <f t="shared" si="3"/>
        <v>0</v>
      </c>
      <c r="AJ34" s="3001"/>
      <c r="AK34" s="2562">
        <f t="shared" si="4"/>
        <v>0</v>
      </c>
      <c r="AL34" s="747">
        <f>IF(AK14=0,0,(AK34/AK14)*AL14)</f>
        <v>0</v>
      </c>
      <c r="AM34" s="2563">
        <f>IF(AK14=0,0,IF(ISBLANK(W34),0,(W34/AK14)*AL14))</f>
        <v>0</v>
      </c>
      <c r="AN34" s="2562">
        <f t="shared" si="5"/>
        <v>0</v>
      </c>
      <c r="AO34" s="747">
        <f>IF(AN14=0,0,(AN34/AN14)*AO14)</f>
        <v>0</v>
      </c>
      <c r="AP34" s="2563">
        <f>IF(AN14=0,0,IF(ISBLANK(Z34),0,(Z34/AN14)*AO14))</f>
        <v>0</v>
      </c>
      <c r="AQ34" s="2562">
        <f t="shared" si="6"/>
        <v>0</v>
      </c>
      <c r="AR34" s="747">
        <f>IF(AQ14=0,0,(AQ34/AQ14)*AR14)</f>
        <v>0</v>
      </c>
      <c r="AS34" s="2563">
        <f>IF(AQ14=0,0,IF(ISBLANK(AC34),0,(AC34/AQ14)*AR14))</f>
        <v>0</v>
      </c>
      <c r="AT34" s="2562">
        <f t="shared" si="7"/>
        <v>0</v>
      </c>
      <c r="AU34" s="747">
        <f>IF(AT14=0,0,(AT34/AT14)*AU14)</f>
        <v>0</v>
      </c>
      <c r="AV34" s="2563">
        <f>IF(AT14=0,0,IF(ISBLANK(AF34),0,(AF34/AT14)*AU14))</f>
        <v>0</v>
      </c>
    </row>
    <row r="35" spans="1:48" ht="15" customHeight="1">
      <c r="A35" s="2970"/>
      <c r="B35" s="2586">
        <f t="shared" si="12"/>
        <v>0</v>
      </c>
      <c r="C35" s="2587"/>
      <c r="D35" s="2436">
        <f>IF(ISBLANK(W35),0,(W35/B7)*P7)</f>
        <v>0</v>
      </c>
      <c r="E35" s="2457">
        <f t="shared" si="8"/>
        <v>0</v>
      </c>
      <c r="F35" s="2441">
        <f>IF(ISBLANK(B7),0,IF(B7=0,0,(AK35/B7)*P7))</f>
        <v>0</v>
      </c>
      <c r="G35" s="2436">
        <f>IF(ISBLANK(Z35),0,(Z35/B7)*P7)</f>
        <v>0</v>
      </c>
      <c r="H35" s="2457">
        <f t="shared" si="9"/>
        <v>0</v>
      </c>
      <c r="I35" s="2441">
        <f>IF(ISBLANK(B7),0,IF(B7=0,0,(AN35/B7)*P7))</f>
        <v>0</v>
      </c>
      <c r="J35" s="2436">
        <f>IF(ISBLANK(AC35),0,(AC35/B7)*P7)</f>
        <v>0</v>
      </c>
      <c r="K35" s="2457">
        <f t="shared" si="10"/>
        <v>0</v>
      </c>
      <c r="L35" s="2441">
        <f>IF(ISBLANK(B7),0,IF(B7=0,0,(AQ35/B7)*P7))</f>
        <v>0</v>
      </c>
      <c r="M35" s="2436">
        <f>IF(ISBLANK(AF35),0,(AF35/B7)*P7)</f>
        <v>0</v>
      </c>
      <c r="N35" s="2457">
        <f t="shared" si="11"/>
        <v>0</v>
      </c>
      <c r="O35" s="2441">
        <f>IF(ISBLANK(B7),0,IF(B7=0,0,(AT35/B7)*P7))</f>
        <v>0</v>
      </c>
      <c r="P35" s="2442">
        <f t="shared" si="0"/>
        <v>0</v>
      </c>
      <c r="Q35" s="2461">
        <f t="shared" si="1"/>
        <v>0</v>
      </c>
      <c r="R35" s="2463" t="str">
        <f t="shared" si="2"/>
        <v/>
      </c>
      <c r="S35" s="722"/>
      <c r="T35" s="2546"/>
      <c r="U35" s="2539"/>
      <c r="V35" s="2554"/>
      <c r="W35" s="2558"/>
      <c r="X35" s="2520"/>
      <c r="Y35" s="2521"/>
      <c r="Z35" s="2558"/>
      <c r="AA35" s="2520"/>
      <c r="AB35" s="2521"/>
      <c r="AC35" s="2558"/>
      <c r="AD35" s="2520"/>
      <c r="AE35" s="2521"/>
      <c r="AF35" s="2558"/>
      <c r="AG35" s="2520"/>
      <c r="AH35" s="2521"/>
      <c r="AI35" s="3000">
        <f t="shared" si="3"/>
        <v>0</v>
      </c>
      <c r="AJ35" s="3001"/>
      <c r="AK35" s="2562">
        <f t="shared" si="4"/>
        <v>0</v>
      </c>
      <c r="AL35" s="747">
        <f>IF(AK14=0,0,(AK35/AK14)*AL14)</f>
        <v>0</v>
      </c>
      <c r="AM35" s="2563">
        <f>IF(AK14=0,0,IF(ISBLANK(W35),0,(W35/AK14)*AL14))</f>
        <v>0</v>
      </c>
      <c r="AN35" s="2562">
        <f t="shared" si="5"/>
        <v>0</v>
      </c>
      <c r="AO35" s="747">
        <f>IF(AN14=0,0,(AN35/AN14)*AO14)</f>
        <v>0</v>
      </c>
      <c r="AP35" s="2563">
        <f>IF(AN14=0,0,IF(ISBLANK(Z35),0,(Z35/AN14)*AO14))</f>
        <v>0</v>
      </c>
      <c r="AQ35" s="2562">
        <f t="shared" si="6"/>
        <v>0</v>
      </c>
      <c r="AR35" s="747">
        <f>IF(AQ14=0,0,(AQ35/AQ14)*AR14)</f>
        <v>0</v>
      </c>
      <c r="AS35" s="2563">
        <f>IF(AQ14=0,0,IF(ISBLANK(AC35),0,(AC35/AQ14)*AR14))</f>
        <v>0</v>
      </c>
      <c r="AT35" s="2562">
        <f t="shared" si="7"/>
        <v>0</v>
      </c>
      <c r="AU35" s="747">
        <f>IF(AT14=0,0,(AT35/AT14)*AU14)</f>
        <v>0</v>
      </c>
      <c r="AV35" s="2563">
        <f>IF(AT14=0,0,IF(ISBLANK(AF35),0,(AF35/AT14)*AU14))</f>
        <v>0</v>
      </c>
    </row>
    <row r="36" spans="1:48">
      <c r="A36" s="2970"/>
      <c r="B36" s="2586">
        <f t="shared" si="12"/>
        <v>0</v>
      </c>
      <c r="C36" s="2587"/>
      <c r="D36" s="2436">
        <f>IF(ISBLANK(W36),0,(W36/B7)*P7)</f>
        <v>0</v>
      </c>
      <c r="E36" s="2457">
        <f t="shared" si="8"/>
        <v>0</v>
      </c>
      <c r="F36" s="2441">
        <f>IF(ISBLANK(B7),0,IF(B7=0,0,(AK36/B7)*P7))</f>
        <v>0</v>
      </c>
      <c r="G36" s="2436">
        <f>IF(ISBLANK(Z36),0,(Z36/B7)*P7)</f>
        <v>0</v>
      </c>
      <c r="H36" s="2457">
        <f t="shared" si="9"/>
        <v>0</v>
      </c>
      <c r="I36" s="2441">
        <f>IF(ISBLANK(B7),0,IF(B7=0,0,(AN36/B7)*P7))</f>
        <v>0</v>
      </c>
      <c r="J36" s="2436">
        <f>IF(ISBLANK(AC36),0,(AC36/B7)*P7)</f>
        <v>0</v>
      </c>
      <c r="K36" s="2457">
        <f t="shared" si="10"/>
        <v>0</v>
      </c>
      <c r="L36" s="2441">
        <f>IF(ISBLANK(B7),0,IF(B7=0,0,(AQ36/B7)*P7))</f>
        <v>0</v>
      </c>
      <c r="M36" s="2436">
        <f>IF(ISBLANK(AF36),0,(AF36/B7)*P7)</f>
        <v>0</v>
      </c>
      <c r="N36" s="2457">
        <f t="shared" si="11"/>
        <v>0</v>
      </c>
      <c r="O36" s="2441">
        <f>IF(ISBLANK(B7),0,IF(B7=0,0,(AT36/B7)*P7))</f>
        <v>0</v>
      </c>
      <c r="P36" s="2442">
        <f t="shared" si="0"/>
        <v>0</v>
      </c>
      <c r="Q36" s="2461">
        <f t="shared" si="1"/>
        <v>0</v>
      </c>
      <c r="R36" s="2463" t="str">
        <f t="shared" si="2"/>
        <v/>
      </c>
      <c r="S36" s="722"/>
      <c r="T36" s="2543"/>
      <c r="U36" s="2540"/>
      <c r="V36" s="2555"/>
      <c r="W36" s="2559"/>
      <c r="X36" s="29"/>
      <c r="Y36" s="2522"/>
      <c r="Z36" s="2559"/>
      <c r="AA36" s="29"/>
      <c r="AB36" s="2522"/>
      <c r="AC36" s="2559"/>
      <c r="AD36" s="29"/>
      <c r="AE36" s="2522"/>
      <c r="AF36" s="2559"/>
      <c r="AG36" s="29"/>
      <c r="AH36" s="2522"/>
      <c r="AI36" s="3000">
        <f t="shared" si="3"/>
        <v>0</v>
      </c>
      <c r="AJ36" s="3001"/>
      <c r="AK36" s="2562">
        <f t="shared" si="4"/>
        <v>0</v>
      </c>
      <c r="AL36" s="747">
        <f>IF(AK14=0,0,(AK36/AK14)*AL14)</f>
        <v>0</v>
      </c>
      <c r="AM36" s="2563">
        <f>IF(AK14=0,0,IF(ISBLANK(W36),0,(W36/AK14)*AL14))</f>
        <v>0</v>
      </c>
      <c r="AN36" s="2562">
        <f t="shared" si="5"/>
        <v>0</v>
      </c>
      <c r="AO36" s="747">
        <f>IF(AN14=0,0,(AN36/AN14)*AO14)</f>
        <v>0</v>
      </c>
      <c r="AP36" s="2563">
        <f>IF(AN14=0,0,IF(ISBLANK(Z36),0,(Z36/AN14)*AO14))</f>
        <v>0</v>
      </c>
      <c r="AQ36" s="2562">
        <f t="shared" si="6"/>
        <v>0</v>
      </c>
      <c r="AR36" s="747">
        <f>IF(AQ14=0,0,(AQ36/AQ14)*AR14)</f>
        <v>0</v>
      </c>
      <c r="AS36" s="2563">
        <f>IF(AQ14=0,0,IF(ISBLANK(AC36),0,(AC36/AQ14)*AR14))</f>
        <v>0</v>
      </c>
      <c r="AT36" s="2562">
        <f t="shared" si="7"/>
        <v>0</v>
      </c>
      <c r="AU36" s="747">
        <f>IF(AT14=0,0,(AT36/AT14)*AU14)</f>
        <v>0</v>
      </c>
      <c r="AV36" s="2563">
        <f>IF(AT14=0,0,IF(ISBLANK(AF36),0,(AF36/AT14)*AU14))</f>
        <v>0</v>
      </c>
    </row>
    <row r="37" spans="1:48" ht="15" customHeight="1">
      <c r="A37" s="2970"/>
      <c r="B37" s="2586">
        <f t="shared" si="12"/>
        <v>0</v>
      </c>
      <c r="C37" s="2587"/>
      <c r="D37" s="2436">
        <f>IF(ISBLANK(W37),0,(W37/B7)*P7)</f>
        <v>0</v>
      </c>
      <c r="E37" s="2457">
        <f t="shared" si="8"/>
        <v>0</v>
      </c>
      <c r="F37" s="2441">
        <f>IF(ISBLANK(B7),0,IF(B7=0,0,(AK37/B7)*P7))</f>
        <v>0</v>
      </c>
      <c r="G37" s="2436">
        <f>IF(ISBLANK(Z37),0,(Z37/B7)*P7)</f>
        <v>0</v>
      </c>
      <c r="H37" s="2457">
        <f t="shared" si="9"/>
        <v>0</v>
      </c>
      <c r="I37" s="2441">
        <f>IF(ISBLANK(B7),0,IF(B7=0,0,(AN37/B7)*P7))</f>
        <v>0</v>
      </c>
      <c r="J37" s="2436">
        <f>IF(ISBLANK(AC37),0,(AC37/B7)*P7)</f>
        <v>0</v>
      </c>
      <c r="K37" s="2457">
        <f t="shared" si="10"/>
        <v>0</v>
      </c>
      <c r="L37" s="2441">
        <f>IF(ISBLANK(B7),0,IF(B7=0,0,(AQ37/B7)*P7))</f>
        <v>0</v>
      </c>
      <c r="M37" s="2436">
        <f>IF(ISBLANK(AF37),0,(AF37/B7)*P7)</f>
        <v>0</v>
      </c>
      <c r="N37" s="2457">
        <f t="shared" si="11"/>
        <v>0</v>
      </c>
      <c r="O37" s="2441">
        <f>IF(ISBLANK(B7),0,IF(B7=0,0,(AT37/B7)*P7))</f>
        <v>0</v>
      </c>
      <c r="P37" s="2442">
        <f t="shared" si="0"/>
        <v>0</v>
      </c>
      <c r="Q37" s="2461">
        <f t="shared" si="1"/>
        <v>0</v>
      </c>
      <c r="R37" s="2463" t="str">
        <f t="shared" si="2"/>
        <v/>
      </c>
      <c r="S37" s="722"/>
      <c r="T37" s="2546"/>
      <c r="U37" s="2539"/>
      <c r="V37" s="2554"/>
      <c r="W37" s="2558"/>
      <c r="X37" s="2520"/>
      <c r="Y37" s="2521"/>
      <c r="Z37" s="2558"/>
      <c r="AA37" s="2520"/>
      <c r="AB37" s="2521"/>
      <c r="AC37" s="2558"/>
      <c r="AD37" s="2520"/>
      <c r="AE37" s="2521"/>
      <c r="AF37" s="2558"/>
      <c r="AG37" s="2520"/>
      <c r="AH37" s="2521"/>
      <c r="AI37" s="3000">
        <f t="shared" si="3"/>
        <v>0</v>
      </c>
      <c r="AJ37" s="3001"/>
      <c r="AK37" s="2562">
        <f t="shared" si="4"/>
        <v>0</v>
      </c>
      <c r="AL37" s="747">
        <f>IF(AK14=0,0,(AK37/AK14)*AL14)</f>
        <v>0</v>
      </c>
      <c r="AM37" s="2563">
        <f>IF(AK14=0,0,IF(ISBLANK(W37),0,(W37/AK14)*AL14))</f>
        <v>0</v>
      </c>
      <c r="AN37" s="2562">
        <f t="shared" si="5"/>
        <v>0</v>
      </c>
      <c r="AO37" s="747">
        <f>IF(AN14=0,0,(AN37/AN14)*AO14)</f>
        <v>0</v>
      </c>
      <c r="AP37" s="2563">
        <f>IF(AN14=0,0,IF(ISBLANK(Z37),0,(Z37/AN14)*AO14))</f>
        <v>0</v>
      </c>
      <c r="AQ37" s="2562">
        <f t="shared" si="6"/>
        <v>0</v>
      </c>
      <c r="AR37" s="747">
        <f>IF(AQ14=0,0,(AQ37/AQ14)*AR14)</f>
        <v>0</v>
      </c>
      <c r="AS37" s="2563">
        <f>IF(AQ14=0,0,IF(ISBLANK(AC37),0,(AC37/AQ14)*AR14))</f>
        <v>0</v>
      </c>
      <c r="AT37" s="2562">
        <f t="shared" si="7"/>
        <v>0</v>
      </c>
      <c r="AU37" s="747">
        <f>IF(AT14=0,0,(AT37/AT14)*AU14)</f>
        <v>0</v>
      </c>
      <c r="AV37" s="2563">
        <f>IF(AT14=0,0,IF(ISBLANK(AF37),0,(AF37/AT14)*AU14))</f>
        <v>0</v>
      </c>
    </row>
    <row r="38" spans="1:48" ht="15" customHeight="1">
      <c r="A38" s="2970"/>
      <c r="B38" s="2586">
        <f t="shared" si="12"/>
        <v>0</v>
      </c>
      <c r="C38" s="2587"/>
      <c r="D38" s="2436">
        <f>IF(ISBLANK(W38),0,(W38/B7)*P7)</f>
        <v>0</v>
      </c>
      <c r="E38" s="2457">
        <f t="shared" si="8"/>
        <v>0</v>
      </c>
      <c r="F38" s="2441">
        <f>IF(ISBLANK(B7),0,IF(B7=0,0,(AK38/B7)*P7))</f>
        <v>0</v>
      </c>
      <c r="G38" s="2436">
        <f>IF(ISBLANK(Z38),0,(Z38/B7)*P7)</f>
        <v>0</v>
      </c>
      <c r="H38" s="2457">
        <f t="shared" si="9"/>
        <v>0</v>
      </c>
      <c r="I38" s="2441">
        <f>IF(ISBLANK(B7),0,IF(B7=0,0,(AN38/B7)*P7))</f>
        <v>0</v>
      </c>
      <c r="J38" s="2436">
        <f>IF(ISBLANK(AC38),0,(AC38/B7)*P7)</f>
        <v>0</v>
      </c>
      <c r="K38" s="2457">
        <f t="shared" si="10"/>
        <v>0</v>
      </c>
      <c r="L38" s="2441">
        <f>IF(ISBLANK(B7),0,IF(B7=0,0,(AQ38/B7)*P7))</f>
        <v>0</v>
      </c>
      <c r="M38" s="2436">
        <f>IF(ISBLANK(AF38),0,(AF38/B7)*P7)</f>
        <v>0</v>
      </c>
      <c r="N38" s="2457">
        <f t="shared" si="11"/>
        <v>0</v>
      </c>
      <c r="O38" s="2441">
        <f>IF(ISBLANK(B7),0,IF(B7=0,0,(AT38/B7)*P7))</f>
        <v>0</v>
      </c>
      <c r="P38" s="2442">
        <f t="shared" si="0"/>
        <v>0</v>
      </c>
      <c r="Q38" s="2461">
        <f t="shared" si="1"/>
        <v>0</v>
      </c>
      <c r="R38" s="2463" t="str">
        <f t="shared" si="2"/>
        <v/>
      </c>
      <c r="S38" s="722"/>
      <c r="T38" s="2543"/>
      <c r="U38" s="2540"/>
      <c r="V38" s="2555"/>
      <c r="W38" s="2559"/>
      <c r="X38" s="29"/>
      <c r="Y38" s="2522"/>
      <c r="Z38" s="2559"/>
      <c r="AA38" s="29"/>
      <c r="AB38" s="2522"/>
      <c r="AC38" s="2559"/>
      <c r="AD38" s="29"/>
      <c r="AE38" s="2522"/>
      <c r="AF38" s="2559"/>
      <c r="AG38" s="29"/>
      <c r="AH38" s="2522"/>
      <c r="AI38" s="3000">
        <f t="shared" si="3"/>
        <v>0</v>
      </c>
      <c r="AJ38" s="3001"/>
      <c r="AK38" s="2562">
        <f t="shared" si="4"/>
        <v>0</v>
      </c>
      <c r="AL38" s="747">
        <f>IF(AK14=0,0,(AK38/AK14)*AL14)</f>
        <v>0</v>
      </c>
      <c r="AM38" s="2563">
        <f>IF(AK14=0,0,IF(ISBLANK(W38),0,(W38/AK14)*AL14))</f>
        <v>0</v>
      </c>
      <c r="AN38" s="2562">
        <f t="shared" si="5"/>
        <v>0</v>
      </c>
      <c r="AO38" s="747">
        <f>IF(AN14=0,0,(AN38/AN14)*AO14)</f>
        <v>0</v>
      </c>
      <c r="AP38" s="2563">
        <f>IF(AN14=0,0,IF(ISBLANK(Z38),0,(Z38/AN14)*AO14))</f>
        <v>0</v>
      </c>
      <c r="AQ38" s="2562">
        <f t="shared" si="6"/>
        <v>0</v>
      </c>
      <c r="AR38" s="747">
        <f>IF(AQ14=0,0,(AQ38/AQ14)*AR14)</f>
        <v>0</v>
      </c>
      <c r="AS38" s="2563">
        <f>IF(AQ14=0,0,IF(ISBLANK(AC38),0,(AC38/AQ14)*AR14))</f>
        <v>0</v>
      </c>
      <c r="AT38" s="2562">
        <f t="shared" si="7"/>
        <v>0</v>
      </c>
      <c r="AU38" s="747">
        <f>IF(AT14=0,0,(AT38/AT14)*AU14)</f>
        <v>0</v>
      </c>
      <c r="AV38" s="2563">
        <f>IF(AT14=0,0,IF(ISBLANK(AF38),0,(AF38/AT14)*AU14))</f>
        <v>0</v>
      </c>
    </row>
    <row r="39" spans="1:48" ht="15" customHeight="1">
      <c r="A39" s="2970"/>
      <c r="B39" s="2586">
        <f t="shared" si="12"/>
        <v>0</v>
      </c>
      <c r="C39" s="2587"/>
      <c r="D39" s="2436">
        <f>IF(ISBLANK(W39),0,(W39/B7)*P7)</f>
        <v>0</v>
      </c>
      <c r="E39" s="2457">
        <f t="shared" si="8"/>
        <v>0</v>
      </c>
      <c r="F39" s="2441">
        <f>IF(ISBLANK(B7),0,IF(B7=0,0,(AK39/B7)*P7))</f>
        <v>0</v>
      </c>
      <c r="G39" s="2436">
        <f>IF(ISBLANK(Z39),0,(Z39/B7)*P7)</f>
        <v>0</v>
      </c>
      <c r="H39" s="2457">
        <f t="shared" si="9"/>
        <v>0</v>
      </c>
      <c r="I39" s="2441">
        <f>IF(ISBLANK(B7),0,IF(B7=0,0,(AN39/B7)*P7))</f>
        <v>0</v>
      </c>
      <c r="J39" s="2436">
        <f>IF(ISBLANK(AC39),0,(AC39/B7)*P7)</f>
        <v>0</v>
      </c>
      <c r="K39" s="2457">
        <f t="shared" si="10"/>
        <v>0</v>
      </c>
      <c r="L39" s="2441">
        <f>IF(ISBLANK(B7),0,IF(B7=0,0,(AQ39/B7)*P7))</f>
        <v>0</v>
      </c>
      <c r="M39" s="2436">
        <f>IF(ISBLANK(AF39),0,(AF39/B7)*P7)</f>
        <v>0</v>
      </c>
      <c r="N39" s="2457">
        <f t="shared" si="11"/>
        <v>0</v>
      </c>
      <c r="O39" s="2441">
        <f>IF(ISBLANK(B7),0,IF(B7=0,0,(AT39/B7)*P7))</f>
        <v>0</v>
      </c>
      <c r="P39" s="2442">
        <f t="shared" si="0"/>
        <v>0</v>
      </c>
      <c r="Q39" s="2461">
        <f t="shared" si="1"/>
        <v>0</v>
      </c>
      <c r="R39" s="2463" t="str">
        <f t="shared" si="2"/>
        <v/>
      </c>
      <c r="S39" s="722"/>
      <c r="T39" s="2546"/>
      <c r="U39" s="2539">
        <v>0</v>
      </c>
      <c r="V39" s="2554"/>
      <c r="W39" s="2558"/>
      <c r="X39" s="2520"/>
      <c r="Y39" s="2521"/>
      <c r="Z39" s="2558"/>
      <c r="AA39" s="2520"/>
      <c r="AB39" s="2521"/>
      <c r="AC39" s="2558"/>
      <c r="AD39" s="2520"/>
      <c r="AE39" s="2521"/>
      <c r="AF39" s="2558"/>
      <c r="AG39" s="2520"/>
      <c r="AH39" s="2521"/>
      <c r="AI39" s="3000">
        <f t="shared" si="3"/>
        <v>0</v>
      </c>
      <c r="AJ39" s="3001"/>
      <c r="AK39" s="2562">
        <f t="shared" si="4"/>
        <v>0</v>
      </c>
      <c r="AL39" s="747">
        <f>IF(AK14=0,0,(AK39/AK14)*AL14)</f>
        <v>0</v>
      </c>
      <c r="AM39" s="2563">
        <f>IF(AK14=0,0,IF(ISBLANK(W39),0,(W39/AK14)*AL14))</f>
        <v>0</v>
      </c>
      <c r="AN39" s="2562">
        <f t="shared" si="5"/>
        <v>0</v>
      </c>
      <c r="AO39" s="747">
        <f>IF(AN14=0,0,(AN39/AN14)*AO14)</f>
        <v>0</v>
      </c>
      <c r="AP39" s="2563">
        <f>IF(AN14=0,0,IF(ISBLANK(Z39),0,(Z39/AN14)*AO14))</f>
        <v>0</v>
      </c>
      <c r="AQ39" s="2562">
        <f t="shared" si="6"/>
        <v>0</v>
      </c>
      <c r="AR39" s="747">
        <f>IF(AQ14=0,0,(AQ39/AQ14)*AR14)</f>
        <v>0</v>
      </c>
      <c r="AS39" s="2563">
        <f>IF(AQ14=0,0,IF(ISBLANK(AC39),0,(AC39/AQ14)*AR14))</f>
        <v>0</v>
      </c>
      <c r="AT39" s="2562">
        <f t="shared" si="7"/>
        <v>0</v>
      </c>
      <c r="AU39" s="747">
        <f>IF(AT14=0,0,(AT39/AT14)*AU14)</f>
        <v>0</v>
      </c>
      <c r="AV39" s="2563">
        <f>IF(AT14=0,0,IF(ISBLANK(AF39),0,(AF39/AT14)*AU14))</f>
        <v>0</v>
      </c>
    </row>
    <row r="40" spans="1:48" ht="15" customHeight="1">
      <c r="A40" s="2970"/>
      <c r="B40" s="2586">
        <f t="shared" si="12"/>
        <v>0</v>
      </c>
      <c r="C40" s="2587"/>
      <c r="D40" s="2436">
        <f>IF(ISBLANK(W40),0,(W40/B7)*P7)</f>
        <v>0</v>
      </c>
      <c r="E40" s="2457">
        <f t="shared" si="8"/>
        <v>0</v>
      </c>
      <c r="F40" s="2441">
        <f>IF(ISBLANK(B7),0,IF(B7=0,0,(AK40/B7)*P7))</f>
        <v>0</v>
      </c>
      <c r="G40" s="2436">
        <f>IF(ISBLANK(Z40),0,(Z40/B7)*P7)</f>
        <v>0</v>
      </c>
      <c r="H40" s="2457">
        <f t="shared" si="9"/>
        <v>0</v>
      </c>
      <c r="I40" s="2441">
        <f>IF(ISBLANK(B7),0,IF(B7=0,0,(AN40/B7)*P7))</f>
        <v>0</v>
      </c>
      <c r="J40" s="2436">
        <f>IF(ISBLANK(AC40),0,(AC40/B7)*P7)</f>
        <v>0</v>
      </c>
      <c r="K40" s="2457">
        <f t="shared" si="10"/>
        <v>0</v>
      </c>
      <c r="L40" s="2441">
        <f>IF(ISBLANK(B7),0,IF(B7=0,0,(AQ40/B7)*P7))</f>
        <v>0</v>
      </c>
      <c r="M40" s="2436">
        <f>IF(ISBLANK(AF40),0,(AF40/B7)*P7)</f>
        <v>0</v>
      </c>
      <c r="N40" s="2457">
        <f t="shared" si="11"/>
        <v>0</v>
      </c>
      <c r="O40" s="2441">
        <f>IF(ISBLANK(B7),0,IF(B7=0,0,(AT40/B7)*P7))</f>
        <v>0</v>
      </c>
      <c r="P40" s="2442">
        <f t="shared" si="0"/>
        <v>0</v>
      </c>
      <c r="Q40" s="2461">
        <f t="shared" si="1"/>
        <v>0</v>
      </c>
      <c r="R40" s="2463" t="str">
        <f t="shared" si="2"/>
        <v/>
      </c>
      <c r="S40" s="722"/>
      <c r="T40" s="2543"/>
      <c r="U40" s="2540">
        <v>0</v>
      </c>
      <c r="V40" s="2555"/>
      <c r="W40" s="2559"/>
      <c r="X40" s="29"/>
      <c r="Y40" s="2522"/>
      <c r="Z40" s="2559"/>
      <c r="AA40" s="29"/>
      <c r="AB40" s="2522"/>
      <c r="AC40" s="2559"/>
      <c r="AD40" s="29"/>
      <c r="AE40" s="2522"/>
      <c r="AF40" s="2559"/>
      <c r="AG40" s="29"/>
      <c r="AH40" s="2522"/>
      <c r="AI40" s="3000">
        <f t="shared" si="3"/>
        <v>0</v>
      </c>
      <c r="AJ40" s="3001"/>
      <c r="AK40" s="2562">
        <f t="shared" si="4"/>
        <v>0</v>
      </c>
      <c r="AL40" s="747">
        <f>IF(AK14=0,0,(AK40/AK14)*AL14)</f>
        <v>0</v>
      </c>
      <c r="AM40" s="2563">
        <f>IF(AK14=0,0,IF(ISBLANK(W40),0,(W40/AK14)*AL14))</f>
        <v>0</v>
      </c>
      <c r="AN40" s="2562">
        <f t="shared" si="5"/>
        <v>0</v>
      </c>
      <c r="AO40" s="747">
        <f>IF(AN14=0,0,(AN40/AN14)*AO14)</f>
        <v>0</v>
      </c>
      <c r="AP40" s="2563">
        <f>IF(AN14=0,0,IF(ISBLANK(Z40),0,(Z40/AN14)*AO14))</f>
        <v>0</v>
      </c>
      <c r="AQ40" s="2562">
        <f t="shared" si="6"/>
        <v>0</v>
      </c>
      <c r="AR40" s="747">
        <f>IF(AQ14=0,0,(AQ40/AQ14)*AR14)</f>
        <v>0</v>
      </c>
      <c r="AS40" s="2563">
        <f>IF(AQ14=0,0,IF(ISBLANK(AC40),0,(AC40/AQ14)*AR14))</f>
        <v>0</v>
      </c>
      <c r="AT40" s="2562">
        <f t="shared" si="7"/>
        <v>0</v>
      </c>
      <c r="AU40" s="747">
        <f>IF(AT14=0,0,(AT40/AT14)*AU14)</f>
        <v>0</v>
      </c>
      <c r="AV40" s="2563">
        <f>IF(AT14=0,0,IF(ISBLANK(AF40),0,(AF40/AT14)*AU14))</f>
        <v>0</v>
      </c>
    </row>
    <row r="41" spans="1:48" ht="15.75" customHeight="1">
      <c r="A41" s="2970"/>
      <c r="B41" s="2586">
        <f t="shared" si="12"/>
        <v>0</v>
      </c>
      <c r="C41" s="2587"/>
      <c r="D41" s="2436">
        <f>IF(ISBLANK(W41),0,(W41/B7)*P7)</f>
        <v>0</v>
      </c>
      <c r="E41" s="2457">
        <f t="shared" si="8"/>
        <v>0</v>
      </c>
      <c r="F41" s="2441">
        <f>IF(ISBLANK(B7),0,IF(B7=0,0,(AK41/B7)*P7))</f>
        <v>0</v>
      </c>
      <c r="G41" s="2436">
        <f>IF(ISBLANK(Z41),0,(Z41/B7)*P7)</f>
        <v>0</v>
      </c>
      <c r="H41" s="2457">
        <f t="shared" si="9"/>
        <v>0</v>
      </c>
      <c r="I41" s="2441">
        <f>IF(ISBLANK(B7),0,IF(B7=0,0,(AN41/B7)*P7))</f>
        <v>0</v>
      </c>
      <c r="J41" s="2436">
        <f>IF(ISBLANK(AC41),0,(AC41/B7)*P7)</f>
        <v>0</v>
      </c>
      <c r="K41" s="2457">
        <f t="shared" si="10"/>
        <v>0</v>
      </c>
      <c r="L41" s="2441">
        <f>IF(ISBLANK(B7),0,IF(B7=0,0,(AQ41/B7)*P7))</f>
        <v>0</v>
      </c>
      <c r="M41" s="2436">
        <f>IF(ISBLANK(AF41),0,(AF41/B7)*P7)</f>
        <v>0</v>
      </c>
      <c r="N41" s="2457">
        <f t="shared" si="11"/>
        <v>0</v>
      </c>
      <c r="O41" s="2441">
        <f>IF(ISBLANK(B7),0,IF(B7=0,0,(AT41/B7)*P7))</f>
        <v>0</v>
      </c>
      <c r="P41" s="2442">
        <f t="shared" si="0"/>
        <v>0</v>
      </c>
      <c r="Q41" s="2461">
        <f t="shared" si="1"/>
        <v>0</v>
      </c>
      <c r="R41" s="2463" t="str">
        <f t="shared" si="2"/>
        <v/>
      </c>
      <c r="S41" s="722"/>
      <c r="T41" s="2546"/>
      <c r="U41" s="2539">
        <v>0</v>
      </c>
      <c r="V41" s="2554"/>
      <c r="W41" s="2558"/>
      <c r="X41" s="2520"/>
      <c r="Y41" s="2521"/>
      <c r="Z41" s="2558"/>
      <c r="AA41" s="2520"/>
      <c r="AB41" s="2521"/>
      <c r="AC41" s="2558"/>
      <c r="AD41" s="2520"/>
      <c r="AE41" s="2521"/>
      <c r="AF41" s="2558"/>
      <c r="AG41" s="2520"/>
      <c r="AH41" s="2521"/>
      <c r="AI41" s="3000">
        <f t="shared" si="3"/>
        <v>0</v>
      </c>
      <c r="AJ41" s="3001"/>
      <c r="AK41" s="2562">
        <f t="shared" si="4"/>
        <v>0</v>
      </c>
      <c r="AL41" s="747">
        <f>IF(AK14=0,0,(AK41/AK14)*AL14)</f>
        <v>0</v>
      </c>
      <c r="AM41" s="2563">
        <f>IF(AK14=0,0,IF(ISBLANK(W41),0,(W41/AK14)*AL14))</f>
        <v>0</v>
      </c>
      <c r="AN41" s="2562">
        <f t="shared" si="5"/>
        <v>0</v>
      </c>
      <c r="AO41" s="747">
        <f>IF(AN14=0,0,(AN41/AN14)*AO14)</f>
        <v>0</v>
      </c>
      <c r="AP41" s="2563">
        <f>IF(AN14=0,0,IF(ISBLANK(Z41),0,(Z41/AN14)*AO14))</f>
        <v>0</v>
      </c>
      <c r="AQ41" s="2562">
        <f t="shared" si="6"/>
        <v>0</v>
      </c>
      <c r="AR41" s="747">
        <f>IF(AQ14=0,0,(AQ41/AQ14)*AR14)</f>
        <v>0</v>
      </c>
      <c r="AS41" s="2563">
        <f>IF(AQ14=0,0,IF(ISBLANK(AC41),0,(AC41/AQ14)*AR14))</f>
        <v>0</v>
      </c>
      <c r="AT41" s="2562">
        <f t="shared" si="7"/>
        <v>0</v>
      </c>
      <c r="AU41" s="747">
        <f>IF(AT14=0,0,(AT41/AT14)*AU14)</f>
        <v>0</v>
      </c>
      <c r="AV41" s="2563">
        <f>IF(AT14=0,0,IF(ISBLANK(AF41),0,(AF41/AT14)*AU14))</f>
        <v>0</v>
      </c>
    </row>
    <row r="42" spans="1:48" ht="15" customHeight="1">
      <c r="A42" s="2970"/>
      <c r="B42" s="2586">
        <f t="shared" si="12"/>
        <v>0</v>
      </c>
      <c r="C42" s="2587"/>
      <c r="D42" s="2436">
        <f>IF(ISBLANK(W42),0,(W42/B7)*P7)</f>
        <v>0</v>
      </c>
      <c r="E42" s="2457">
        <f t="shared" si="8"/>
        <v>0</v>
      </c>
      <c r="F42" s="2441">
        <f>IF(ISBLANK(B7),0,IF(B7=0,0,(AK42/B7)*P7))</f>
        <v>0</v>
      </c>
      <c r="G42" s="2436">
        <f>IF(ISBLANK(Z42),0,(Z42/B7)*P7)</f>
        <v>0</v>
      </c>
      <c r="H42" s="2457">
        <f t="shared" si="9"/>
        <v>0</v>
      </c>
      <c r="I42" s="2441">
        <f>IF(ISBLANK(B7),0,IF(B7=0,0,(AN42/B7)*P7))</f>
        <v>0</v>
      </c>
      <c r="J42" s="2436">
        <f>IF(ISBLANK(AC42),0,(AC42/B7)*P7)</f>
        <v>0</v>
      </c>
      <c r="K42" s="2457">
        <f t="shared" si="10"/>
        <v>0</v>
      </c>
      <c r="L42" s="2441">
        <f>IF(ISBLANK(B7),0,IF(B7=0,0,(AQ42/B7)*P7))</f>
        <v>0</v>
      </c>
      <c r="M42" s="2436">
        <f>IF(ISBLANK(AF42),0,(AF42/B7)*P7)</f>
        <v>0</v>
      </c>
      <c r="N42" s="2457">
        <f t="shared" si="11"/>
        <v>0</v>
      </c>
      <c r="O42" s="2441">
        <f>IF(ISBLANK(B7),0,IF(B7=0,0,(AT42/B7)*P7))</f>
        <v>0</v>
      </c>
      <c r="P42" s="2442">
        <f t="shared" si="0"/>
        <v>0</v>
      </c>
      <c r="Q42" s="2461">
        <f t="shared" si="1"/>
        <v>0</v>
      </c>
      <c r="R42" s="2463" t="str">
        <f t="shared" si="2"/>
        <v/>
      </c>
      <c r="S42" s="722"/>
      <c r="T42" s="2543"/>
      <c r="U42" s="2540">
        <v>0</v>
      </c>
      <c r="V42" s="2555"/>
      <c r="W42" s="2559"/>
      <c r="X42" s="29"/>
      <c r="Y42" s="2522"/>
      <c r="Z42" s="2559"/>
      <c r="AA42" s="29"/>
      <c r="AB42" s="2522"/>
      <c r="AC42" s="2559"/>
      <c r="AD42" s="29"/>
      <c r="AE42" s="2522"/>
      <c r="AF42" s="2559"/>
      <c r="AG42" s="29"/>
      <c r="AH42" s="2522"/>
      <c r="AI42" s="3000">
        <f t="shared" si="3"/>
        <v>0</v>
      </c>
      <c r="AJ42" s="3001"/>
      <c r="AK42" s="2562">
        <f t="shared" si="4"/>
        <v>0</v>
      </c>
      <c r="AL42" s="747">
        <f>IF(AK14=0,0,(AK42/AK14)*AL14)</f>
        <v>0</v>
      </c>
      <c r="AM42" s="2563">
        <f>IF(AK14=0,0,IF(ISBLANK(W42),0,(W42/AK14)*AL14))</f>
        <v>0</v>
      </c>
      <c r="AN42" s="2562">
        <f t="shared" si="5"/>
        <v>0</v>
      </c>
      <c r="AO42" s="747">
        <f>IF(AN14=0,0,(AN42/AN14)*AO14)</f>
        <v>0</v>
      </c>
      <c r="AP42" s="2563">
        <f>IF(AN14=0,0,IF(ISBLANK(Z42),0,(Z42/AN14)*AO14))</f>
        <v>0</v>
      </c>
      <c r="AQ42" s="2562">
        <f t="shared" si="6"/>
        <v>0</v>
      </c>
      <c r="AR42" s="747">
        <f>IF(AQ14=0,0,(AQ42/AQ14)*AR14)</f>
        <v>0</v>
      </c>
      <c r="AS42" s="2563">
        <f>IF(AQ14=0,0,IF(ISBLANK(AC42),0,(AC42/AQ14)*AR14))</f>
        <v>0</v>
      </c>
      <c r="AT42" s="2562">
        <f t="shared" si="7"/>
        <v>0</v>
      </c>
      <c r="AU42" s="747">
        <f>IF(AT14=0,0,(AT42/AT14)*AU14)</f>
        <v>0</v>
      </c>
      <c r="AV42" s="2563">
        <f>IF(AT14=0,0,IF(ISBLANK(AF42),0,(AF42/AT14)*AU14))</f>
        <v>0</v>
      </c>
    </row>
    <row r="43" spans="1:48" ht="15" customHeight="1">
      <c r="A43" s="2970"/>
      <c r="B43" s="2586">
        <f t="shared" si="12"/>
        <v>0</v>
      </c>
      <c r="C43" s="2587"/>
      <c r="D43" s="2436">
        <f>IF(ISBLANK(W43),0,(W43/B7)*P7)</f>
        <v>0</v>
      </c>
      <c r="E43" s="2457">
        <f t="shared" si="8"/>
        <v>0</v>
      </c>
      <c r="F43" s="2441">
        <f>IF(ISBLANK(B7),0,IF(B7=0,0,(AK43/B7)*P7))</f>
        <v>0</v>
      </c>
      <c r="G43" s="2436">
        <f>IF(ISBLANK(Z43),0,(Z43/B7)*P7)</f>
        <v>0</v>
      </c>
      <c r="H43" s="2457">
        <f t="shared" si="9"/>
        <v>0</v>
      </c>
      <c r="I43" s="2441">
        <f>IF(ISBLANK(B7),0,IF(B7=0,0,(AN43/B7)*P7))</f>
        <v>0</v>
      </c>
      <c r="J43" s="2436">
        <f>IF(ISBLANK(AC43),0,(AC43/B7)*P7)</f>
        <v>0</v>
      </c>
      <c r="K43" s="2457">
        <f t="shared" si="10"/>
        <v>0</v>
      </c>
      <c r="L43" s="2441">
        <f>IF(ISBLANK(B7),0,IF(B7=0,0,(AQ43/B7)*P7))</f>
        <v>0</v>
      </c>
      <c r="M43" s="2436">
        <f>IF(ISBLANK(AF43),0,(AF43/B7)*P7)</f>
        <v>0</v>
      </c>
      <c r="N43" s="2457">
        <f t="shared" si="11"/>
        <v>0</v>
      </c>
      <c r="O43" s="2441">
        <f>IF(ISBLANK(B7),0,IF(B7=0,0,(AT43/B7)*P7))</f>
        <v>0</v>
      </c>
      <c r="P43" s="2442">
        <f t="shared" si="0"/>
        <v>0</v>
      </c>
      <c r="Q43" s="2461">
        <f t="shared" si="1"/>
        <v>0</v>
      </c>
      <c r="R43" s="2463" t="str">
        <f t="shared" si="2"/>
        <v/>
      </c>
      <c r="S43" s="722"/>
      <c r="T43" s="2546"/>
      <c r="U43" s="2539">
        <v>0</v>
      </c>
      <c r="V43" s="2554"/>
      <c r="W43" s="2558"/>
      <c r="X43" s="2520"/>
      <c r="Y43" s="2521"/>
      <c r="Z43" s="2558"/>
      <c r="AA43" s="2520"/>
      <c r="AB43" s="2521"/>
      <c r="AC43" s="2558"/>
      <c r="AD43" s="2520"/>
      <c r="AE43" s="2521"/>
      <c r="AF43" s="2558"/>
      <c r="AG43" s="2520"/>
      <c r="AH43" s="2521"/>
      <c r="AI43" s="3000">
        <f t="shared" si="3"/>
        <v>0</v>
      </c>
      <c r="AJ43" s="3001"/>
      <c r="AK43" s="2562">
        <f t="shared" si="4"/>
        <v>0</v>
      </c>
      <c r="AL43" s="747">
        <f>IF(AK14=0,0,(AK43/AK14)*AL14)</f>
        <v>0</v>
      </c>
      <c r="AM43" s="2563">
        <f>IF(AK14=0,0,IF(ISBLANK(W43),0,(W43/AK14)*AL14))</f>
        <v>0</v>
      </c>
      <c r="AN43" s="2562">
        <f t="shared" si="5"/>
        <v>0</v>
      </c>
      <c r="AO43" s="747">
        <f>IF(AN14=0,0,(AN43/AN14)*AO14)</f>
        <v>0</v>
      </c>
      <c r="AP43" s="2563">
        <f>IF(AN14=0,0,IF(ISBLANK(Z43),0,(Z43/AN14)*AO14))</f>
        <v>0</v>
      </c>
      <c r="AQ43" s="2562">
        <f t="shared" si="6"/>
        <v>0</v>
      </c>
      <c r="AR43" s="747">
        <f>IF(AQ14=0,0,(AQ43/AQ14)*AR14)</f>
        <v>0</v>
      </c>
      <c r="AS43" s="2563">
        <f>IF(AQ14=0,0,IF(ISBLANK(AC43),0,(AC43/AQ14)*AR14))</f>
        <v>0</v>
      </c>
      <c r="AT43" s="2562">
        <f t="shared" si="7"/>
        <v>0</v>
      </c>
      <c r="AU43" s="747">
        <f>IF(AT14=0,0,(AT43/AT14)*AU14)</f>
        <v>0</v>
      </c>
      <c r="AV43" s="2563">
        <f>IF(AT14=0,0,IF(ISBLANK(AF43),0,(AF43/AT14)*AU14))</f>
        <v>0</v>
      </c>
    </row>
    <row r="44" spans="1:48" ht="15" customHeight="1">
      <c r="A44" s="2970"/>
      <c r="B44" s="2586">
        <f t="shared" si="12"/>
        <v>0</v>
      </c>
      <c r="C44" s="2587"/>
      <c r="D44" s="2436">
        <f>IF(ISBLANK(W44),0,(W44/B7)*P7)</f>
        <v>0</v>
      </c>
      <c r="E44" s="2457">
        <f t="shared" si="8"/>
        <v>0</v>
      </c>
      <c r="F44" s="2441">
        <f>IF(ISBLANK(B7),0,IF(B7=0,0,(AK44/B7)*P7))</f>
        <v>0</v>
      </c>
      <c r="G44" s="2436">
        <f>IF(ISBLANK(Z44),0,(Z44/B7)*P7)</f>
        <v>0</v>
      </c>
      <c r="H44" s="2457">
        <f t="shared" si="9"/>
        <v>0</v>
      </c>
      <c r="I44" s="2441">
        <f>IF(ISBLANK(B7),0,IF(B7=0,0,(AN44/B7)*P7))</f>
        <v>0</v>
      </c>
      <c r="J44" s="2436">
        <f>IF(ISBLANK(AC44),0,(AC44/B7)*P7)</f>
        <v>0</v>
      </c>
      <c r="K44" s="2457">
        <f t="shared" si="10"/>
        <v>0</v>
      </c>
      <c r="L44" s="2441">
        <f>IF(ISBLANK(B7),0,IF(B7=0,0,(AQ44/B7)*P7))</f>
        <v>0</v>
      </c>
      <c r="M44" s="2436">
        <f>IF(ISBLANK(AF44),0,(AF44/B7)*P7)</f>
        <v>0</v>
      </c>
      <c r="N44" s="2457">
        <f t="shared" si="11"/>
        <v>0</v>
      </c>
      <c r="O44" s="2441">
        <f>IF(ISBLANK(B7),0,IF(B7=0,0,(AT44/B7)*P7))</f>
        <v>0</v>
      </c>
      <c r="P44" s="2442">
        <f t="shared" si="0"/>
        <v>0</v>
      </c>
      <c r="Q44" s="2461">
        <f t="shared" si="1"/>
        <v>0</v>
      </c>
      <c r="R44" s="2463" t="str">
        <f t="shared" si="2"/>
        <v/>
      </c>
      <c r="S44" s="722"/>
      <c r="T44" s="2543"/>
      <c r="U44" s="2540">
        <v>0</v>
      </c>
      <c r="V44" s="2555"/>
      <c r="W44" s="2559"/>
      <c r="X44" s="29"/>
      <c r="Y44" s="2522"/>
      <c r="Z44" s="2559"/>
      <c r="AA44" s="29"/>
      <c r="AB44" s="2522"/>
      <c r="AC44" s="2559"/>
      <c r="AD44" s="29"/>
      <c r="AE44" s="2522"/>
      <c r="AF44" s="2559"/>
      <c r="AG44" s="29"/>
      <c r="AH44" s="2522"/>
      <c r="AI44" s="3000">
        <f t="shared" si="3"/>
        <v>0</v>
      </c>
      <c r="AJ44" s="3001"/>
      <c r="AK44" s="2562">
        <f t="shared" si="4"/>
        <v>0</v>
      </c>
      <c r="AL44" s="747">
        <f>IF(AK14=0,0,(AK44/AK14)*AL14)</f>
        <v>0</v>
      </c>
      <c r="AM44" s="2563">
        <f>IF(AK14=0,0,IF(ISBLANK(W44),0,(W44/AK14)*AL14))</f>
        <v>0</v>
      </c>
      <c r="AN44" s="2562">
        <f t="shared" si="5"/>
        <v>0</v>
      </c>
      <c r="AO44" s="747">
        <f>IF(AN14=0,0,(AN44/AN14)*AO14)</f>
        <v>0</v>
      </c>
      <c r="AP44" s="2563">
        <f>IF(AN14=0,0,IF(ISBLANK(Z44),0,(Z44/AN14)*AO14))</f>
        <v>0</v>
      </c>
      <c r="AQ44" s="2562">
        <f t="shared" si="6"/>
        <v>0</v>
      </c>
      <c r="AR44" s="747">
        <f>IF(AQ14=0,0,(AQ44/AQ14)*AR14)</f>
        <v>0</v>
      </c>
      <c r="AS44" s="2563">
        <f>IF(AQ14=0,0,IF(ISBLANK(AC44),0,(AC44/AQ14)*AR14))</f>
        <v>0</v>
      </c>
      <c r="AT44" s="2562">
        <f t="shared" si="7"/>
        <v>0</v>
      </c>
      <c r="AU44" s="747">
        <f>IF(AT14=0,0,(AT44/AT14)*AU14)</f>
        <v>0</v>
      </c>
      <c r="AV44" s="2563">
        <f>IF(AT14=0,0,IF(ISBLANK(AF44),0,(AF44/AT14)*AU14))</f>
        <v>0</v>
      </c>
    </row>
    <row r="45" spans="1:48" ht="15" customHeight="1">
      <c r="A45" s="2970"/>
      <c r="B45" s="2586">
        <f t="shared" si="12"/>
        <v>0</v>
      </c>
      <c r="C45" s="2587"/>
      <c r="D45" s="2436">
        <f>IF(ISBLANK(W45),0,(W45/B7)*P7)</f>
        <v>0</v>
      </c>
      <c r="E45" s="2457">
        <f t="shared" si="8"/>
        <v>0</v>
      </c>
      <c r="F45" s="2441">
        <f>IF(ISBLANK(B7),0,IF(B7=0,0,(AK45/B7)*P7))</f>
        <v>0</v>
      </c>
      <c r="G45" s="2436">
        <f>IF(ISBLANK(Z45),0,(Z45/B7)*P7)</f>
        <v>0</v>
      </c>
      <c r="H45" s="2457">
        <f t="shared" si="9"/>
        <v>0</v>
      </c>
      <c r="I45" s="2441">
        <f>IF(ISBLANK(B7),0,IF(B7=0,0,(AN45/B7)*P7))</f>
        <v>0</v>
      </c>
      <c r="J45" s="2436">
        <f>IF(ISBLANK(AC45),0,(AC45/B7)*P7)</f>
        <v>0</v>
      </c>
      <c r="K45" s="2457">
        <f t="shared" si="10"/>
        <v>0</v>
      </c>
      <c r="L45" s="2441">
        <f>IF(ISBLANK(B7),0,IF(B7=0,0,(AQ45/B7)*P7))</f>
        <v>0</v>
      </c>
      <c r="M45" s="2436">
        <f>IF(ISBLANK(AF45),0,(AF45/B7)*P7)</f>
        <v>0</v>
      </c>
      <c r="N45" s="2457">
        <f t="shared" si="11"/>
        <v>0</v>
      </c>
      <c r="O45" s="2441">
        <f>IF(ISBLANK(B7),0,IF(B7=0,0,(AT45/B7)*P7))</f>
        <v>0</v>
      </c>
      <c r="P45" s="2442">
        <f t="shared" si="0"/>
        <v>0</v>
      </c>
      <c r="Q45" s="2461">
        <f t="shared" si="1"/>
        <v>0</v>
      </c>
      <c r="R45" s="2463" t="str">
        <f t="shared" si="2"/>
        <v/>
      </c>
      <c r="S45" s="722"/>
      <c r="T45" s="2546"/>
      <c r="U45" s="2539">
        <v>0</v>
      </c>
      <c r="V45" s="2554"/>
      <c r="W45" s="2558"/>
      <c r="X45" s="2520"/>
      <c r="Y45" s="2521"/>
      <c r="Z45" s="2558"/>
      <c r="AA45" s="2520"/>
      <c r="AB45" s="2521"/>
      <c r="AC45" s="2558"/>
      <c r="AD45" s="2520"/>
      <c r="AE45" s="2521"/>
      <c r="AF45" s="2558"/>
      <c r="AG45" s="2520"/>
      <c r="AH45" s="2521"/>
      <c r="AI45" s="3000">
        <f t="shared" si="3"/>
        <v>0</v>
      </c>
      <c r="AJ45" s="3001"/>
      <c r="AK45" s="2562">
        <f t="shared" si="4"/>
        <v>0</v>
      </c>
      <c r="AL45" s="747">
        <f>IF(AK14=0,0,(AK45/AK14)*AL14)</f>
        <v>0</v>
      </c>
      <c r="AM45" s="2563">
        <f>IF(AK14=0,0,IF(ISBLANK(W45),0,(W45/AK14)*AL14))</f>
        <v>0</v>
      </c>
      <c r="AN45" s="2562">
        <f t="shared" si="5"/>
        <v>0</v>
      </c>
      <c r="AO45" s="747">
        <f>IF(AN14=0,0,(AN45/AN14)*AO14)</f>
        <v>0</v>
      </c>
      <c r="AP45" s="2563">
        <f>IF(AN14=0,0,IF(ISBLANK(Z45),0,(Z45/AN14)*AO14))</f>
        <v>0</v>
      </c>
      <c r="AQ45" s="2562">
        <f t="shared" si="6"/>
        <v>0</v>
      </c>
      <c r="AR45" s="747">
        <f>IF(AQ14=0,0,(AQ45/AQ14)*AR14)</f>
        <v>0</v>
      </c>
      <c r="AS45" s="2563">
        <f>IF(AQ14=0,0,IF(ISBLANK(AC45),0,(AC45/AQ14)*AR14))</f>
        <v>0</v>
      </c>
      <c r="AT45" s="2562">
        <f t="shared" si="7"/>
        <v>0</v>
      </c>
      <c r="AU45" s="747">
        <f>IF(AT14=0,0,(AT45/AT14)*AU14)</f>
        <v>0</v>
      </c>
      <c r="AV45" s="2563">
        <f>IF(AT14=0,0,IF(ISBLANK(AF45),0,(AF45/AT14)*AU14))</f>
        <v>0</v>
      </c>
    </row>
    <row r="46" spans="1:48" ht="15" customHeight="1">
      <c r="A46" s="2970"/>
      <c r="B46" s="2586">
        <f t="shared" si="12"/>
        <v>0</v>
      </c>
      <c r="C46" s="2587"/>
      <c r="D46" s="2436">
        <f>IF(ISBLANK(W46),0,(W46/B7)*P7)</f>
        <v>0</v>
      </c>
      <c r="E46" s="2457">
        <f t="shared" si="8"/>
        <v>0</v>
      </c>
      <c r="F46" s="2441">
        <f>IF(ISBLANK(B7),0,IF(B7=0,0,(AK46/B7)*P7))</f>
        <v>0</v>
      </c>
      <c r="G46" s="2436">
        <f>IF(ISBLANK(Z46),0,(Z46/B7)*P7)</f>
        <v>0</v>
      </c>
      <c r="H46" s="2457">
        <f t="shared" si="9"/>
        <v>0</v>
      </c>
      <c r="I46" s="2441">
        <f>IF(ISBLANK(B7),0,IF(B7=0,0,(AN46/B7)*P7))</f>
        <v>0</v>
      </c>
      <c r="J46" s="2436">
        <f>IF(ISBLANK(AC46),0,(AC46/B7)*P7)</f>
        <v>0</v>
      </c>
      <c r="K46" s="2457">
        <f t="shared" si="10"/>
        <v>0</v>
      </c>
      <c r="L46" s="2441">
        <f>IF(ISBLANK(B7),0,IF(B7=0,0,(AQ46/B7)*P7))</f>
        <v>0</v>
      </c>
      <c r="M46" s="2436">
        <f>IF(ISBLANK(AF46),0,(AF46/B7)*P7)</f>
        <v>0</v>
      </c>
      <c r="N46" s="2457">
        <f t="shared" si="11"/>
        <v>0</v>
      </c>
      <c r="O46" s="2441">
        <f>IF(ISBLANK(B7),0,IF(B7=0,0,(AT46/B7)*P7))</f>
        <v>0</v>
      </c>
      <c r="P46" s="2442">
        <f t="shared" si="0"/>
        <v>0</v>
      </c>
      <c r="Q46" s="2461">
        <f t="shared" si="1"/>
        <v>0</v>
      </c>
      <c r="R46" s="2463" t="str">
        <f t="shared" si="2"/>
        <v/>
      </c>
      <c r="S46" s="722"/>
      <c r="T46" s="2543"/>
      <c r="U46" s="2540">
        <v>0</v>
      </c>
      <c r="V46" s="2555"/>
      <c r="W46" s="2559"/>
      <c r="X46" s="29"/>
      <c r="Y46" s="2522"/>
      <c r="Z46" s="2559"/>
      <c r="AA46" s="29"/>
      <c r="AB46" s="2522"/>
      <c r="AC46" s="2559"/>
      <c r="AD46" s="29"/>
      <c r="AE46" s="2522"/>
      <c r="AF46" s="2559"/>
      <c r="AG46" s="29"/>
      <c r="AH46" s="2522"/>
      <c r="AI46" s="3000">
        <f t="shared" si="3"/>
        <v>0</v>
      </c>
      <c r="AJ46" s="3001"/>
      <c r="AK46" s="2562">
        <f t="shared" si="4"/>
        <v>0</v>
      </c>
      <c r="AL46" s="747">
        <f>IF(AK14=0,0,(AK46/AK14)*AL14)</f>
        <v>0</v>
      </c>
      <c r="AM46" s="2563">
        <f>IF(AK14=0,0,IF(ISBLANK(W46),0,(W46/AK14)*AL14))</f>
        <v>0</v>
      </c>
      <c r="AN46" s="2562">
        <f t="shared" si="5"/>
        <v>0</v>
      </c>
      <c r="AO46" s="747">
        <f>IF(AN14=0,0,(AN46/AN14)*AO14)</f>
        <v>0</v>
      </c>
      <c r="AP46" s="2563">
        <f>IF(AN14=0,0,IF(ISBLANK(Z46),0,(Z46/AN14)*AO14))</f>
        <v>0</v>
      </c>
      <c r="AQ46" s="2562">
        <f t="shared" si="6"/>
        <v>0</v>
      </c>
      <c r="AR46" s="747">
        <f>IF(AQ14=0,0,(AQ46/AQ14)*AR14)</f>
        <v>0</v>
      </c>
      <c r="AS46" s="2563">
        <f>IF(AQ14=0,0,IF(ISBLANK(AC46),0,(AC46/AQ14)*AR14))</f>
        <v>0</v>
      </c>
      <c r="AT46" s="2562">
        <f t="shared" si="7"/>
        <v>0</v>
      </c>
      <c r="AU46" s="747">
        <f>IF(AT14=0,0,(AT46/AT14)*AU14)</f>
        <v>0</v>
      </c>
      <c r="AV46" s="2563">
        <f>IF(AT14=0,0,IF(ISBLANK(AF46),0,(AF46/AT14)*AU14))</f>
        <v>0</v>
      </c>
    </row>
    <row r="47" spans="1:48" ht="15" customHeight="1">
      <c r="A47" s="2970"/>
      <c r="B47" s="2586">
        <f t="shared" si="12"/>
        <v>0</v>
      </c>
      <c r="C47" s="2587"/>
      <c r="D47" s="2436">
        <f>IF(ISBLANK(W47),0,(W47/B7)*P7)</f>
        <v>0</v>
      </c>
      <c r="E47" s="2457">
        <f t="shared" si="8"/>
        <v>0</v>
      </c>
      <c r="F47" s="2441">
        <f>IF(ISBLANK(B7),0,IF(B7=0,0,(AK47/B7)*P7))</f>
        <v>0</v>
      </c>
      <c r="G47" s="2436">
        <f>IF(ISBLANK(Z47),0,(Z47/B7)*P7)</f>
        <v>0</v>
      </c>
      <c r="H47" s="2457">
        <f t="shared" si="9"/>
        <v>0</v>
      </c>
      <c r="I47" s="2441">
        <f>IF(ISBLANK(B7),0,IF(B7=0,0,(AN47/B7)*P7))</f>
        <v>0</v>
      </c>
      <c r="J47" s="2436">
        <f>IF(ISBLANK(AC47),0,(AC47/B7)*P7)</f>
        <v>0</v>
      </c>
      <c r="K47" s="2457">
        <f t="shared" si="10"/>
        <v>0</v>
      </c>
      <c r="L47" s="2441">
        <f>IF(ISBLANK(B7),0,IF(B7=0,0,(AQ47/B7)*P7))</f>
        <v>0</v>
      </c>
      <c r="M47" s="2436">
        <f>IF(ISBLANK(AF47),0,(AF47/B7)*P7)</f>
        <v>0</v>
      </c>
      <c r="N47" s="2457">
        <f t="shared" si="11"/>
        <v>0</v>
      </c>
      <c r="O47" s="2441">
        <f>IF(ISBLANK(B7),0,IF(B7=0,0,(AT47/B7)*P7))</f>
        <v>0</v>
      </c>
      <c r="P47" s="2442">
        <f t="shared" si="0"/>
        <v>0</v>
      </c>
      <c r="Q47" s="2461">
        <f t="shared" si="1"/>
        <v>0</v>
      </c>
      <c r="R47" s="2463" t="str">
        <f t="shared" si="2"/>
        <v/>
      </c>
      <c r="S47" s="722"/>
      <c r="T47" s="2546"/>
      <c r="U47" s="2539">
        <v>0</v>
      </c>
      <c r="V47" s="2554"/>
      <c r="W47" s="2558"/>
      <c r="X47" s="2520"/>
      <c r="Y47" s="2521"/>
      <c r="Z47" s="2558"/>
      <c r="AA47" s="2520"/>
      <c r="AB47" s="2521"/>
      <c r="AC47" s="2558"/>
      <c r="AD47" s="2520"/>
      <c r="AE47" s="2521"/>
      <c r="AF47" s="2558"/>
      <c r="AG47" s="2520"/>
      <c r="AH47" s="2521"/>
      <c r="AI47" s="3000">
        <f t="shared" si="3"/>
        <v>0</v>
      </c>
      <c r="AJ47" s="3001"/>
      <c r="AK47" s="2562">
        <f t="shared" si="4"/>
        <v>0</v>
      </c>
      <c r="AL47" s="747">
        <f>IF(AK14=0,0,(AK47/AK14)*AL14)</f>
        <v>0</v>
      </c>
      <c r="AM47" s="2563">
        <f>IF(AK14=0,0,IF(ISBLANK(W47),0,(W47/AK14)*AL14))</f>
        <v>0</v>
      </c>
      <c r="AN47" s="2562">
        <f t="shared" si="5"/>
        <v>0</v>
      </c>
      <c r="AO47" s="747">
        <f>IF(AN14=0,0,(AN47/AN14)*AO14)</f>
        <v>0</v>
      </c>
      <c r="AP47" s="2563">
        <f>IF(AN14=0,0,IF(ISBLANK(Z47),0,(Z47/AN14)*AO14))</f>
        <v>0</v>
      </c>
      <c r="AQ47" s="2562">
        <f t="shared" si="6"/>
        <v>0</v>
      </c>
      <c r="AR47" s="747">
        <f>IF(AQ14=0,0,(AQ47/AQ14)*AR14)</f>
        <v>0</v>
      </c>
      <c r="AS47" s="2563">
        <f>IF(AQ14=0,0,IF(ISBLANK(AC47),0,(AC47/AQ14)*AR14))</f>
        <v>0</v>
      </c>
      <c r="AT47" s="2562">
        <f t="shared" si="7"/>
        <v>0</v>
      </c>
      <c r="AU47" s="747">
        <f>IF(AT14=0,0,(AT47/AT14)*AU14)</f>
        <v>0</v>
      </c>
      <c r="AV47" s="2563">
        <f>IF(AT14=0,0,IF(ISBLANK(AF47),0,(AF47/AT14)*AU14))</f>
        <v>0</v>
      </c>
    </row>
    <row r="48" spans="1:48" ht="15" customHeight="1">
      <c r="A48" s="2970"/>
      <c r="B48" s="2586">
        <f t="shared" si="12"/>
        <v>0</v>
      </c>
      <c r="C48" s="2587"/>
      <c r="D48" s="2436">
        <f>IF(ISBLANK(W48),0,(W48/B7)*P7)</f>
        <v>0</v>
      </c>
      <c r="E48" s="2457">
        <f t="shared" si="8"/>
        <v>0</v>
      </c>
      <c r="F48" s="2441">
        <f>IF(ISBLANK(B7),0,IF(B7=0,0,(AK48/B7)*P7))</f>
        <v>0</v>
      </c>
      <c r="G48" s="2436">
        <f>IF(ISBLANK(Z48),0,(Z48/B7)*P7)</f>
        <v>0</v>
      </c>
      <c r="H48" s="2457">
        <f t="shared" si="9"/>
        <v>0</v>
      </c>
      <c r="I48" s="2441">
        <f>IF(ISBLANK(B7),0,IF(B7=0,0,(AN48/B7)*P7))</f>
        <v>0</v>
      </c>
      <c r="J48" s="2436">
        <f>IF(ISBLANK(AC48),0,(AC48/B7)*P7)</f>
        <v>0</v>
      </c>
      <c r="K48" s="2457">
        <f t="shared" si="10"/>
        <v>0</v>
      </c>
      <c r="L48" s="2441">
        <f>IF(ISBLANK(B7),0,IF(B7=0,0,(AQ48/B7)*P7))</f>
        <v>0</v>
      </c>
      <c r="M48" s="2436">
        <f>IF(ISBLANK(AF48),0,(AF48/B7)*P7)</f>
        <v>0</v>
      </c>
      <c r="N48" s="2457">
        <f t="shared" si="11"/>
        <v>0</v>
      </c>
      <c r="O48" s="2441">
        <f>IF(ISBLANK(B7),0,IF(B7=0,0,(AT48/B7)*P7))</f>
        <v>0</v>
      </c>
      <c r="P48" s="2442">
        <f t="shared" si="0"/>
        <v>0</v>
      </c>
      <c r="Q48" s="2461">
        <f t="shared" si="1"/>
        <v>0</v>
      </c>
      <c r="R48" s="2463" t="str">
        <f t="shared" si="2"/>
        <v/>
      </c>
      <c r="S48" s="722"/>
      <c r="T48" s="2543"/>
      <c r="U48" s="2540">
        <v>0</v>
      </c>
      <c r="V48" s="2555"/>
      <c r="W48" s="2559"/>
      <c r="X48" s="29"/>
      <c r="Y48" s="2522"/>
      <c r="Z48" s="2559"/>
      <c r="AA48" s="29"/>
      <c r="AB48" s="2522"/>
      <c r="AC48" s="2559"/>
      <c r="AD48" s="29"/>
      <c r="AE48" s="2522"/>
      <c r="AF48" s="2559"/>
      <c r="AG48" s="29"/>
      <c r="AH48" s="2522"/>
      <c r="AI48" s="3000">
        <f t="shared" si="3"/>
        <v>0</v>
      </c>
      <c r="AJ48" s="3001"/>
      <c r="AK48" s="2562">
        <f t="shared" si="4"/>
        <v>0</v>
      </c>
      <c r="AL48" s="747">
        <f>IF(AK14=0,0,(AK48/AK14)*AL14)</f>
        <v>0</v>
      </c>
      <c r="AM48" s="2563">
        <f>IF(AK14=0,0,IF(ISBLANK(W48),0,(W48/AK14)*AL14))</f>
        <v>0</v>
      </c>
      <c r="AN48" s="2562">
        <f t="shared" si="5"/>
        <v>0</v>
      </c>
      <c r="AO48" s="747">
        <f>IF(AN14=0,0,(AN48/AN14)*AO14)</f>
        <v>0</v>
      </c>
      <c r="AP48" s="2563">
        <f>IF(AN14=0,0,IF(ISBLANK(Z48),0,(Z48/AN14)*AO14))</f>
        <v>0</v>
      </c>
      <c r="AQ48" s="2562">
        <f t="shared" si="6"/>
        <v>0</v>
      </c>
      <c r="AR48" s="747">
        <f>IF(AQ14=0,0,(AQ48/AQ14)*AR14)</f>
        <v>0</v>
      </c>
      <c r="AS48" s="2563">
        <f>IF(AQ14=0,0,IF(ISBLANK(AC48),0,(AC48/AQ14)*AR14))</f>
        <v>0</v>
      </c>
      <c r="AT48" s="2562">
        <f t="shared" si="7"/>
        <v>0</v>
      </c>
      <c r="AU48" s="747">
        <f>IF(AT14=0,0,(AT48/AT14)*AU14)</f>
        <v>0</v>
      </c>
      <c r="AV48" s="2563">
        <f>IF(AT14=0,0,IF(ISBLANK(AF48),0,(AF48/AT14)*AU14))</f>
        <v>0</v>
      </c>
    </row>
    <row r="49" spans="1:48">
      <c r="A49" s="2970"/>
      <c r="B49" s="2586">
        <f t="shared" si="12"/>
        <v>0</v>
      </c>
      <c r="C49" s="2587"/>
      <c r="D49" s="2436">
        <f>IF(ISBLANK(W49),0,(W49/B7)*P7)</f>
        <v>0</v>
      </c>
      <c r="E49" s="2457">
        <f t="shared" si="8"/>
        <v>0</v>
      </c>
      <c r="F49" s="2441">
        <f>IF(ISBLANK(B7),0,IF(B7=0,0,(AK49/B7)*P7))</f>
        <v>0</v>
      </c>
      <c r="G49" s="2436">
        <f>IF(ISBLANK(Z49),0,(Z49/B7)*P7)</f>
        <v>0</v>
      </c>
      <c r="H49" s="2457">
        <f t="shared" si="9"/>
        <v>0</v>
      </c>
      <c r="I49" s="2441">
        <f>IF(ISBLANK(B7),0,IF(B7=0,0,(AN49/B7)*P7))</f>
        <v>0</v>
      </c>
      <c r="J49" s="2436">
        <f>IF(ISBLANK(AC49),0,(AC49/B7)*P7)</f>
        <v>0</v>
      </c>
      <c r="K49" s="2457">
        <f t="shared" si="10"/>
        <v>0</v>
      </c>
      <c r="L49" s="2441">
        <f>IF(ISBLANK(B7),0,IF(B7=0,0,(AQ49/B7)*P7))</f>
        <v>0</v>
      </c>
      <c r="M49" s="2436">
        <f>IF(ISBLANK(AF49),0,(AF49/B7)*P7)</f>
        <v>0</v>
      </c>
      <c r="N49" s="2457">
        <f t="shared" si="11"/>
        <v>0</v>
      </c>
      <c r="O49" s="2441">
        <f>IF(ISBLANK(B7),0,IF(B7=0,0,(AT49/B7)*P7))</f>
        <v>0</v>
      </c>
      <c r="P49" s="2442">
        <f t="shared" si="0"/>
        <v>0</v>
      </c>
      <c r="Q49" s="2461">
        <f t="shared" si="1"/>
        <v>0</v>
      </c>
      <c r="R49" s="2463" t="str">
        <f t="shared" si="2"/>
        <v/>
      </c>
      <c r="S49" s="722"/>
      <c r="T49" s="2546"/>
      <c r="U49" s="2539">
        <v>0</v>
      </c>
      <c r="V49" s="2554"/>
      <c r="W49" s="2558"/>
      <c r="X49" s="2520"/>
      <c r="Y49" s="2521"/>
      <c r="Z49" s="2558"/>
      <c r="AA49" s="2520"/>
      <c r="AB49" s="2521"/>
      <c r="AC49" s="2558"/>
      <c r="AD49" s="2520"/>
      <c r="AE49" s="2521"/>
      <c r="AF49" s="2558"/>
      <c r="AG49" s="2520"/>
      <c r="AH49" s="2521"/>
      <c r="AI49" s="3000">
        <f t="shared" si="3"/>
        <v>0</v>
      </c>
      <c r="AJ49" s="3001"/>
      <c r="AK49" s="2562">
        <f t="shared" si="4"/>
        <v>0</v>
      </c>
      <c r="AL49" s="747">
        <f>IF(AK14=0,0,(AK49/AK14)*AL14)</f>
        <v>0</v>
      </c>
      <c r="AM49" s="2563">
        <f>IF(AK14=0,0,IF(ISBLANK(W49),0,(W49/AK14)*AL14))</f>
        <v>0</v>
      </c>
      <c r="AN49" s="2562">
        <f t="shared" si="5"/>
        <v>0</v>
      </c>
      <c r="AO49" s="747">
        <f>IF(AN14=0,0,(AN49/AN14)*AO14)</f>
        <v>0</v>
      </c>
      <c r="AP49" s="2563">
        <f>IF(AN14=0,0,IF(ISBLANK(Z49),0,(Z49/AN14)*AO14))</f>
        <v>0</v>
      </c>
      <c r="AQ49" s="2562">
        <f t="shared" si="6"/>
        <v>0</v>
      </c>
      <c r="AR49" s="747">
        <f>IF(AQ14=0,0,(AQ49/AQ14)*AR14)</f>
        <v>0</v>
      </c>
      <c r="AS49" s="2563">
        <f>IF(AQ14=0,0,IF(ISBLANK(AC49),0,(AC49/AQ14)*AR14))</f>
        <v>0</v>
      </c>
      <c r="AT49" s="2562">
        <f t="shared" si="7"/>
        <v>0</v>
      </c>
      <c r="AU49" s="747">
        <f>IF(AT14=0,0,(AT49/AT14)*AU14)</f>
        <v>0</v>
      </c>
      <c r="AV49" s="2563">
        <f>IF(AT14=0,0,IF(ISBLANK(AF49),0,(AF49/AT14)*AU14))</f>
        <v>0</v>
      </c>
    </row>
    <row r="50" spans="1:48" ht="15" customHeight="1">
      <c r="A50" s="2970"/>
      <c r="B50" s="2586">
        <f t="shared" si="12"/>
        <v>0</v>
      </c>
      <c r="C50" s="2587"/>
      <c r="D50" s="2436">
        <f>IF(ISBLANK(W50),0,(W50/B7)*P7)</f>
        <v>0</v>
      </c>
      <c r="E50" s="2457">
        <f t="shared" si="8"/>
        <v>0</v>
      </c>
      <c r="F50" s="2441">
        <f>IF(ISBLANK(B7),0,IF(B7=0,0,(AK50/B7)*P7))</f>
        <v>0</v>
      </c>
      <c r="G50" s="2436">
        <f>IF(ISBLANK(Z50),0,(Z50/B7)*P7)</f>
        <v>0</v>
      </c>
      <c r="H50" s="2457">
        <f t="shared" si="9"/>
        <v>0</v>
      </c>
      <c r="I50" s="2441">
        <f>IF(ISBLANK(B7),0,IF(B7=0,0,(AN50/B7)*P7))</f>
        <v>0</v>
      </c>
      <c r="J50" s="2436">
        <f>IF(ISBLANK(AC50),0,(AC50/B7)*P7)</f>
        <v>0</v>
      </c>
      <c r="K50" s="2457">
        <f t="shared" si="10"/>
        <v>0</v>
      </c>
      <c r="L50" s="2441">
        <f>IF(ISBLANK(B7),0,IF(B7=0,0,(AQ50/B7)*P7))</f>
        <v>0</v>
      </c>
      <c r="M50" s="2436">
        <f>IF(ISBLANK(AF50),0,(AF50/B7)*P7)</f>
        <v>0</v>
      </c>
      <c r="N50" s="2457">
        <f t="shared" si="11"/>
        <v>0</v>
      </c>
      <c r="O50" s="2441">
        <f>IF(ISBLANK(B7),0,IF(B7=0,0,(AT50/B7)*P7))</f>
        <v>0</v>
      </c>
      <c r="P50" s="2442">
        <f t="shared" si="0"/>
        <v>0</v>
      </c>
      <c r="Q50" s="2461">
        <f t="shared" si="1"/>
        <v>0</v>
      </c>
      <c r="R50" s="2463" t="str">
        <f t="shared" si="2"/>
        <v/>
      </c>
      <c r="S50" s="722"/>
      <c r="T50" s="2543"/>
      <c r="U50" s="2540">
        <v>0</v>
      </c>
      <c r="V50" s="2555"/>
      <c r="W50" s="2559"/>
      <c r="X50" s="29"/>
      <c r="Y50" s="2522"/>
      <c r="Z50" s="2559"/>
      <c r="AA50" s="29"/>
      <c r="AB50" s="2522"/>
      <c r="AC50" s="2559"/>
      <c r="AD50" s="29"/>
      <c r="AE50" s="2522"/>
      <c r="AF50" s="2559"/>
      <c r="AG50" s="29"/>
      <c r="AH50" s="2522"/>
      <c r="AI50" s="3000">
        <f t="shared" si="3"/>
        <v>0</v>
      </c>
      <c r="AJ50" s="3001"/>
      <c r="AK50" s="2562">
        <f t="shared" si="4"/>
        <v>0</v>
      </c>
      <c r="AL50" s="747">
        <f>IF(AK14=0,0,(AK50/AK14)*AL14)</f>
        <v>0</v>
      </c>
      <c r="AM50" s="2563">
        <f>IF(AK14=0,0,IF(ISBLANK(W50),0,(W50/AK14)*AL14))</f>
        <v>0</v>
      </c>
      <c r="AN50" s="2562">
        <f t="shared" si="5"/>
        <v>0</v>
      </c>
      <c r="AO50" s="747">
        <f>IF(AN14=0,0,(AN50/AN14)*AO14)</f>
        <v>0</v>
      </c>
      <c r="AP50" s="2563">
        <f>IF(AN14=0,0,IF(ISBLANK(Z50),0,(Z50/AN14)*AO14))</f>
        <v>0</v>
      </c>
      <c r="AQ50" s="2562">
        <f t="shared" si="6"/>
        <v>0</v>
      </c>
      <c r="AR50" s="747">
        <f>IF(AQ14=0,0,(AQ50/AQ14)*AR14)</f>
        <v>0</v>
      </c>
      <c r="AS50" s="2563">
        <f>IF(AQ14=0,0,IF(ISBLANK(AC50),0,(AC50/AQ14)*AR14))</f>
        <v>0</v>
      </c>
      <c r="AT50" s="2562">
        <f t="shared" si="7"/>
        <v>0</v>
      </c>
      <c r="AU50" s="747">
        <f>IF(AT14=0,0,(AT50/AT14)*AU14)</f>
        <v>0</v>
      </c>
      <c r="AV50" s="2563">
        <f>IF(AT14=0,0,IF(ISBLANK(AF50),0,(AF50/AT14)*AU14))</f>
        <v>0</v>
      </c>
    </row>
    <row r="51" spans="1:48" ht="15" customHeight="1">
      <c r="A51" s="2970"/>
      <c r="B51" s="2586">
        <f t="shared" si="12"/>
        <v>0</v>
      </c>
      <c r="C51" s="2587"/>
      <c r="D51" s="2436">
        <f>IF(ISBLANK(W51),0,(W51/B7)*P7)</f>
        <v>0</v>
      </c>
      <c r="E51" s="2457">
        <f t="shared" si="8"/>
        <v>0</v>
      </c>
      <c r="F51" s="2441">
        <f>IF(ISBLANK(B7),0,IF(B7=0,0,(AK51/B7)*P7))</f>
        <v>0</v>
      </c>
      <c r="G51" s="2436">
        <f>IF(ISBLANK(Z51),0,(Z51/B7)*P7)</f>
        <v>0</v>
      </c>
      <c r="H51" s="2457">
        <f t="shared" si="9"/>
        <v>0</v>
      </c>
      <c r="I51" s="2441">
        <f>IF(ISBLANK(B7),0,IF(B7=0,0,(AN51/B7)*P7))</f>
        <v>0</v>
      </c>
      <c r="J51" s="2436">
        <f>IF(ISBLANK(AC51),0,(AC51/B7)*P7)</f>
        <v>0</v>
      </c>
      <c r="K51" s="2457">
        <f t="shared" si="10"/>
        <v>0</v>
      </c>
      <c r="L51" s="2441">
        <f>IF(ISBLANK(B7),0,IF(B7=0,0,(AQ51/B7)*P7))</f>
        <v>0</v>
      </c>
      <c r="M51" s="2436">
        <f>IF(ISBLANK(AF51),0,(AF51/B7)*P7)</f>
        <v>0</v>
      </c>
      <c r="N51" s="2457">
        <f t="shared" si="11"/>
        <v>0</v>
      </c>
      <c r="O51" s="2441">
        <f>IF(ISBLANK(B7),0,IF(B7=0,0,(AT51/B7)*P7))</f>
        <v>0</v>
      </c>
      <c r="P51" s="2442">
        <f t="shared" si="0"/>
        <v>0</v>
      </c>
      <c r="Q51" s="2461">
        <f t="shared" si="1"/>
        <v>0</v>
      </c>
      <c r="R51" s="2463" t="str">
        <f t="shared" si="2"/>
        <v/>
      </c>
      <c r="S51" s="722"/>
      <c r="T51" s="2546"/>
      <c r="U51" s="2539">
        <v>0</v>
      </c>
      <c r="V51" s="2554"/>
      <c r="W51" s="2558"/>
      <c r="X51" s="2520"/>
      <c r="Y51" s="2521"/>
      <c r="Z51" s="2558"/>
      <c r="AA51" s="2520"/>
      <c r="AB51" s="2521"/>
      <c r="AC51" s="2558"/>
      <c r="AD51" s="2520"/>
      <c r="AE51" s="2521"/>
      <c r="AF51" s="2558"/>
      <c r="AG51" s="2520"/>
      <c r="AH51" s="2521"/>
      <c r="AI51" s="3000">
        <f t="shared" si="3"/>
        <v>0</v>
      </c>
      <c r="AJ51" s="3001"/>
      <c r="AK51" s="2562">
        <f t="shared" si="4"/>
        <v>0</v>
      </c>
      <c r="AL51" s="747">
        <f>IF(AK14=0,0,(AK51/AK14)*AL14)</f>
        <v>0</v>
      </c>
      <c r="AM51" s="2563">
        <f>IF(AK14=0,0,IF(ISBLANK(W51),0,(W51/AK14)*AL14))</f>
        <v>0</v>
      </c>
      <c r="AN51" s="2562">
        <f t="shared" si="5"/>
        <v>0</v>
      </c>
      <c r="AO51" s="747">
        <f>IF(AN14=0,0,(AN51/AN14)*AO14)</f>
        <v>0</v>
      </c>
      <c r="AP51" s="2563">
        <f>IF(AN14=0,0,IF(ISBLANK(Z51),0,(Z51/AN14)*AO14))</f>
        <v>0</v>
      </c>
      <c r="AQ51" s="2562">
        <f t="shared" si="6"/>
        <v>0</v>
      </c>
      <c r="AR51" s="747">
        <f>IF(AQ14=0,0,(AQ51/AQ14)*AR14)</f>
        <v>0</v>
      </c>
      <c r="AS51" s="2563">
        <f>IF(AQ14=0,0,IF(ISBLANK(AC51),0,(AC51/AQ14)*AR14))</f>
        <v>0</v>
      </c>
      <c r="AT51" s="2562">
        <f t="shared" si="7"/>
        <v>0</v>
      </c>
      <c r="AU51" s="747">
        <f>IF(AT14=0,0,(AT51/AT14)*AU14)</f>
        <v>0</v>
      </c>
      <c r="AV51" s="2563">
        <f>IF(AT14=0,0,IF(ISBLANK(AF51),0,(AF51/AT14)*AU14))</f>
        <v>0</v>
      </c>
    </row>
    <row r="52" spans="1:48" ht="15" customHeight="1">
      <c r="A52" s="2970"/>
      <c r="B52" s="2586">
        <f t="shared" si="12"/>
        <v>0</v>
      </c>
      <c r="C52" s="2587"/>
      <c r="D52" s="2436">
        <f>IF(ISBLANK(W52),0,(W52/B7)*P7)</f>
        <v>0</v>
      </c>
      <c r="E52" s="2457">
        <f t="shared" si="8"/>
        <v>0</v>
      </c>
      <c r="F52" s="2441">
        <f>IF(ISBLANK(B7),0,IF(B7=0,0,(AK52/B7)*P7))</f>
        <v>0</v>
      </c>
      <c r="G52" s="2436">
        <f>IF(ISBLANK(Z52),0,(Z52/B7)*P7)</f>
        <v>0</v>
      </c>
      <c r="H52" s="2457">
        <f t="shared" si="9"/>
        <v>0</v>
      </c>
      <c r="I52" s="2441">
        <f>IF(ISBLANK(B7),0,IF(B7=0,0,(AN52/B7)*P7))</f>
        <v>0</v>
      </c>
      <c r="J52" s="2436">
        <f>IF(ISBLANK(AC52),0,(AC52/B7)*P7)</f>
        <v>0</v>
      </c>
      <c r="K52" s="2457">
        <f t="shared" si="10"/>
        <v>0</v>
      </c>
      <c r="L52" s="2441">
        <f>IF(ISBLANK(B7),0,IF(B7=0,0,(AQ52/B7)*P7))</f>
        <v>0</v>
      </c>
      <c r="M52" s="2436">
        <f>IF(ISBLANK(AF52),0,(AF52/B7)*P7)</f>
        <v>0</v>
      </c>
      <c r="N52" s="2457">
        <f t="shared" si="11"/>
        <v>0</v>
      </c>
      <c r="O52" s="2441">
        <f>IF(ISBLANK(B7),0,IF(B7=0,0,(AT52/B7)*P7))</f>
        <v>0</v>
      </c>
      <c r="P52" s="2442">
        <f t="shared" si="0"/>
        <v>0</v>
      </c>
      <c r="Q52" s="2461">
        <f t="shared" si="1"/>
        <v>0</v>
      </c>
      <c r="R52" s="2463" t="str">
        <f t="shared" si="2"/>
        <v/>
      </c>
      <c r="S52" s="722"/>
      <c r="T52" s="2543"/>
      <c r="U52" s="2540">
        <v>0</v>
      </c>
      <c r="V52" s="2555"/>
      <c r="W52" s="2559"/>
      <c r="X52" s="29"/>
      <c r="Y52" s="2522"/>
      <c r="Z52" s="2559"/>
      <c r="AA52" s="29"/>
      <c r="AB52" s="2522"/>
      <c r="AC52" s="2559"/>
      <c r="AD52" s="29"/>
      <c r="AE52" s="2522"/>
      <c r="AF52" s="2559"/>
      <c r="AG52" s="29"/>
      <c r="AH52" s="2522"/>
      <c r="AI52" s="3000">
        <f t="shared" si="3"/>
        <v>0</v>
      </c>
      <c r="AJ52" s="3001"/>
      <c r="AK52" s="2562">
        <f t="shared" si="4"/>
        <v>0</v>
      </c>
      <c r="AL52" s="747">
        <f>IF(AK14=0,0,(AK52/AK14)*AL14)</f>
        <v>0</v>
      </c>
      <c r="AM52" s="2563">
        <f>IF(AK14=0,0,IF(ISBLANK(W52),0,(W52/AK14)*AL14))</f>
        <v>0</v>
      </c>
      <c r="AN52" s="2562">
        <f t="shared" si="5"/>
        <v>0</v>
      </c>
      <c r="AO52" s="747">
        <f>IF(AN14=0,0,(AN52/AN14)*AO14)</f>
        <v>0</v>
      </c>
      <c r="AP52" s="2563">
        <f>IF(AN14=0,0,IF(ISBLANK(Z52),0,(Z52/AN14)*AO14))</f>
        <v>0</v>
      </c>
      <c r="AQ52" s="2562">
        <f t="shared" si="6"/>
        <v>0</v>
      </c>
      <c r="AR52" s="747">
        <f>IF(AQ14=0,0,(AQ52/AQ14)*AR14)</f>
        <v>0</v>
      </c>
      <c r="AS52" s="2563">
        <f>IF(AQ14=0,0,IF(ISBLANK(AC52),0,(AC52/AQ14)*AR14))</f>
        <v>0</v>
      </c>
      <c r="AT52" s="2562">
        <f t="shared" si="7"/>
        <v>0</v>
      </c>
      <c r="AU52" s="747">
        <f>IF(AT14=0,0,(AT52/AT14)*AU14)</f>
        <v>0</v>
      </c>
      <c r="AV52" s="2563">
        <f>IF(AT14=0,0,IF(ISBLANK(AF52),0,(AF52/AT14)*AU14))</f>
        <v>0</v>
      </c>
    </row>
    <row r="53" spans="1:48">
      <c r="A53" s="2970"/>
      <c r="B53" s="2586">
        <f t="shared" si="12"/>
        <v>0</v>
      </c>
      <c r="C53" s="2587"/>
      <c r="D53" s="2436">
        <f>IF(ISBLANK(W53),0,(W53/B7)*P7)</f>
        <v>0</v>
      </c>
      <c r="E53" s="2457">
        <f t="shared" si="8"/>
        <v>0</v>
      </c>
      <c r="F53" s="2441">
        <f>IF(ISBLANK(B7),0,IF(B7=0,0,(AK53/B7)*P7))</f>
        <v>0</v>
      </c>
      <c r="G53" s="2436">
        <f>IF(ISBLANK(Z53),0,(Z53/B7)*P7)</f>
        <v>0</v>
      </c>
      <c r="H53" s="2457">
        <f t="shared" si="9"/>
        <v>0</v>
      </c>
      <c r="I53" s="2441">
        <f>IF(ISBLANK(B7),0,IF(B7=0,0,(AN53/B7)*P7))</f>
        <v>0</v>
      </c>
      <c r="J53" s="2436">
        <f>IF(ISBLANK(AC53),0,(AC53/B7)*P7)</f>
        <v>0</v>
      </c>
      <c r="K53" s="2457">
        <f t="shared" si="10"/>
        <v>0</v>
      </c>
      <c r="L53" s="2441">
        <f>IF(ISBLANK(B7),0,IF(B7=0,0,(AQ53/B7)*P7))</f>
        <v>0</v>
      </c>
      <c r="M53" s="2436">
        <f>IF(ISBLANK(AF53),0,(AF53/B7)*P7)</f>
        <v>0</v>
      </c>
      <c r="N53" s="2457">
        <f t="shared" si="11"/>
        <v>0</v>
      </c>
      <c r="O53" s="2441">
        <f>IF(ISBLANK(B7),0,IF(B7=0,0,(AT53/B7)*P7))</f>
        <v>0</v>
      </c>
      <c r="P53" s="2442">
        <f t="shared" si="0"/>
        <v>0</v>
      </c>
      <c r="Q53" s="2461">
        <f t="shared" si="1"/>
        <v>0</v>
      </c>
      <c r="R53" s="2463" t="str">
        <f t="shared" si="2"/>
        <v/>
      </c>
      <c r="S53" s="722"/>
      <c r="T53" s="2546"/>
      <c r="U53" s="2539">
        <v>0</v>
      </c>
      <c r="V53" s="2554"/>
      <c r="W53" s="2558"/>
      <c r="X53" s="2520"/>
      <c r="Y53" s="2521"/>
      <c r="Z53" s="2558"/>
      <c r="AA53" s="2520"/>
      <c r="AB53" s="2521"/>
      <c r="AC53" s="2558"/>
      <c r="AD53" s="2520"/>
      <c r="AE53" s="2521"/>
      <c r="AF53" s="2558"/>
      <c r="AG53" s="2520"/>
      <c r="AH53" s="2521"/>
      <c r="AI53" s="3000">
        <f t="shared" si="3"/>
        <v>0</v>
      </c>
      <c r="AJ53" s="3001"/>
      <c r="AK53" s="2562">
        <f t="shared" si="4"/>
        <v>0</v>
      </c>
      <c r="AL53" s="747">
        <f>IF(AK14=0,0,(AK53/AK14)*AL14)</f>
        <v>0</v>
      </c>
      <c r="AM53" s="2563">
        <f>IF(AK14=0,0,IF(ISBLANK(W53),0,(W53/AK14)*AL14))</f>
        <v>0</v>
      </c>
      <c r="AN53" s="2562">
        <f t="shared" si="5"/>
        <v>0</v>
      </c>
      <c r="AO53" s="747">
        <f>IF(AN14=0,0,(AN53/AN14)*AO14)</f>
        <v>0</v>
      </c>
      <c r="AP53" s="2563">
        <f>IF(AN14=0,0,IF(ISBLANK(Z53),0,(Z53/AN14)*AO14))</f>
        <v>0</v>
      </c>
      <c r="AQ53" s="2562">
        <f t="shared" si="6"/>
        <v>0</v>
      </c>
      <c r="AR53" s="747">
        <f>IF(AQ14=0,0,(AQ53/AQ14)*AR14)</f>
        <v>0</v>
      </c>
      <c r="AS53" s="2563">
        <f>IF(AQ14=0,0,IF(ISBLANK(AC53),0,(AC53/AQ14)*AR14))</f>
        <v>0</v>
      </c>
      <c r="AT53" s="2562">
        <f t="shared" si="7"/>
        <v>0</v>
      </c>
      <c r="AU53" s="747">
        <f>IF(AT14=0,0,(AT53/AT14)*AU14)</f>
        <v>0</v>
      </c>
      <c r="AV53" s="2563">
        <f>IF(AT14=0,0,IF(ISBLANK(AF53),0,(AF53/AT14)*AU14))</f>
        <v>0</v>
      </c>
    </row>
    <row r="54" spans="1:48">
      <c r="A54" s="2970"/>
      <c r="B54" s="2586">
        <f t="shared" si="12"/>
        <v>0</v>
      </c>
      <c r="C54" s="2587"/>
      <c r="D54" s="2436">
        <f>IF(ISBLANK(W54),0,(W54/B7)*P7)</f>
        <v>0</v>
      </c>
      <c r="E54" s="2457">
        <f t="shared" si="8"/>
        <v>0</v>
      </c>
      <c r="F54" s="2441">
        <f>IF(ISBLANK(B7),0,IF(B7=0,0,(AK54/B7)*P7))</f>
        <v>0</v>
      </c>
      <c r="G54" s="2436">
        <f>IF(ISBLANK(Z54),0,(Z54/B7)*P7)</f>
        <v>0</v>
      </c>
      <c r="H54" s="2457">
        <f t="shared" si="9"/>
        <v>0</v>
      </c>
      <c r="I54" s="2441">
        <f>IF(ISBLANK(B7),0,IF(B7=0,0,(AN54/B7)*P7))</f>
        <v>0</v>
      </c>
      <c r="J54" s="2436">
        <f>IF(ISBLANK(AC54),0,(AC54/B7)*P7)</f>
        <v>0</v>
      </c>
      <c r="K54" s="2457">
        <f t="shared" si="10"/>
        <v>0</v>
      </c>
      <c r="L54" s="2441">
        <f>IF(ISBLANK(B7),0,IF(B7=0,0,(AQ54/B7)*P7))</f>
        <v>0</v>
      </c>
      <c r="M54" s="2436">
        <f>IF(ISBLANK(AF54),0,(AF54/B7)*P7)</f>
        <v>0</v>
      </c>
      <c r="N54" s="2457">
        <f t="shared" si="11"/>
        <v>0</v>
      </c>
      <c r="O54" s="2441">
        <f>IF(ISBLANK(B7),0,IF(B7=0,0,(AT54/B7)*P7))</f>
        <v>0</v>
      </c>
      <c r="P54" s="2442">
        <f t="shared" si="0"/>
        <v>0</v>
      </c>
      <c r="Q54" s="2461">
        <f t="shared" si="1"/>
        <v>0</v>
      </c>
      <c r="R54" s="2463" t="str">
        <f t="shared" si="2"/>
        <v/>
      </c>
      <c r="S54" s="722"/>
      <c r="T54" s="2543"/>
      <c r="U54" s="2540">
        <v>0</v>
      </c>
      <c r="V54" s="2555"/>
      <c r="W54" s="2559"/>
      <c r="X54" s="29"/>
      <c r="Y54" s="2522"/>
      <c r="Z54" s="2559"/>
      <c r="AA54" s="29"/>
      <c r="AB54" s="2522"/>
      <c r="AC54" s="2559"/>
      <c r="AD54" s="29"/>
      <c r="AE54" s="2522"/>
      <c r="AF54" s="2559"/>
      <c r="AG54" s="29"/>
      <c r="AH54" s="2522"/>
      <c r="AI54" s="3000">
        <f t="shared" si="3"/>
        <v>0</v>
      </c>
      <c r="AJ54" s="3001"/>
      <c r="AK54" s="2562">
        <f t="shared" si="4"/>
        <v>0</v>
      </c>
      <c r="AL54" s="747">
        <f>IF(AK14=0,0,(AK54/AK14)*AL14)</f>
        <v>0</v>
      </c>
      <c r="AM54" s="2563">
        <f>IF(AK14=0,0,IF(ISBLANK(W54),0,(W54/AK14)*AL14))</f>
        <v>0</v>
      </c>
      <c r="AN54" s="2562">
        <f t="shared" si="5"/>
        <v>0</v>
      </c>
      <c r="AO54" s="747">
        <f>IF(AN14=0,0,(AN54/AN14)*AO14)</f>
        <v>0</v>
      </c>
      <c r="AP54" s="2563">
        <f>IF(AN14=0,0,IF(ISBLANK(Z54),0,(Z54/AN14)*AO14))</f>
        <v>0</v>
      </c>
      <c r="AQ54" s="2562">
        <f t="shared" si="6"/>
        <v>0</v>
      </c>
      <c r="AR54" s="747">
        <f>IF(AQ14=0,0,(AQ54/AQ14)*AR14)</f>
        <v>0</v>
      </c>
      <c r="AS54" s="2563">
        <f>IF(AQ14=0,0,IF(ISBLANK(AC54),0,(AC54/AQ14)*AR14))</f>
        <v>0</v>
      </c>
      <c r="AT54" s="2562">
        <f t="shared" si="7"/>
        <v>0</v>
      </c>
      <c r="AU54" s="747">
        <f>IF(AT14=0,0,(AT54/AT14)*AU14)</f>
        <v>0</v>
      </c>
      <c r="AV54" s="2563">
        <f>IF(AT14=0,0,IF(ISBLANK(AF54),0,(AF54/AT14)*AU14))</f>
        <v>0</v>
      </c>
    </row>
    <row r="55" spans="1:48">
      <c r="A55" s="2970"/>
      <c r="B55" s="2586">
        <f t="shared" si="12"/>
        <v>0</v>
      </c>
      <c r="C55" s="2587"/>
      <c r="D55" s="2436">
        <f>IF(ISBLANK(W55),0,(W55/B7)*P7)</f>
        <v>0</v>
      </c>
      <c r="E55" s="2457">
        <f t="shared" si="8"/>
        <v>0</v>
      </c>
      <c r="F55" s="2441">
        <f>IF(ISBLANK(B7),0,IF(B7=0,0,(AK55/B7)*P7))</f>
        <v>0</v>
      </c>
      <c r="G55" s="2436">
        <f>IF(ISBLANK(Z55),0,(Z55/B7)*P7)</f>
        <v>0</v>
      </c>
      <c r="H55" s="2457">
        <f t="shared" si="9"/>
        <v>0</v>
      </c>
      <c r="I55" s="2441">
        <f>IF(ISBLANK(B7),0,IF(B7=0,0,(AN55/B7)*P7))</f>
        <v>0</v>
      </c>
      <c r="J55" s="2436">
        <f>IF(ISBLANK(AC55),0,(AC55/B7)*P7)</f>
        <v>0</v>
      </c>
      <c r="K55" s="2457">
        <f t="shared" si="10"/>
        <v>0</v>
      </c>
      <c r="L55" s="2441">
        <f>IF(ISBLANK(B7),0,IF(B7=0,0,(AQ55/B7)*P7))</f>
        <v>0</v>
      </c>
      <c r="M55" s="2436">
        <f>IF(ISBLANK(AF55),0,(AF55/B7)*P7)</f>
        <v>0</v>
      </c>
      <c r="N55" s="2457">
        <f t="shared" si="11"/>
        <v>0</v>
      </c>
      <c r="O55" s="2441">
        <f>IF(ISBLANK(B7),0,IF(B7=0,0,(AT55/B7)*P7))</f>
        <v>0</v>
      </c>
      <c r="P55" s="2442">
        <f t="shared" si="0"/>
        <v>0</v>
      </c>
      <c r="Q55" s="2461">
        <f t="shared" si="1"/>
        <v>0</v>
      </c>
      <c r="R55" s="2463" t="str">
        <f t="shared" si="2"/>
        <v/>
      </c>
      <c r="S55" s="722"/>
      <c r="T55" s="2546"/>
      <c r="U55" s="2539">
        <v>0</v>
      </c>
      <c r="V55" s="2554"/>
      <c r="W55" s="2558"/>
      <c r="X55" s="2520"/>
      <c r="Y55" s="2521"/>
      <c r="Z55" s="2558"/>
      <c r="AA55" s="2520"/>
      <c r="AB55" s="2521"/>
      <c r="AC55" s="2558"/>
      <c r="AD55" s="2520"/>
      <c r="AE55" s="2521"/>
      <c r="AF55" s="2558"/>
      <c r="AG55" s="2520"/>
      <c r="AH55" s="2521"/>
      <c r="AI55" s="3000">
        <f t="shared" si="3"/>
        <v>0</v>
      </c>
      <c r="AJ55" s="3001"/>
      <c r="AK55" s="2562">
        <f t="shared" si="4"/>
        <v>0</v>
      </c>
      <c r="AL55" s="747">
        <f>IF(AK14=0,0,(AK55/AK14)*AL14)</f>
        <v>0</v>
      </c>
      <c r="AM55" s="2563">
        <f>IF(AK14=0,0,IF(ISBLANK(W55),0,(W55/AK14)*AL14))</f>
        <v>0</v>
      </c>
      <c r="AN55" s="2562">
        <f t="shared" si="5"/>
        <v>0</v>
      </c>
      <c r="AO55" s="747">
        <f>IF(AN14=0,0,(AN55/AN14)*AO14)</f>
        <v>0</v>
      </c>
      <c r="AP55" s="2563">
        <f>IF(AN14=0,0,IF(ISBLANK(Z55),0,(Z55/AN14)*AO14))</f>
        <v>0</v>
      </c>
      <c r="AQ55" s="2562">
        <f t="shared" si="6"/>
        <v>0</v>
      </c>
      <c r="AR55" s="747">
        <f>IF(AQ14=0,0,(AQ55/AQ14)*AR14)</f>
        <v>0</v>
      </c>
      <c r="AS55" s="2563">
        <f>IF(AQ14=0,0,IF(ISBLANK(AC55),0,(AC55/AQ14)*AR14))</f>
        <v>0</v>
      </c>
      <c r="AT55" s="2562">
        <f t="shared" si="7"/>
        <v>0</v>
      </c>
      <c r="AU55" s="747">
        <f>IF(AT14=0,0,(AT55/AT14)*AU14)</f>
        <v>0</v>
      </c>
      <c r="AV55" s="2563">
        <f>IF(AT14=0,0,IF(ISBLANK(AF55),0,(AF55/AT14)*AU14))</f>
        <v>0</v>
      </c>
    </row>
    <row r="56" spans="1:48">
      <c r="A56" s="2970"/>
      <c r="B56" s="2586">
        <f t="shared" si="12"/>
        <v>0</v>
      </c>
      <c r="C56" s="2587"/>
      <c r="D56" s="2436">
        <f>IF(ISBLANK(W56),0,(W56/B7)*P7)</f>
        <v>0</v>
      </c>
      <c r="E56" s="2457">
        <f t="shared" si="8"/>
        <v>0</v>
      </c>
      <c r="F56" s="2441">
        <f>IF(ISBLANK(B7),0,IF(B7=0,0,(AK56/B7)*P7))</f>
        <v>0</v>
      </c>
      <c r="G56" s="2436">
        <f>IF(ISBLANK(Z56),0,(Z56/B7)*P7)</f>
        <v>0</v>
      </c>
      <c r="H56" s="2457">
        <f t="shared" si="9"/>
        <v>0</v>
      </c>
      <c r="I56" s="2441">
        <f>IF(ISBLANK(B7),0,IF(B7=0,0,(AN56/B7)*P7))</f>
        <v>0</v>
      </c>
      <c r="J56" s="2436">
        <f>IF(ISBLANK(AC56),0,(AC56/B7)*P7)</f>
        <v>0</v>
      </c>
      <c r="K56" s="2457">
        <f t="shared" si="10"/>
        <v>0</v>
      </c>
      <c r="L56" s="2441">
        <f>IF(ISBLANK(B7),0,IF(B7=0,0,(AQ56/B7)*P7))</f>
        <v>0</v>
      </c>
      <c r="M56" s="2436">
        <f>IF(ISBLANK(AF56),0,(AF56/B7)*P7)</f>
        <v>0</v>
      </c>
      <c r="N56" s="2457">
        <f t="shared" si="11"/>
        <v>0</v>
      </c>
      <c r="O56" s="2441">
        <f>IF(ISBLANK(B7),0,IF(B7=0,0,(AT56/B7)*P7))</f>
        <v>0</v>
      </c>
      <c r="P56" s="2442">
        <f t="shared" si="0"/>
        <v>0</v>
      </c>
      <c r="Q56" s="2461">
        <f t="shared" si="1"/>
        <v>0</v>
      </c>
      <c r="R56" s="2463" t="str">
        <f t="shared" si="2"/>
        <v/>
      </c>
      <c r="S56" s="722"/>
      <c r="T56" s="2543"/>
      <c r="U56" s="2540">
        <v>0</v>
      </c>
      <c r="V56" s="2555"/>
      <c r="W56" s="2559"/>
      <c r="X56" s="29"/>
      <c r="Y56" s="2522"/>
      <c r="Z56" s="2559"/>
      <c r="AA56" s="29"/>
      <c r="AB56" s="2522"/>
      <c r="AC56" s="2559"/>
      <c r="AD56" s="29"/>
      <c r="AE56" s="2522"/>
      <c r="AF56" s="2559"/>
      <c r="AG56" s="29"/>
      <c r="AH56" s="2522"/>
      <c r="AI56" s="3000">
        <f t="shared" si="3"/>
        <v>0</v>
      </c>
      <c r="AJ56" s="3001"/>
      <c r="AK56" s="2562">
        <f t="shared" si="4"/>
        <v>0</v>
      </c>
      <c r="AL56" s="747">
        <f>IF(AK14=0,0,(AK56/AK14)*AL14)</f>
        <v>0</v>
      </c>
      <c r="AM56" s="2563">
        <f>IF(AK14=0,0,IF(ISBLANK(W56),0,(W56/AK14)*AL14))</f>
        <v>0</v>
      </c>
      <c r="AN56" s="2562">
        <f t="shared" si="5"/>
        <v>0</v>
      </c>
      <c r="AO56" s="747">
        <f>IF(AN14=0,0,(AN56/AN14)*AO14)</f>
        <v>0</v>
      </c>
      <c r="AP56" s="2563">
        <f>IF(AN14=0,0,IF(ISBLANK(Z56),0,(Z56/AN14)*AO14))</f>
        <v>0</v>
      </c>
      <c r="AQ56" s="2562">
        <f t="shared" si="6"/>
        <v>0</v>
      </c>
      <c r="AR56" s="747">
        <f>IF(AQ14=0,0,(AQ56/AQ14)*AR14)</f>
        <v>0</v>
      </c>
      <c r="AS56" s="2563">
        <f>IF(AQ14=0,0,IF(ISBLANK(AC56),0,(AC56/AQ14)*AR14))</f>
        <v>0</v>
      </c>
      <c r="AT56" s="2562">
        <f t="shared" si="7"/>
        <v>0</v>
      </c>
      <c r="AU56" s="747">
        <f>IF(AT14=0,0,(AT56/AT14)*AU14)</f>
        <v>0</v>
      </c>
      <c r="AV56" s="2563">
        <f>IF(AT14=0,0,IF(ISBLANK(AF56),0,(AF56/AT14)*AU14))</f>
        <v>0</v>
      </c>
    </row>
    <row r="57" spans="1:48">
      <c r="A57" s="2970"/>
      <c r="B57" s="2586">
        <f t="shared" si="12"/>
        <v>0</v>
      </c>
      <c r="C57" s="2587"/>
      <c r="D57" s="2436">
        <f>IF(ISBLANK(W57),0,(W57/B7)*P7)</f>
        <v>0</v>
      </c>
      <c r="E57" s="2457">
        <f t="shared" si="8"/>
        <v>0</v>
      </c>
      <c r="F57" s="2441">
        <f>IF(ISBLANK(B7),0,IF(B7=0,0,(AK57/B7)*P7))</f>
        <v>0</v>
      </c>
      <c r="G57" s="2436">
        <f>IF(ISBLANK(Z57),0,(Z57/B7)*P7)</f>
        <v>0</v>
      </c>
      <c r="H57" s="2457">
        <f t="shared" si="9"/>
        <v>0</v>
      </c>
      <c r="I57" s="2441">
        <f>IF(ISBLANK(B7),0,IF(B7=0,0,(AN57/B7)*P7))</f>
        <v>0</v>
      </c>
      <c r="J57" s="2436">
        <f>IF(ISBLANK(AC57),0,(AC57/B7)*P7)</f>
        <v>0</v>
      </c>
      <c r="K57" s="2457">
        <f t="shared" si="10"/>
        <v>0</v>
      </c>
      <c r="L57" s="2441">
        <f>IF(ISBLANK(B7),0,IF(B7=0,0,(AQ57/B7)*P7))</f>
        <v>0</v>
      </c>
      <c r="M57" s="2436">
        <f>IF(ISBLANK(AF57),0,(AF57/B7)*P7)</f>
        <v>0</v>
      </c>
      <c r="N57" s="2457">
        <f t="shared" si="11"/>
        <v>0</v>
      </c>
      <c r="O57" s="2441">
        <f>IF(ISBLANK(B7),0,IF(B7=0,0,(AT57/B7)*P7))</f>
        <v>0</v>
      </c>
      <c r="P57" s="2442">
        <f t="shared" si="0"/>
        <v>0</v>
      </c>
      <c r="Q57" s="2461">
        <f t="shared" si="1"/>
        <v>0</v>
      </c>
      <c r="R57" s="2463" t="str">
        <f t="shared" si="2"/>
        <v/>
      </c>
      <c r="S57" s="722"/>
      <c r="T57" s="2546"/>
      <c r="U57" s="2539">
        <v>0</v>
      </c>
      <c r="V57" s="2554"/>
      <c r="W57" s="2558"/>
      <c r="X57" s="2520"/>
      <c r="Y57" s="2521"/>
      <c r="Z57" s="2558"/>
      <c r="AA57" s="2520"/>
      <c r="AB57" s="2521"/>
      <c r="AC57" s="2558"/>
      <c r="AD57" s="2520"/>
      <c r="AE57" s="2521"/>
      <c r="AF57" s="2558"/>
      <c r="AG57" s="2520"/>
      <c r="AH57" s="2521"/>
      <c r="AI57" s="3000">
        <f t="shared" si="3"/>
        <v>0</v>
      </c>
      <c r="AJ57" s="3001"/>
      <c r="AK57" s="2562">
        <f t="shared" si="4"/>
        <v>0</v>
      </c>
      <c r="AL57" s="747">
        <f>IF(AK14=0,0,(AK57/AK14)*AL14)</f>
        <v>0</v>
      </c>
      <c r="AM57" s="2563">
        <f>IF(AK14=0,0,IF(ISBLANK(W57),0,(W57/AK14)*AL14))</f>
        <v>0</v>
      </c>
      <c r="AN57" s="2562">
        <f t="shared" si="5"/>
        <v>0</v>
      </c>
      <c r="AO57" s="747">
        <f>IF(AN14=0,0,(AN57/AN14)*AO14)</f>
        <v>0</v>
      </c>
      <c r="AP57" s="2563">
        <f>IF(AN14=0,0,IF(ISBLANK(Z57),0,(Z57/AN14)*AO14))</f>
        <v>0</v>
      </c>
      <c r="AQ57" s="2562">
        <f t="shared" si="6"/>
        <v>0</v>
      </c>
      <c r="AR57" s="747">
        <f>IF(AQ14=0,0,(AQ57/AQ14)*AR14)</f>
        <v>0</v>
      </c>
      <c r="AS57" s="2563">
        <f>IF(AQ14=0,0,IF(ISBLANK(AC57),0,(AC57/AQ14)*AR14))</f>
        <v>0</v>
      </c>
      <c r="AT57" s="2562">
        <f t="shared" si="7"/>
        <v>0</v>
      </c>
      <c r="AU57" s="747">
        <f>IF(AT14=0,0,(AT57/AT14)*AU14)</f>
        <v>0</v>
      </c>
      <c r="AV57" s="2563">
        <f>IF(AT14=0,0,IF(ISBLANK(AF57),0,(AF57/AT14)*AU14))</f>
        <v>0</v>
      </c>
    </row>
    <row r="58" spans="1:48">
      <c r="A58" s="2970"/>
      <c r="B58" s="2586">
        <f t="shared" si="12"/>
        <v>0</v>
      </c>
      <c r="C58" s="2587"/>
      <c r="D58" s="2436">
        <f>IF(ISBLANK(W58),0,(W58/B7)*P7)</f>
        <v>0</v>
      </c>
      <c r="E58" s="2457">
        <f t="shared" si="8"/>
        <v>0</v>
      </c>
      <c r="F58" s="2441">
        <f>IF(ISBLANK(B7),0,IF(B7=0,0,(AK58/B7)*P7))</f>
        <v>0</v>
      </c>
      <c r="G58" s="2436">
        <f>IF(ISBLANK(Z58),0,(Z58/B7)*P7)</f>
        <v>0</v>
      </c>
      <c r="H58" s="2457">
        <f t="shared" si="9"/>
        <v>0</v>
      </c>
      <c r="I58" s="2441">
        <f>IF(ISBLANK(B7),0,IF(B7=0,0,(AN58/B7)*P7))</f>
        <v>0</v>
      </c>
      <c r="J58" s="2436">
        <f>IF(ISBLANK(AC58),0,(AC58/B7)*P7)</f>
        <v>0</v>
      </c>
      <c r="K58" s="2457">
        <f t="shared" si="10"/>
        <v>0</v>
      </c>
      <c r="L58" s="2441">
        <f>IF(ISBLANK(B7),0,IF(B7=0,0,(AQ58/B7)*P7))</f>
        <v>0</v>
      </c>
      <c r="M58" s="2436">
        <f>IF(ISBLANK(AF58),0,(AF58/B7)*P7)</f>
        <v>0</v>
      </c>
      <c r="N58" s="2457">
        <f t="shared" si="11"/>
        <v>0</v>
      </c>
      <c r="O58" s="2441">
        <f>IF(ISBLANK(B7),0,IF(B7=0,0,(AT58/B7)*P7))</f>
        <v>0</v>
      </c>
      <c r="P58" s="2442">
        <f t="shared" si="0"/>
        <v>0</v>
      </c>
      <c r="Q58" s="2461">
        <f t="shared" si="1"/>
        <v>0</v>
      </c>
      <c r="R58" s="2463" t="str">
        <f t="shared" si="2"/>
        <v/>
      </c>
      <c r="S58" s="722"/>
      <c r="T58" s="2543"/>
      <c r="U58" s="2540">
        <v>0</v>
      </c>
      <c r="V58" s="2555"/>
      <c r="W58" s="2559"/>
      <c r="X58" s="29"/>
      <c r="Y58" s="2522"/>
      <c r="Z58" s="2559"/>
      <c r="AA58" s="29"/>
      <c r="AB58" s="2522"/>
      <c r="AC58" s="2559"/>
      <c r="AD58" s="29"/>
      <c r="AE58" s="2522"/>
      <c r="AF58" s="2559"/>
      <c r="AG58" s="29"/>
      <c r="AH58" s="2522"/>
      <c r="AI58" s="3000">
        <f t="shared" si="3"/>
        <v>0</v>
      </c>
      <c r="AJ58" s="3001"/>
      <c r="AK58" s="2562">
        <f t="shared" si="4"/>
        <v>0</v>
      </c>
      <c r="AL58" s="747">
        <f>IF(AK14=0,0,(AK58/AK14)*AL14)</f>
        <v>0</v>
      </c>
      <c r="AM58" s="2563">
        <f>IF(AK14=0,0,IF(ISBLANK(W58),0,(W58/AK14)*AL14))</f>
        <v>0</v>
      </c>
      <c r="AN58" s="2562">
        <f t="shared" si="5"/>
        <v>0</v>
      </c>
      <c r="AO58" s="747">
        <f>IF(AN14=0,0,(AN58/AN14)*AO14)</f>
        <v>0</v>
      </c>
      <c r="AP58" s="2563">
        <f>IF(AN14=0,0,IF(ISBLANK(Z58),0,(Z58/AN14)*AO14))</f>
        <v>0</v>
      </c>
      <c r="AQ58" s="2562">
        <f t="shared" si="6"/>
        <v>0</v>
      </c>
      <c r="AR58" s="747">
        <f>IF(AQ14=0,0,(AQ58/AQ14)*AR14)</f>
        <v>0</v>
      </c>
      <c r="AS58" s="2563">
        <f>IF(AQ14=0,0,IF(ISBLANK(AC58),0,(AC58/AQ14)*AR14))</f>
        <v>0</v>
      </c>
      <c r="AT58" s="2562">
        <f t="shared" si="7"/>
        <v>0</v>
      </c>
      <c r="AU58" s="747">
        <f>IF(AT14=0,0,(AT58/AT14)*AU14)</f>
        <v>0</v>
      </c>
      <c r="AV58" s="2563">
        <f>IF(AT14=0,0,IF(ISBLANK(AF58),0,(AF58/AT14)*AU14))</f>
        <v>0</v>
      </c>
    </row>
    <row r="59" spans="1:48" ht="15.75">
      <c r="A59" s="2970"/>
      <c r="B59" s="2588">
        <f t="shared" si="12"/>
        <v>0</v>
      </c>
      <c r="C59" s="2587"/>
      <c r="D59" s="2436">
        <f>IF(ISBLANK(W59),0,(W59/B7)*P7)</f>
        <v>0</v>
      </c>
      <c r="E59" s="2457">
        <f t="shared" si="8"/>
        <v>0</v>
      </c>
      <c r="F59" s="2441">
        <f>IF(ISBLANK(B7),0,IF(B7=0,0,(AK59/B7)*P7))</f>
        <v>0</v>
      </c>
      <c r="G59" s="2436">
        <f>IF(ISBLANK(Z59),0,(Z59/B7)*P7)</f>
        <v>0</v>
      </c>
      <c r="H59" s="2457">
        <f t="shared" si="9"/>
        <v>0</v>
      </c>
      <c r="I59" s="2441">
        <f>IF(ISBLANK(B7),0,IF(B7=0,0,(AN59/B7)*P7))</f>
        <v>0</v>
      </c>
      <c r="J59" s="2436">
        <f>IF(ISBLANK(AC59),0,(AC59/B7)*P7)</f>
        <v>0</v>
      </c>
      <c r="K59" s="2457">
        <f t="shared" si="10"/>
        <v>0</v>
      </c>
      <c r="L59" s="2441">
        <f>IF(ISBLANK(B7),0,IF(B7=0,0,(AQ59/B7)*P7))</f>
        <v>0</v>
      </c>
      <c r="M59" s="2436">
        <f>IF(ISBLANK(AF59),0,(AF59/B7)*P7)</f>
        <v>0</v>
      </c>
      <c r="N59" s="2457">
        <f t="shared" si="11"/>
        <v>0</v>
      </c>
      <c r="O59" s="2441">
        <f>IF(ISBLANK(B7),0,IF(B7=0,0,(AT59/B7)*P7))</f>
        <v>0</v>
      </c>
      <c r="P59" s="2442">
        <f t="shared" si="0"/>
        <v>0</v>
      </c>
      <c r="Q59" s="2461">
        <f t="shared" si="1"/>
        <v>0</v>
      </c>
      <c r="R59" s="2463" t="str">
        <f t="shared" si="2"/>
        <v/>
      </c>
      <c r="S59" s="722"/>
      <c r="T59" s="2546"/>
      <c r="U59" s="2539">
        <v>0</v>
      </c>
      <c r="V59" s="2554"/>
      <c r="W59" s="2558"/>
      <c r="X59" s="2520"/>
      <c r="Y59" s="2521"/>
      <c r="Z59" s="2558"/>
      <c r="AA59" s="2520"/>
      <c r="AB59" s="2521"/>
      <c r="AC59" s="2558"/>
      <c r="AD59" s="2520"/>
      <c r="AE59" s="2521"/>
      <c r="AF59" s="2558"/>
      <c r="AG59" s="2520"/>
      <c r="AH59" s="2521"/>
      <c r="AI59" s="3000">
        <f t="shared" si="3"/>
        <v>0</v>
      </c>
      <c r="AJ59" s="3001"/>
      <c r="AK59" s="2562">
        <f t="shared" si="4"/>
        <v>0</v>
      </c>
      <c r="AL59" s="747">
        <f>IF(AK14=0,0,(AK59/AK14)*AL14)</f>
        <v>0</v>
      </c>
      <c r="AM59" s="2563">
        <f>IF(AK14=0,0,IF(ISBLANK(W59),0,(W59/AK14)*AL14))</f>
        <v>0</v>
      </c>
      <c r="AN59" s="2562">
        <f t="shared" si="5"/>
        <v>0</v>
      </c>
      <c r="AO59" s="747">
        <f>IF(AN14=0,0,(AN59/AN14)*AO14)</f>
        <v>0</v>
      </c>
      <c r="AP59" s="2563">
        <f>IF(AN14=0,0,IF(ISBLANK(Z59),0,(Z59/AN14)*AO14))</f>
        <v>0</v>
      </c>
      <c r="AQ59" s="2562">
        <f t="shared" si="6"/>
        <v>0</v>
      </c>
      <c r="AR59" s="747">
        <f>IF(AQ14=0,0,(AQ59/AQ14)*AR14)</f>
        <v>0</v>
      </c>
      <c r="AS59" s="2563">
        <f>IF(AQ14=0,0,IF(ISBLANK(AC59),0,(AC59/AQ14)*AR14))</f>
        <v>0</v>
      </c>
      <c r="AT59" s="2562">
        <f t="shared" si="7"/>
        <v>0</v>
      </c>
      <c r="AU59" s="747">
        <f>IF(AT14=0,0,(AT59/AT14)*AU14)</f>
        <v>0</v>
      </c>
      <c r="AV59" s="2563">
        <f>IF(AT14=0,0,IF(ISBLANK(AF59),0,(AF59/AT14)*AU14))</f>
        <v>0</v>
      </c>
    </row>
    <row r="60" spans="1:48" ht="15.75">
      <c r="A60" s="2970"/>
      <c r="B60" s="2588">
        <f t="shared" si="12"/>
        <v>0</v>
      </c>
      <c r="C60" s="2587"/>
      <c r="D60" s="2436">
        <f>IF(ISBLANK(W60),0,(W60/B7)*P7)</f>
        <v>0</v>
      </c>
      <c r="E60" s="2457">
        <f t="shared" si="8"/>
        <v>0</v>
      </c>
      <c r="F60" s="2441">
        <f>IF(ISBLANK(B7),0,IF(B7=0,0,(AK60/B7)*P7))</f>
        <v>0</v>
      </c>
      <c r="G60" s="2436">
        <f>IF(ISBLANK(Z60),0,(Z60/B7)*P7)</f>
        <v>0</v>
      </c>
      <c r="H60" s="2457">
        <f t="shared" si="9"/>
        <v>0</v>
      </c>
      <c r="I60" s="2441">
        <f>IF(ISBLANK(B7),0,IF(B7=0,0,(AN60/B7)*P7))</f>
        <v>0</v>
      </c>
      <c r="J60" s="2436">
        <f>IF(ISBLANK(AC60),0,(AC60/B7)*P7)</f>
        <v>0</v>
      </c>
      <c r="K60" s="2457">
        <f t="shared" si="10"/>
        <v>0</v>
      </c>
      <c r="L60" s="2441">
        <f>IF(ISBLANK(B7),0,IF(B7=0,0,(AQ60/B7)*P7))</f>
        <v>0</v>
      </c>
      <c r="M60" s="2436">
        <f>IF(ISBLANK(AF60),0,(AF60/B7)*P7)</f>
        <v>0</v>
      </c>
      <c r="N60" s="2457">
        <f t="shared" si="11"/>
        <v>0</v>
      </c>
      <c r="O60" s="2441">
        <f>IF(ISBLANK(B7),0,IF(B7=0,0,(AT60/B7)*P7))</f>
        <v>0</v>
      </c>
      <c r="P60" s="2442">
        <f t="shared" si="0"/>
        <v>0</v>
      </c>
      <c r="Q60" s="2461">
        <f t="shared" si="1"/>
        <v>0</v>
      </c>
      <c r="R60" s="2463" t="str">
        <f t="shared" si="2"/>
        <v/>
      </c>
      <c r="S60" s="722"/>
      <c r="T60" s="2543"/>
      <c r="U60" s="2541">
        <v>0</v>
      </c>
      <c r="V60" s="2555"/>
      <c r="W60" s="2559"/>
      <c r="X60" s="29"/>
      <c r="Y60" s="2522"/>
      <c r="Z60" s="2559"/>
      <c r="AA60" s="29"/>
      <c r="AB60" s="2522"/>
      <c r="AC60" s="2559"/>
      <c r="AD60" s="29"/>
      <c r="AE60" s="2522"/>
      <c r="AF60" s="2559"/>
      <c r="AG60" s="29"/>
      <c r="AH60" s="2522"/>
      <c r="AI60" s="3000">
        <f t="shared" si="3"/>
        <v>0</v>
      </c>
      <c r="AJ60" s="3001"/>
      <c r="AK60" s="2562">
        <f t="shared" si="4"/>
        <v>0</v>
      </c>
      <c r="AL60" s="747">
        <f>IF(AK14=0,0,(AK60/AK14)*AL14)</f>
        <v>0</v>
      </c>
      <c r="AM60" s="2563">
        <f>IF(AK14=0,0,IF(ISBLANK(W60),0,(W60/AK14)*AL14))</f>
        <v>0</v>
      </c>
      <c r="AN60" s="2562">
        <f t="shared" si="5"/>
        <v>0</v>
      </c>
      <c r="AO60" s="747">
        <f>IF(AN14=0,0,(AN60/AN14)*AO14)</f>
        <v>0</v>
      </c>
      <c r="AP60" s="2563">
        <f>IF(AN14=0,0,IF(ISBLANK(Z60),0,(Z60/AN14)*AO14))</f>
        <v>0</v>
      </c>
      <c r="AQ60" s="2562">
        <f t="shared" si="6"/>
        <v>0</v>
      </c>
      <c r="AR60" s="747">
        <f>IF(AQ14=0,0,(AQ60/AQ14)*AR14)</f>
        <v>0</v>
      </c>
      <c r="AS60" s="2563">
        <f>IF(AQ14=0,0,IF(ISBLANK(AC60),0,(AC60/AQ14)*AR14))</f>
        <v>0</v>
      </c>
      <c r="AT60" s="2562">
        <f t="shared" si="7"/>
        <v>0</v>
      </c>
      <c r="AU60" s="747">
        <f>IF(AT14=0,0,(AT60/AT14)*AU14)</f>
        <v>0</v>
      </c>
      <c r="AV60" s="2563">
        <f>IF(AT14=0,0,IF(ISBLANK(AF60),0,(AF60/AT14)*AU14))</f>
        <v>0</v>
      </c>
    </row>
    <row r="61" spans="1:48" ht="15.75">
      <c r="A61" s="2970"/>
      <c r="B61" s="2588">
        <f t="shared" si="12"/>
        <v>0</v>
      </c>
      <c r="C61" s="2587"/>
      <c r="D61" s="2436">
        <f>IF(ISBLANK(W61),0,(W61/B7)*P7)</f>
        <v>0</v>
      </c>
      <c r="E61" s="2457">
        <f t="shared" si="8"/>
        <v>0</v>
      </c>
      <c r="F61" s="2441">
        <f>IF(ISBLANK(B7),0,IF(B7=0,0,(AK61/B7)*P7))</f>
        <v>0</v>
      </c>
      <c r="G61" s="2436">
        <f>IF(ISBLANK(Z61),0,(Z61/B7)*P7)</f>
        <v>0</v>
      </c>
      <c r="H61" s="2457">
        <f t="shared" si="9"/>
        <v>0</v>
      </c>
      <c r="I61" s="2441">
        <f>IF(ISBLANK(B7),0,IF(B7=0,0,(AN61/B7)*P7))</f>
        <v>0</v>
      </c>
      <c r="J61" s="2436">
        <f>IF(ISBLANK(AC61),0,(AC61/B7)*P7)</f>
        <v>0</v>
      </c>
      <c r="K61" s="2457">
        <f t="shared" si="10"/>
        <v>0</v>
      </c>
      <c r="L61" s="2441">
        <f>IF(ISBLANK(B7),0,IF(B7=0,0,(AQ61/B7)*P7))</f>
        <v>0</v>
      </c>
      <c r="M61" s="2436">
        <f>IF(ISBLANK(AF61),0,(AF61/B7)*P7)</f>
        <v>0</v>
      </c>
      <c r="N61" s="2457">
        <f t="shared" si="11"/>
        <v>0</v>
      </c>
      <c r="O61" s="2441">
        <f>IF(ISBLANK(B7),0,IF(B7=0,0,(AT61/B7)*P7))</f>
        <v>0</v>
      </c>
      <c r="P61" s="2442">
        <f t="shared" si="0"/>
        <v>0</v>
      </c>
      <c r="Q61" s="2461">
        <f t="shared" si="1"/>
        <v>0</v>
      </c>
      <c r="R61" s="2463" t="str">
        <f t="shared" si="2"/>
        <v/>
      </c>
      <c r="S61" s="722"/>
      <c r="T61" s="2546"/>
      <c r="U61" s="2539">
        <v>0</v>
      </c>
      <c r="V61" s="2554"/>
      <c r="W61" s="2558"/>
      <c r="X61" s="2520"/>
      <c r="Y61" s="2521"/>
      <c r="Z61" s="2558"/>
      <c r="AA61" s="2520"/>
      <c r="AB61" s="2521"/>
      <c r="AC61" s="2558"/>
      <c r="AD61" s="2520"/>
      <c r="AE61" s="2521"/>
      <c r="AF61" s="2558"/>
      <c r="AG61" s="2520"/>
      <c r="AH61" s="2521"/>
      <c r="AI61" s="3000">
        <f t="shared" si="3"/>
        <v>0</v>
      </c>
      <c r="AJ61" s="3001"/>
      <c r="AK61" s="2562">
        <f t="shared" si="4"/>
        <v>0</v>
      </c>
      <c r="AL61" s="747">
        <f>IF(AK14=0,0,(AK61/AK14)*AL14)</f>
        <v>0</v>
      </c>
      <c r="AM61" s="2563">
        <f>IF(AK14=0,0,IF(ISBLANK(W61),0,(W61/AK14)*AL14))</f>
        <v>0</v>
      </c>
      <c r="AN61" s="2562">
        <f t="shared" si="5"/>
        <v>0</v>
      </c>
      <c r="AO61" s="747">
        <f>IF(AN14=0,0,(AN61/AN14)*AO14)</f>
        <v>0</v>
      </c>
      <c r="AP61" s="2563">
        <f>IF(AN14=0,0,IF(ISBLANK(Z61),0,(Z61/AN14)*AO14))</f>
        <v>0</v>
      </c>
      <c r="AQ61" s="2562">
        <f t="shared" si="6"/>
        <v>0</v>
      </c>
      <c r="AR61" s="747">
        <f>IF(AQ14=0,0,(AQ61/AQ14)*AR14)</f>
        <v>0</v>
      </c>
      <c r="AS61" s="2563">
        <f>IF(AQ14=0,0,IF(ISBLANK(AC61),0,(AC61/AQ14)*AR14))</f>
        <v>0</v>
      </c>
      <c r="AT61" s="2562">
        <f t="shared" si="7"/>
        <v>0</v>
      </c>
      <c r="AU61" s="747">
        <f>IF(AT14=0,0,(AT61/AT14)*AU14)</f>
        <v>0</v>
      </c>
      <c r="AV61" s="2563">
        <f>IF(AT14=0,0,IF(ISBLANK(AF61),0,(AF61/AT14)*AU14))</f>
        <v>0</v>
      </c>
    </row>
    <row r="62" spans="1:48" ht="15.75">
      <c r="A62" s="2970"/>
      <c r="B62" s="2588">
        <f t="shared" si="12"/>
        <v>0</v>
      </c>
      <c r="C62" s="2587"/>
      <c r="D62" s="2436">
        <f>IF(ISBLANK(W62),0,(W62/B7)*P7)</f>
        <v>0</v>
      </c>
      <c r="E62" s="2457">
        <f t="shared" si="8"/>
        <v>0</v>
      </c>
      <c r="F62" s="2441">
        <f>IF(ISBLANK(B7),0,IF(B7=0,0,(AK62/B7)*P7))</f>
        <v>0</v>
      </c>
      <c r="G62" s="2436">
        <f>IF(ISBLANK(Z62),0,(Z62/B7)*P7)</f>
        <v>0</v>
      </c>
      <c r="H62" s="2457">
        <f t="shared" si="9"/>
        <v>0</v>
      </c>
      <c r="I62" s="2441">
        <f>IF(ISBLANK(B7),0,IF(B7=0,0,(AN62/B7)*P7))</f>
        <v>0</v>
      </c>
      <c r="J62" s="2436">
        <f>IF(ISBLANK(AC62),0,(AC62/B7)*P7)</f>
        <v>0</v>
      </c>
      <c r="K62" s="2457">
        <f t="shared" si="10"/>
        <v>0</v>
      </c>
      <c r="L62" s="2441">
        <f>IF(ISBLANK(B7),0,IF(B7=0,0,(AQ62/B7)*P7))</f>
        <v>0</v>
      </c>
      <c r="M62" s="2436">
        <f>IF(ISBLANK(AF62),0,(AF62/B7)*P7)</f>
        <v>0</v>
      </c>
      <c r="N62" s="2457">
        <f t="shared" si="11"/>
        <v>0</v>
      </c>
      <c r="O62" s="2441">
        <f>IF(ISBLANK(B7),0,IF(B7=0,0,(AT62/B7)*P7))</f>
        <v>0</v>
      </c>
      <c r="P62" s="2442">
        <f t="shared" si="0"/>
        <v>0</v>
      </c>
      <c r="Q62" s="2461">
        <f t="shared" si="1"/>
        <v>0</v>
      </c>
      <c r="R62" s="2463" t="str">
        <f t="shared" si="2"/>
        <v/>
      </c>
      <c r="S62" s="722"/>
      <c r="T62" s="2543"/>
      <c r="U62" s="2541">
        <v>0</v>
      </c>
      <c r="V62" s="2555"/>
      <c r="W62" s="2559"/>
      <c r="X62" s="29"/>
      <c r="Y62" s="2522"/>
      <c r="Z62" s="2559"/>
      <c r="AA62" s="29"/>
      <c r="AB62" s="2522"/>
      <c r="AC62" s="2559"/>
      <c r="AD62" s="29"/>
      <c r="AE62" s="2522"/>
      <c r="AF62" s="2559"/>
      <c r="AG62" s="29"/>
      <c r="AH62" s="2522"/>
      <c r="AI62" s="3000">
        <f t="shared" si="3"/>
        <v>0</v>
      </c>
      <c r="AJ62" s="3001"/>
      <c r="AK62" s="2562">
        <f t="shared" si="4"/>
        <v>0</v>
      </c>
      <c r="AL62" s="747">
        <f>IF(AK14=0,0,(AK62/AK14)*AL14)</f>
        <v>0</v>
      </c>
      <c r="AM62" s="2563">
        <f>IF(AK14=0,0,IF(ISBLANK(W62),0,(W62/AK14)*AL14))</f>
        <v>0</v>
      </c>
      <c r="AN62" s="2562">
        <f t="shared" si="5"/>
        <v>0</v>
      </c>
      <c r="AO62" s="747">
        <f>IF(AN14=0,0,(AN62/AN14)*AO14)</f>
        <v>0</v>
      </c>
      <c r="AP62" s="2563">
        <f>IF(AN14=0,0,IF(ISBLANK(Z62),0,(Z62/AN14)*AO14))</f>
        <v>0</v>
      </c>
      <c r="AQ62" s="2562">
        <f t="shared" si="6"/>
        <v>0</v>
      </c>
      <c r="AR62" s="747">
        <f>IF(AQ14=0,0,(AQ62/AQ14)*AR14)</f>
        <v>0</v>
      </c>
      <c r="AS62" s="2563">
        <f>IF(AQ14=0,0,IF(ISBLANK(AC62),0,(AC62/AQ14)*AR14))</f>
        <v>0</v>
      </c>
      <c r="AT62" s="2562">
        <f t="shared" si="7"/>
        <v>0</v>
      </c>
      <c r="AU62" s="747">
        <f>IF(AT14=0,0,(AT62/AT14)*AU14)</f>
        <v>0</v>
      </c>
      <c r="AV62" s="2563">
        <f>IF(AT14=0,0,IF(ISBLANK(AF62),0,(AF62/AT14)*AU14))</f>
        <v>0</v>
      </c>
    </row>
    <row r="63" spans="1:48" ht="15.75">
      <c r="A63" s="2970"/>
      <c r="B63" s="2588">
        <f t="shared" si="12"/>
        <v>0</v>
      </c>
      <c r="C63" s="2587"/>
      <c r="D63" s="2436">
        <f>IF(ISBLANK(W63),0,(W63/B7)*P7)</f>
        <v>0</v>
      </c>
      <c r="E63" s="2457">
        <f t="shared" si="8"/>
        <v>0</v>
      </c>
      <c r="F63" s="2441">
        <f>IF(ISBLANK(B7),0,IF(B7=0,0,(AK63/B7)*P7))</f>
        <v>0</v>
      </c>
      <c r="G63" s="2436">
        <f>IF(ISBLANK(Z63),0,(Z63/B7)*P7)</f>
        <v>0</v>
      </c>
      <c r="H63" s="2457">
        <f t="shared" si="9"/>
        <v>0</v>
      </c>
      <c r="I63" s="2441">
        <f>IF(ISBLANK(B7),0,IF(B7=0,0,(AN63/B7)*P7))</f>
        <v>0</v>
      </c>
      <c r="J63" s="2436">
        <f>IF(ISBLANK(AC63),0,(AC63/B7)*P7)</f>
        <v>0</v>
      </c>
      <c r="K63" s="2457">
        <f t="shared" si="10"/>
        <v>0</v>
      </c>
      <c r="L63" s="2441">
        <f>IF(ISBLANK(B7),0,IF(B7=0,0,(AQ63/B7)*P7))</f>
        <v>0</v>
      </c>
      <c r="M63" s="2436">
        <f>IF(ISBLANK(AF63),0,(AF63/B7)*P7)</f>
        <v>0</v>
      </c>
      <c r="N63" s="2457">
        <f t="shared" si="11"/>
        <v>0</v>
      </c>
      <c r="O63" s="2441">
        <f>IF(ISBLANK(B7),0,IF(B7=0,0,(AT63/B7)*P7))</f>
        <v>0</v>
      </c>
      <c r="P63" s="2442">
        <f t="shared" si="0"/>
        <v>0</v>
      </c>
      <c r="Q63" s="2461">
        <f t="shared" si="1"/>
        <v>0</v>
      </c>
      <c r="R63" s="2463" t="str">
        <f t="shared" si="2"/>
        <v/>
      </c>
      <c r="S63" s="722"/>
      <c r="T63" s="2546"/>
      <c r="U63" s="2539">
        <v>0</v>
      </c>
      <c r="V63" s="2554"/>
      <c r="W63" s="2558"/>
      <c r="X63" s="2520"/>
      <c r="Y63" s="2521"/>
      <c r="Z63" s="2558"/>
      <c r="AA63" s="2520"/>
      <c r="AB63" s="2521"/>
      <c r="AC63" s="2558"/>
      <c r="AD63" s="2520"/>
      <c r="AE63" s="2521"/>
      <c r="AF63" s="2558"/>
      <c r="AG63" s="2520"/>
      <c r="AH63" s="2521"/>
      <c r="AI63" s="3000">
        <f t="shared" si="3"/>
        <v>0</v>
      </c>
      <c r="AJ63" s="3001"/>
      <c r="AK63" s="2562">
        <f t="shared" si="4"/>
        <v>0</v>
      </c>
      <c r="AL63" s="747">
        <f>IF(AK14=0,0,(AK63/AK14)*AL14)</f>
        <v>0</v>
      </c>
      <c r="AM63" s="2563">
        <f>IF(AK14=0,0,IF(ISBLANK(W63),0,(W63/AK14)*AL14))</f>
        <v>0</v>
      </c>
      <c r="AN63" s="2562">
        <f t="shared" si="5"/>
        <v>0</v>
      </c>
      <c r="AO63" s="747">
        <f>IF(AN14=0,0,(AN63/AN14)*AO14)</f>
        <v>0</v>
      </c>
      <c r="AP63" s="2563">
        <f>IF(AN14=0,0,IF(ISBLANK(Z63),0,(Z63/AN14)*AO14))</f>
        <v>0</v>
      </c>
      <c r="AQ63" s="2562">
        <f t="shared" si="6"/>
        <v>0</v>
      </c>
      <c r="AR63" s="747">
        <f>IF(AQ14=0,0,(AQ63/AQ14)*AR14)</f>
        <v>0</v>
      </c>
      <c r="AS63" s="2563">
        <f>IF(AQ14=0,0,IF(ISBLANK(AC63),0,(AC63/AQ14)*AR14))</f>
        <v>0</v>
      </c>
      <c r="AT63" s="2562">
        <f t="shared" si="7"/>
        <v>0</v>
      </c>
      <c r="AU63" s="747">
        <f>IF(AT14=0,0,(AT63/AT14)*AU14)</f>
        <v>0</v>
      </c>
      <c r="AV63" s="2563">
        <f>IF(AT14=0,0,IF(ISBLANK(AF63),0,(AF63/AT14)*AU14))</f>
        <v>0</v>
      </c>
    </row>
    <row r="64" spans="1:48" ht="16.5" thickBot="1">
      <c r="A64" s="2970"/>
      <c r="B64" s="2589">
        <f t="shared" si="12"/>
        <v>0</v>
      </c>
      <c r="C64" s="2590"/>
      <c r="D64" s="2436">
        <f>IF(ISBLANK(W64),0,(W64/B7)*P7)</f>
        <v>0</v>
      </c>
      <c r="E64" s="2457">
        <f t="shared" si="8"/>
        <v>0</v>
      </c>
      <c r="F64" s="2441">
        <f>IF(ISBLANK(B7),0,IF(B7=0,0,(AK64/B7)*P7))</f>
        <v>0</v>
      </c>
      <c r="G64" s="2436">
        <f>IF(ISBLANK(Z64),0,(Z64/B7)*P7)</f>
        <v>0</v>
      </c>
      <c r="H64" s="2457">
        <f t="shared" si="9"/>
        <v>0</v>
      </c>
      <c r="I64" s="2441">
        <f>IF(ISBLANK(B7),0,IF(B7=0,0,(AN64/B7)*P7))</f>
        <v>0</v>
      </c>
      <c r="J64" s="2436">
        <f>IF(ISBLANK(AC64),0,(AC64/B7)*P7)</f>
        <v>0</v>
      </c>
      <c r="K64" s="2457">
        <f t="shared" si="10"/>
        <v>0</v>
      </c>
      <c r="L64" s="2441">
        <f>IF(ISBLANK(B7),0,IF(B7=0,0,(AQ64/B7)*P7))</f>
        <v>0</v>
      </c>
      <c r="M64" s="2436">
        <f>IF(ISBLANK(AF64),0,(AF64/B7)*P7)</f>
        <v>0</v>
      </c>
      <c r="N64" s="2457">
        <f t="shared" si="11"/>
        <v>0</v>
      </c>
      <c r="O64" s="2441">
        <f>IF(ISBLANK(B7),0,IF(B7=0,0,(AT64/B7)*P7))</f>
        <v>0</v>
      </c>
      <c r="P64" s="2442">
        <f t="shared" si="0"/>
        <v>0</v>
      </c>
      <c r="Q64" s="2461">
        <f t="shared" si="1"/>
        <v>0</v>
      </c>
      <c r="R64" s="2464" t="str">
        <f t="shared" si="2"/>
        <v/>
      </c>
      <c r="S64" s="722"/>
      <c r="T64" s="2544"/>
      <c r="U64" s="2541">
        <v>0</v>
      </c>
      <c r="V64" s="2556"/>
      <c r="W64" s="2559"/>
      <c r="X64" s="29"/>
      <c r="Y64" s="2523"/>
      <c r="Z64" s="2559"/>
      <c r="AA64" s="29"/>
      <c r="AB64" s="2523"/>
      <c r="AC64" s="2559"/>
      <c r="AD64" s="29"/>
      <c r="AE64" s="2523"/>
      <c r="AF64" s="2559"/>
      <c r="AG64" s="29"/>
      <c r="AH64" s="2523"/>
      <c r="AI64" s="3000">
        <f t="shared" si="3"/>
        <v>0</v>
      </c>
      <c r="AJ64" s="3001"/>
      <c r="AK64" s="2564">
        <f t="shared" si="4"/>
        <v>0</v>
      </c>
      <c r="AL64" s="2565">
        <f>IF(AK14=0,0,(AK64/AK14)*AL14)</f>
        <v>0</v>
      </c>
      <c r="AM64" s="2566">
        <f>IF(AK14=0,0,IF(ISBLANK(W64),0,(W64/AK14)*AL14))</f>
        <v>0</v>
      </c>
      <c r="AN64" s="2564">
        <f t="shared" si="5"/>
        <v>0</v>
      </c>
      <c r="AO64" s="2565">
        <f>IF(AN14=0,0,(AN64/AN14)*AO14)</f>
        <v>0</v>
      </c>
      <c r="AP64" s="2566">
        <f>IF(AN14=0,0,IF(ISBLANK(Z64),0,(Z64/AN14)*AO14))</f>
        <v>0</v>
      </c>
      <c r="AQ64" s="2562">
        <f t="shared" si="6"/>
        <v>0</v>
      </c>
      <c r="AR64" s="747">
        <f>IF(AQ14=0,0,(AQ64/AQ14)*AR14)</f>
        <v>0</v>
      </c>
      <c r="AS64" s="2563">
        <f>IF(AQ14=0,0,IF(ISBLANK(AC64),0,(AC64/AQ14)*AR14))</f>
        <v>0</v>
      </c>
      <c r="AT64" s="2562">
        <f t="shared" si="7"/>
        <v>0</v>
      </c>
      <c r="AU64" s="747">
        <f>IF(AT14=0,0,(AT64/AT14)*AU14)</f>
        <v>0</v>
      </c>
      <c r="AV64" s="2563">
        <f>IF(AT14=0,0,IF(ISBLANK(AF64),0,(AF64/AT14)*AU14))</f>
        <v>0</v>
      </c>
    </row>
    <row r="65" spans="1:48" ht="14.25" customHeight="1">
      <c r="A65" s="2970"/>
      <c r="B65" s="2591"/>
      <c r="C65" s="2592"/>
      <c r="D65" s="2458"/>
      <c r="E65" s="2444"/>
      <c r="F65" s="2445">
        <f>SUM(F15:F64)</f>
        <v>0.15000000000000002</v>
      </c>
      <c r="G65" s="2443"/>
      <c r="H65" s="2444"/>
      <c r="I65" s="2445">
        <f>SUM(I15:I64)</f>
        <v>1.3499999999999999</v>
      </c>
      <c r="J65" s="2443"/>
      <c r="K65" s="2444"/>
      <c r="L65" s="2445">
        <f>SUM(L15:L64)</f>
        <v>0.375</v>
      </c>
      <c r="M65" s="2443"/>
      <c r="N65" s="2444"/>
      <c r="O65" s="2445">
        <f>SUM(O15:O64)</f>
        <v>0</v>
      </c>
      <c r="P65" s="2446">
        <f>SUM(P15:P64)</f>
        <v>1.8749999999999998</v>
      </c>
      <c r="Q65" s="2447"/>
      <c r="R65" s="2448">
        <f t="shared" ref="R65" si="13">SUM(R15:R64)</f>
        <v>25.2</v>
      </c>
      <c r="T65" s="2654"/>
      <c r="U65" s="2490"/>
      <c r="V65" s="2491"/>
      <c r="W65" s="38"/>
      <c r="X65" s="2652" t="s">
        <v>7052</v>
      </c>
      <c r="Y65" s="39"/>
      <c r="Z65" s="2490"/>
      <c r="AA65" s="2492"/>
      <c r="AB65" s="2492"/>
      <c r="AC65" s="2493"/>
      <c r="AD65" s="2492"/>
      <c r="AE65" s="2492"/>
      <c r="AF65" s="2493"/>
      <c r="AG65" s="2492"/>
      <c r="AH65" s="2492"/>
      <c r="AI65" s="2490"/>
      <c r="AJ65" s="2492"/>
      <c r="AK65" s="2567" t="s">
        <v>4</v>
      </c>
      <c r="AL65" s="2433"/>
      <c r="AM65" s="2434"/>
      <c r="AN65" s="2567" t="s">
        <v>4</v>
      </c>
      <c r="AO65" s="2433"/>
      <c r="AP65" s="2434"/>
      <c r="AQ65" s="2567" t="s">
        <v>4</v>
      </c>
      <c r="AR65" s="2433"/>
      <c r="AS65" s="2424"/>
      <c r="AT65" s="2567" t="s">
        <v>4</v>
      </c>
      <c r="AU65" s="2433"/>
      <c r="AV65" s="2424"/>
    </row>
    <row r="66" spans="1:48" ht="18" customHeight="1">
      <c r="A66" s="2970"/>
      <c r="B66" s="2980" t="s">
        <v>7029</v>
      </c>
      <c r="C66" s="2981"/>
      <c r="D66" s="3002" t="str">
        <f>W11</f>
        <v xml:space="preserve">❶ </v>
      </c>
      <c r="E66" s="3003"/>
      <c r="F66" s="3004"/>
      <c r="G66" s="3005" t="str">
        <f>Z11</f>
        <v xml:space="preserve">❷ </v>
      </c>
      <c r="H66" s="2449"/>
      <c r="I66" s="2450"/>
      <c r="J66" s="3007" t="str">
        <f>AC11</f>
        <v xml:space="preserve">❸ </v>
      </c>
      <c r="K66" s="2449"/>
      <c r="M66" s="3009" t="str">
        <f>AF11</f>
        <v xml:space="preserve">❹ </v>
      </c>
      <c r="N66" s="2449"/>
      <c r="Q66" s="2450"/>
      <c r="R66" s="2451"/>
      <c r="T66" s="2655"/>
      <c r="U66" s="2494"/>
      <c r="V66" s="2495"/>
      <c r="W66" s="35"/>
      <c r="X66" s="2510">
        <f>IF(ISBLANK(W15),X15,W15*X15)+IF(ISBLANK(W16),X16,W16*X16)+IF(ISBLANK(W17),X17,W17*X17)+IF(ISBLANK(W18),X18,W18*X18)+IF(ISBLANK(W19),X19,W19*X19)+IF(ISBLANK(W20),X20,W20*X20)+IF(ISBLANK(W21),X21,W21*X21)+IF(ISBLANK(W22),X22,W22*X22)+IF(ISBLANK(W23),X23,W23*X23)+IF(ISBLANK(W24),X24,W24*X24)+IF(ISBLANK(W25),X25,W25*X25)+IF(ISBLANK(W26),X26,W26*X26)+IF(ISBLANK(W27),X27,W27*X27)+IF(ISBLANK(W28),X28,W28*X28)+IF(ISBLANK(W29),X29,W29*X29)+IF(ISBLANK(W30),X30,W30*X30)+IF(ISBLANK(W31),X31,W31*X31)+IF(ISBLANK(W32),X32,W32*X32)+IF(ISBLANK(W33),X33,W33*X33)+IF(ISBLANK(W34),X34,W34*X34)+IF(ISBLANK(W35),X35,W35*X35)+IF(ISBLANK(W36),X36,W36*X36)+IF(ISBLANK(W37),X37,W37*X37)+IF(ISBLANK(W38),X38,W38*X38)+IF(ISBLANK(W39),X39,W39*X39)+IF(ISBLANK(W40),X40,W40*X40)+IF(ISBLANK(W41),X41,W41*X41)+ IF(ISBLANK(W42),X42,W42*X42)+ IF(ISBLANK(W43),X43,W43*X43)+ IF(ISBLANK(W44),X44,W44*X44)+ IF(ISBLANK(W45),X45,W45*X45)+ IF(ISBLANK(W46),X46,W46*X46)+ IF(ISBLANK(W47),X47,W47*X47)+ IF(ISBLANK(W48),X48,W48*X48)+ IF(ISBLANK(W49),X49,W49*X49)+ IF(ISBLANK(W50),X50,W50*X50)+IF(ISBLANK(W51),X51,W51*X51)+IF(ISBLANK(W52),X52,W52*X52)+ IF(ISBLANK(W53),X53,W53*X53) +IF(ISBLANK(W54),X54,W54*X54) +IF(ISBLANK(W55),X55,W55*X55) +IF(ISBLANK(W56),X56,W56*X56) +IF(ISBLANK(W57),X57,W57*X57) +IF(ISBLANK(W58),X58,W58*X58) +IF(ISBLANK(W59),X59,W59*X59) +IF(ISBLANK(W60),X60,W60*X60) +IF(ISBLANK(W61),X61,W61*X61) +IF(ISBLANK(W62),X62,W62*X62) +IF(ISBLANK(W63),X63,W63*X63) +IF(ISBLANK(W64),X64,W64*X64)</f>
        <v>0.25</v>
      </c>
      <c r="Y66" s="36"/>
      <c r="Z66" s="2494"/>
      <c r="AA66" s="2496"/>
      <c r="AB66" s="2496"/>
      <c r="AC66" s="2494"/>
      <c r="AD66" s="2496"/>
      <c r="AE66" s="2496"/>
      <c r="AF66" s="2494"/>
      <c r="AG66" s="2496"/>
      <c r="AH66" s="2496"/>
      <c r="AI66" s="2494"/>
      <c r="AJ66" s="2496"/>
      <c r="AK66" s="2568">
        <f>SUM(AK15:AK64)</f>
        <v>0.25</v>
      </c>
      <c r="AL66" s="26">
        <f>SUM(AL15:AL64)</f>
        <v>1</v>
      </c>
      <c r="AM66" s="2572"/>
      <c r="AN66" s="2568">
        <f>SUM(AN15:AN64)</f>
        <v>2.25</v>
      </c>
      <c r="AO66" s="26">
        <f>SUM(AO15:AO64)</f>
        <v>1</v>
      </c>
      <c r="AP66" s="2569"/>
      <c r="AQ66" s="2568">
        <f>SUM(AQ15:AQ64)</f>
        <v>0.625</v>
      </c>
      <c r="AR66" s="26">
        <f>SUM(AR15:AR64)</f>
        <v>1</v>
      </c>
      <c r="AS66" s="2569"/>
      <c r="AT66" s="2568">
        <f>SUM(AT15:AT64)</f>
        <v>0</v>
      </c>
      <c r="AU66" s="26">
        <f>SUM(AU15:AU64)</f>
        <v>0</v>
      </c>
      <c r="AV66" s="2569"/>
    </row>
    <row r="67" spans="1:48" ht="21" customHeight="1">
      <c r="A67" s="2970"/>
      <c r="B67" s="2982"/>
      <c r="C67" s="2983"/>
      <c r="D67" s="3002"/>
      <c r="E67" s="3003"/>
      <c r="F67" s="3004"/>
      <c r="G67" s="3006"/>
      <c r="H67" s="2449"/>
      <c r="I67" s="2450"/>
      <c r="J67" s="3008"/>
      <c r="K67" s="2449"/>
      <c r="M67" s="3010"/>
      <c r="N67" s="2449"/>
      <c r="Q67" s="2450"/>
      <c r="R67" s="2452"/>
      <c r="T67" s="2656"/>
      <c r="U67" s="2494"/>
      <c r="V67" s="2495"/>
      <c r="W67" s="35"/>
      <c r="X67" s="36"/>
      <c r="Y67" s="36"/>
      <c r="Z67" s="2494"/>
      <c r="AA67" s="2496"/>
      <c r="AB67" s="2496"/>
      <c r="AC67" s="2494"/>
      <c r="AD67" s="2496"/>
      <c r="AE67" s="2496"/>
      <c r="AF67" s="2494"/>
      <c r="AG67" s="2496"/>
      <c r="AH67" s="2496"/>
      <c r="AI67" s="2494"/>
      <c r="AJ67" s="2496"/>
      <c r="AK67" s="2494"/>
      <c r="AL67" s="36"/>
      <c r="AM67" s="37"/>
      <c r="AN67" s="35"/>
      <c r="AO67" s="2496"/>
      <c r="AP67" s="2495"/>
      <c r="AQ67" s="2494"/>
      <c r="AR67" s="2496"/>
      <c r="AS67" s="2495"/>
      <c r="AT67" s="2494"/>
      <c r="AU67" s="2496"/>
      <c r="AV67" s="2495"/>
    </row>
    <row r="68" spans="1:48" ht="15.75" customHeight="1" thickBot="1">
      <c r="A68" s="2970"/>
      <c r="B68" s="2593"/>
      <c r="C68" s="2454"/>
      <c r="D68" s="2453"/>
      <c r="E68" s="2454"/>
      <c r="F68" s="2453"/>
      <c r="G68" s="2453"/>
      <c r="H68" s="2454"/>
      <c r="I68" s="2453"/>
      <c r="J68" s="2453"/>
      <c r="K68" s="2454"/>
      <c r="L68" s="2453"/>
      <c r="M68" s="2453"/>
      <c r="N68" s="2454"/>
      <c r="O68" s="2453"/>
      <c r="P68" s="2455"/>
      <c r="Q68" s="2453"/>
      <c r="R68" s="2456"/>
      <c r="T68" s="2657"/>
      <c r="U68" s="2501" t="str">
        <f>U11</f>
        <v>Liste des Denrées</v>
      </c>
      <c r="V68" s="2497"/>
      <c r="W68" s="2653" t="str">
        <f>W11</f>
        <v xml:space="preserve">❶ </v>
      </c>
      <c r="X68" s="2651" t="str">
        <f>X11</f>
        <v>Préparation N°1</v>
      </c>
      <c r="Y68" s="2499"/>
      <c r="Z68" s="2653" t="str">
        <f>Z11</f>
        <v xml:space="preserve">❷ </v>
      </c>
      <c r="AA68" s="2651" t="str">
        <f>AA11</f>
        <v>Préparation N°2</v>
      </c>
      <c r="AB68" s="2499"/>
      <c r="AC68" s="2653" t="str">
        <f>AC11</f>
        <v xml:space="preserve">❸ </v>
      </c>
      <c r="AD68" s="2651" t="str">
        <f>AD11</f>
        <v>Garniture</v>
      </c>
      <c r="AE68" s="2500"/>
      <c r="AF68" s="2653" t="str">
        <f>AF11</f>
        <v xml:space="preserve">❹ </v>
      </c>
      <c r="AG68" s="2651" t="str">
        <f>AG11</f>
        <v>Finition</v>
      </c>
      <c r="AH68" s="2500"/>
      <c r="AI68" s="2988" t="str">
        <f>AI11</f>
        <v>Denrées</v>
      </c>
      <c r="AJ68" s="2989"/>
      <c r="AK68" s="2573"/>
      <c r="AL68" s="2498"/>
      <c r="AM68" s="2571"/>
      <c r="AN68" s="2570"/>
      <c r="AO68" s="2498"/>
      <c r="AP68" s="2571"/>
      <c r="AQ68" s="2570"/>
      <c r="AR68" s="2498"/>
      <c r="AS68" s="2497"/>
      <c r="AT68" s="2573"/>
      <c r="AU68" s="2498"/>
      <c r="AV68" s="2497"/>
    </row>
    <row r="69" spans="1:48" ht="15" customHeight="1" thickBot="1">
      <c r="A69" s="2970"/>
      <c r="B69" s="2594">
        <v>10.71</v>
      </c>
      <c r="C69" s="2459">
        <v>10.71</v>
      </c>
      <c r="D69" s="2459">
        <v>7</v>
      </c>
      <c r="E69" s="2459">
        <v>8</v>
      </c>
      <c r="F69" s="2459">
        <v>10</v>
      </c>
      <c r="G69" s="2459">
        <v>7</v>
      </c>
      <c r="H69" s="2459">
        <v>8</v>
      </c>
      <c r="I69" s="2459">
        <v>10</v>
      </c>
      <c r="J69" s="2459">
        <v>7</v>
      </c>
      <c r="K69" s="2459">
        <v>8</v>
      </c>
      <c r="L69" s="2459">
        <v>10</v>
      </c>
      <c r="M69" s="2459">
        <v>7</v>
      </c>
      <c r="N69" s="2459">
        <v>8</v>
      </c>
      <c r="O69" s="2459">
        <v>10</v>
      </c>
      <c r="P69" s="2459">
        <v>16</v>
      </c>
      <c r="Q69" s="2459">
        <v>8</v>
      </c>
      <c r="R69" s="2459">
        <v>10.71</v>
      </c>
      <c r="S69" s="2502"/>
      <c r="T69" s="2459">
        <v>11</v>
      </c>
      <c r="U69" s="2459">
        <v>30</v>
      </c>
      <c r="V69" s="2459">
        <v>11</v>
      </c>
      <c r="W69" s="2459">
        <v>11</v>
      </c>
      <c r="X69" s="2459">
        <v>11</v>
      </c>
      <c r="Y69" s="2459">
        <v>11</v>
      </c>
      <c r="Z69" s="2459">
        <v>11</v>
      </c>
      <c r="AA69" s="2459">
        <v>11</v>
      </c>
      <c r="AB69" s="2459">
        <v>11</v>
      </c>
      <c r="AC69" s="2459">
        <v>11</v>
      </c>
      <c r="AD69" s="2459">
        <v>11</v>
      </c>
      <c r="AE69" s="2459">
        <v>11</v>
      </c>
      <c r="AF69" s="2459">
        <v>11</v>
      </c>
      <c r="AG69" s="2459">
        <v>11</v>
      </c>
      <c r="AH69" s="2459">
        <v>11</v>
      </c>
      <c r="AI69" s="2459">
        <v>15</v>
      </c>
      <c r="AJ69" s="2459">
        <v>15</v>
      </c>
      <c r="AK69" s="2459">
        <v>11</v>
      </c>
      <c r="AL69" s="2459">
        <v>11</v>
      </c>
      <c r="AM69" s="2459">
        <v>11</v>
      </c>
      <c r="AN69" s="2459">
        <v>11</v>
      </c>
      <c r="AO69" s="2459">
        <v>11</v>
      </c>
      <c r="AP69" s="2459">
        <v>11</v>
      </c>
      <c r="AQ69" s="2459">
        <v>11</v>
      </c>
      <c r="AR69" s="2459">
        <v>11</v>
      </c>
      <c r="AS69" s="2459">
        <v>11</v>
      </c>
      <c r="AT69" s="2459">
        <v>11</v>
      </c>
      <c r="AU69" s="2459">
        <v>11</v>
      </c>
      <c r="AV69" s="2459">
        <v>11</v>
      </c>
    </row>
    <row r="70" spans="1:48" ht="21" customHeight="1" thickBot="1">
      <c r="B70" s="2466"/>
      <c r="C70" s="2466"/>
      <c r="D70" s="2466"/>
      <c r="E70" s="2466"/>
      <c r="F70" s="2466"/>
      <c r="G70" s="2466"/>
      <c r="H70" s="2466"/>
      <c r="I70" s="2466"/>
      <c r="J70" s="2466"/>
      <c r="K70" s="2466"/>
      <c r="L70" s="2466"/>
      <c r="M70" s="2466"/>
      <c r="N70" s="2466"/>
      <c r="O70" s="2466"/>
      <c r="P70" s="2466"/>
      <c r="Q70" s="2466"/>
      <c r="R70" s="2466"/>
      <c r="S70" s="2502"/>
      <c r="T70" s="2466"/>
      <c r="U70" s="2466"/>
      <c r="V70" s="2466"/>
      <c r="W70" s="2466"/>
      <c r="X70" s="2466"/>
      <c r="Y70" s="2466"/>
      <c r="Z70" s="2466"/>
      <c r="AA70" s="2466"/>
      <c r="AB70" s="2466"/>
      <c r="AC70" s="2466"/>
      <c r="AD70" s="2466"/>
      <c r="AE70" s="2466"/>
      <c r="AF70" s="2466"/>
      <c r="AG70" s="2466"/>
      <c r="AH70" s="2466"/>
      <c r="AI70" s="2466"/>
      <c r="AJ70" s="2466"/>
      <c r="AK70" s="2466"/>
      <c r="AL70" s="2466"/>
      <c r="AM70" s="2466"/>
      <c r="AN70" s="2466"/>
      <c r="AO70" s="2466"/>
      <c r="AP70" s="2466"/>
      <c r="AQ70" s="2466"/>
      <c r="AR70" s="2466"/>
      <c r="AS70" s="2466"/>
      <c r="AT70" s="2466"/>
      <c r="AU70" s="2466"/>
      <c r="AV70" s="2466"/>
    </row>
    <row r="71" spans="1:48" ht="18" customHeight="1">
      <c r="B71" s="2466"/>
      <c r="C71" s="2466"/>
      <c r="D71" s="2466"/>
      <c r="E71" s="2466"/>
      <c r="F71" s="2466"/>
      <c r="G71" s="2466"/>
      <c r="H71" s="2466"/>
      <c r="I71" s="2466"/>
      <c r="J71" s="2466"/>
      <c r="K71" s="2466"/>
      <c r="L71" s="2466"/>
      <c r="M71" s="2466"/>
      <c r="N71" s="2466"/>
      <c r="O71" s="2466"/>
      <c r="P71" s="2466"/>
      <c r="Q71" s="2466"/>
      <c r="R71" s="2466"/>
      <c r="S71" s="2502"/>
      <c r="T71" s="2466"/>
      <c r="U71" s="2893" t="s">
        <v>7002</v>
      </c>
      <c r="V71" s="2894"/>
      <c r="W71" s="2895"/>
      <c r="X71" s="2466"/>
      <c r="Y71" s="2993" t="s">
        <v>1619</v>
      </c>
      <c r="Z71" s="2994"/>
      <c r="AA71" s="2994"/>
      <c r="AB71" s="2994"/>
      <c r="AC71" s="2994"/>
      <c r="AD71" s="2995"/>
      <c r="AE71" s="2466"/>
      <c r="AF71" s="2466"/>
      <c r="AG71" s="2466"/>
      <c r="AH71" s="2466"/>
      <c r="AI71" s="2466"/>
      <c r="AJ71" s="2466"/>
      <c r="AK71" s="2466"/>
      <c r="AL71" s="2466"/>
      <c r="AM71" s="2466"/>
      <c r="AN71" s="2466"/>
      <c r="AO71" s="2466"/>
      <c r="AP71" s="2466"/>
      <c r="AQ71" s="2466"/>
      <c r="AR71" s="2466"/>
      <c r="AS71" s="2466"/>
      <c r="AT71" s="2466"/>
      <c r="AU71" s="2466"/>
      <c r="AV71" s="2466"/>
    </row>
    <row r="72" spans="1:48" ht="18" customHeight="1">
      <c r="B72" s="2466"/>
      <c r="C72" s="2466"/>
      <c r="D72" s="2466"/>
      <c r="E72" s="2466"/>
      <c r="F72" s="2466"/>
      <c r="G72" s="2466"/>
      <c r="H72" s="2466"/>
      <c r="I72" s="2466"/>
      <c r="J72" s="2466"/>
      <c r="K72" s="2466"/>
      <c r="L72" s="2466"/>
      <c r="M72" s="2466"/>
      <c r="N72" s="2466"/>
      <c r="O72" s="2466"/>
      <c r="P72" s="2466"/>
      <c r="Q72" s="2466"/>
      <c r="R72" s="2466"/>
      <c r="S72" s="2502"/>
      <c r="T72" s="2466"/>
      <c r="U72" s="2896"/>
      <c r="V72" s="2897"/>
      <c r="W72" s="2898"/>
      <c r="X72" s="2466"/>
      <c r="Y72" s="2507"/>
      <c r="Z72" s="2503"/>
      <c r="AA72" s="2503"/>
      <c r="AB72" s="2503"/>
      <c r="AC72" s="2503"/>
      <c r="AD72" s="2504"/>
      <c r="AE72" s="2466"/>
      <c r="AF72" s="2466"/>
      <c r="AG72" s="2466"/>
      <c r="AH72" s="2466"/>
      <c r="AI72" s="2466"/>
      <c r="AJ72" s="2466"/>
      <c r="AK72" s="2466"/>
      <c r="AL72" s="2466"/>
      <c r="AM72" s="2466"/>
      <c r="AN72" s="2466"/>
      <c r="AO72" s="2466"/>
      <c r="AP72" s="2466"/>
      <c r="AQ72" s="2466"/>
      <c r="AR72" s="2466"/>
      <c r="AS72" s="2466"/>
      <c r="AT72" s="2466"/>
      <c r="AU72" s="2466"/>
      <c r="AV72" s="2466"/>
    </row>
    <row r="73" spans="1:48" ht="18" customHeight="1">
      <c r="B73" s="2466"/>
      <c r="C73" s="2466"/>
      <c r="D73" s="2466"/>
      <c r="E73" s="2466"/>
      <c r="F73" s="2466"/>
      <c r="G73" s="2466"/>
      <c r="H73" s="2466"/>
      <c r="I73" s="2466"/>
      <c r="J73" s="2466"/>
      <c r="K73" s="2466"/>
      <c r="L73" s="2466"/>
      <c r="M73" s="2466"/>
      <c r="N73" s="2466"/>
      <c r="O73" s="2466"/>
      <c r="P73" s="2466"/>
      <c r="Q73" s="2466"/>
      <c r="R73" s="2466"/>
      <c r="S73" s="2502"/>
      <c r="T73" s="2466"/>
      <c r="U73" s="2896"/>
      <c r="V73" s="2897"/>
      <c r="W73" s="2898"/>
      <c r="X73" s="2466"/>
      <c r="Y73" s="737" t="s">
        <v>1620</v>
      </c>
      <c r="Z73" s="536"/>
      <c r="AA73" s="536"/>
      <c r="AB73" s="536"/>
      <c r="AC73" s="536"/>
      <c r="AD73" s="537"/>
      <c r="AE73" s="2466"/>
      <c r="AF73" s="2466"/>
      <c r="AG73" s="2466"/>
      <c r="AH73" s="2466"/>
      <c r="AI73" s="2466"/>
      <c r="AJ73" s="2466"/>
      <c r="AK73" s="2466"/>
      <c r="AL73" s="2466"/>
      <c r="AM73" s="2466"/>
      <c r="AN73" s="2466"/>
      <c r="AO73" s="2466"/>
      <c r="AP73" s="2466"/>
      <c r="AQ73" s="2466"/>
      <c r="AR73" s="2466"/>
      <c r="AS73" s="2466"/>
      <c r="AT73" s="2466"/>
      <c r="AU73" s="2466"/>
      <c r="AV73" s="2466"/>
    </row>
    <row r="74" spans="1:48" ht="18" customHeight="1">
      <c r="B74" s="2466"/>
      <c r="C74" s="2466"/>
      <c r="D74" s="2466"/>
      <c r="E74" s="2466"/>
      <c r="F74" s="2466"/>
      <c r="G74" s="2466"/>
      <c r="H74" s="2466"/>
      <c r="I74" s="2466"/>
      <c r="J74" s="2466"/>
      <c r="K74" s="2466"/>
      <c r="L74" s="2466"/>
      <c r="M74" s="2466"/>
      <c r="N74" s="2466"/>
      <c r="O74" s="2466"/>
      <c r="P74" s="2466"/>
      <c r="Q74" s="2466"/>
      <c r="R74" s="2466"/>
      <c r="S74" s="2502"/>
      <c r="T74" s="2466"/>
      <c r="U74" s="2899" t="s">
        <v>1937</v>
      </c>
      <c r="V74" s="2900"/>
      <c r="W74" s="2901"/>
      <c r="X74" s="2466"/>
      <c r="Y74" s="540"/>
      <c r="Z74" s="541" t="s">
        <v>7065</v>
      </c>
      <c r="AA74" s="541"/>
      <c r="AB74" s="538"/>
      <c r="AC74" s="538"/>
      <c r="AD74" s="539"/>
      <c r="AE74" s="2466"/>
      <c r="AF74" s="2466"/>
      <c r="AG74" s="2466"/>
      <c r="AH74" s="2466"/>
      <c r="AI74" s="2466"/>
      <c r="AJ74" s="2466"/>
      <c r="AK74" s="2466"/>
      <c r="AL74" s="2466"/>
      <c r="AM74" s="2466"/>
      <c r="AN74" s="2466"/>
      <c r="AO74" s="2466"/>
      <c r="AP74" s="2466"/>
      <c r="AQ74" s="2466"/>
      <c r="AR74" s="2466"/>
      <c r="AS74" s="2466"/>
      <c r="AT74" s="2466"/>
      <c r="AU74" s="2466"/>
      <c r="AV74" s="2466"/>
    </row>
    <row r="75" spans="1:48" ht="18" customHeight="1">
      <c r="A75" s="2466"/>
      <c r="B75" s="2466"/>
      <c r="C75" s="2466"/>
      <c r="D75" s="2466"/>
      <c r="E75" s="2466"/>
      <c r="F75" s="2466"/>
      <c r="G75" s="2466"/>
      <c r="H75" s="2466"/>
      <c r="I75" s="2466"/>
      <c r="J75" s="2466"/>
      <c r="K75" s="2466"/>
      <c r="L75" s="2466"/>
      <c r="M75" s="2466"/>
      <c r="N75" s="2466"/>
      <c r="O75" s="2466"/>
      <c r="P75" s="2466"/>
      <c r="Q75" s="2466"/>
      <c r="R75" s="2466"/>
      <c r="S75" s="2502"/>
      <c r="T75" s="2466"/>
      <c r="U75" s="2990" t="s">
        <v>7008</v>
      </c>
      <c r="V75" s="2991"/>
      <c r="W75" s="2992"/>
      <c r="X75" s="2466"/>
      <c r="Y75" s="2507"/>
      <c r="Z75" s="2996" t="s">
        <v>771</v>
      </c>
      <c r="AA75" s="2997" t="s">
        <v>40</v>
      </c>
      <c r="AB75" s="2998" t="s">
        <v>1811</v>
      </c>
      <c r="AC75" s="2999" t="s">
        <v>1810</v>
      </c>
      <c r="AD75" s="2504"/>
      <c r="AE75" s="2466"/>
      <c r="AF75" s="2466"/>
      <c r="AG75" s="2466"/>
      <c r="AH75" s="2466"/>
      <c r="AI75" s="2466"/>
      <c r="AJ75" s="2466"/>
      <c r="AK75" s="2466"/>
      <c r="AL75" s="2466"/>
      <c r="AM75" s="2466"/>
      <c r="AN75" s="2466"/>
      <c r="AO75" s="2466"/>
      <c r="AP75" s="2466"/>
      <c r="AQ75" s="2466"/>
      <c r="AR75" s="2466"/>
      <c r="AS75" s="2466"/>
      <c r="AT75" s="2466"/>
      <c r="AU75" s="2466"/>
      <c r="AV75" s="2466"/>
    </row>
    <row r="76" spans="1:48" ht="18" customHeight="1">
      <c r="A76" s="2466"/>
      <c r="B76" s="2466"/>
      <c r="C76" s="2466"/>
      <c r="D76" s="2466"/>
      <c r="E76" s="2466"/>
      <c r="F76" s="2466"/>
      <c r="G76" s="2466"/>
      <c r="H76" s="2466"/>
      <c r="I76" s="2466"/>
      <c r="J76" s="2466"/>
      <c r="K76" s="2466"/>
      <c r="L76" s="2466"/>
      <c r="M76" s="2466"/>
      <c r="N76" s="2466"/>
      <c r="O76" s="2466"/>
      <c r="P76" s="2466"/>
      <c r="Q76" s="2466"/>
      <c r="R76" s="2466"/>
      <c r="S76" s="2502"/>
      <c r="T76" s="2466"/>
      <c r="U76" s="2612" t="s">
        <v>6995</v>
      </c>
      <c r="V76" s="2613" t="s">
        <v>6996</v>
      </c>
      <c r="W76" s="2614"/>
      <c r="X76" s="2466"/>
      <c r="Y76" s="2507"/>
      <c r="Z76" s="2996"/>
      <c r="AA76" s="2997"/>
      <c r="AB76" s="2998"/>
      <c r="AC76" s="2999"/>
      <c r="AD76" s="2504"/>
      <c r="AE76" s="2466"/>
      <c r="AF76" s="2466"/>
      <c r="AG76" s="2466"/>
      <c r="AH76" s="2466"/>
      <c r="AI76" s="2466"/>
      <c r="AJ76" s="2466"/>
      <c r="AK76" s="2466"/>
      <c r="AL76" s="2466"/>
      <c r="AM76" s="2466"/>
      <c r="AN76" s="2466"/>
      <c r="AO76" s="2466"/>
      <c r="AP76" s="2466"/>
      <c r="AQ76" s="2466"/>
      <c r="AR76" s="2466"/>
      <c r="AS76" s="2466"/>
      <c r="AT76" s="2466"/>
      <c r="AU76" s="2466"/>
      <c r="AV76" s="2466"/>
    </row>
    <row r="77" spans="1:48" ht="18" customHeight="1">
      <c r="A77" s="2466"/>
      <c r="B77" s="2466"/>
      <c r="C77" s="2466"/>
      <c r="D77" s="2466"/>
      <c r="E77" s="2466"/>
      <c r="F77" s="2466"/>
      <c r="G77" s="2466"/>
      <c r="H77" s="2466"/>
      <c r="I77" s="2466"/>
      <c r="J77" s="2466"/>
      <c r="K77" s="2466"/>
      <c r="L77" s="2466"/>
      <c r="M77" s="2466"/>
      <c r="N77" s="2466"/>
      <c r="O77" s="2466"/>
      <c r="P77" s="2466"/>
      <c r="Q77" s="2466"/>
      <c r="R77" s="2466"/>
      <c r="S77" s="2466"/>
      <c r="T77" s="2466"/>
      <c r="U77" s="2962" t="s">
        <v>7019</v>
      </c>
      <c r="V77" s="2963"/>
      <c r="W77" s="2964"/>
      <c r="X77" s="2466"/>
      <c r="Y77" s="737" t="s">
        <v>1621</v>
      </c>
      <c r="Z77" s="536"/>
      <c r="AA77" s="536"/>
      <c r="AB77" s="536"/>
      <c r="AC77" s="536"/>
      <c r="AD77" s="537"/>
      <c r="AE77" s="2466"/>
      <c r="AF77" s="2466"/>
      <c r="AG77" s="2466"/>
      <c r="AH77" s="2466"/>
      <c r="AI77" s="2466"/>
      <c r="AJ77" s="2466"/>
      <c r="AK77" s="2466"/>
      <c r="AL77" s="2466"/>
      <c r="AM77" s="2466"/>
      <c r="AN77" s="2466"/>
      <c r="AO77" s="2466"/>
      <c r="AP77" s="2466"/>
      <c r="AQ77" s="2466"/>
      <c r="AR77" s="2466"/>
      <c r="AS77" s="2466"/>
      <c r="AT77" s="2466"/>
      <c r="AU77" s="2466"/>
      <c r="AV77" s="2466"/>
    </row>
    <row r="78" spans="1:48" ht="18" customHeight="1">
      <c r="A78" s="2466"/>
      <c r="B78" s="2466"/>
      <c r="C78" s="2466"/>
      <c r="D78" s="2466"/>
      <c r="E78" s="2466"/>
      <c r="F78" s="2466"/>
      <c r="G78" s="2466"/>
      <c r="H78" s="2466"/>
      <c r="I78" s="2466"/>
      <c r="J78" s="2466"/>
      <c r="K78" s="2466"/>
      <c r="L78" s="2466"/>
      <c r="M78" s="2466"/>
      <c r="N78" s="2466"/>
      <c r="O78" s="2466"/>
      <c r="P78" s="2466"/>
      <c r="Q78" s="2466"/>
      <c r="R78" s="2466"/>
      <c r="S78" s="2466"/>
      <c r="T78" s="2466"/>
      <c r="U78" s="2615" t="s">
        <v>7033</v>
      </c>
      <c r="V78" s="2616" t="s">
        <v>1905</v>
      </c>
      <c r="W78" s="2617" t="s">
        <v>7032</v>
      </c>
      <c r="X78" s="2466"/>
      <c r="Y78" s="540"/>
      <c r="Z78" s="541" t="s">
        <v>7064</v>
      </c>
      <c r="AA78" s="541"/>
      <c r="AB78" s="538"/>
      <c r="AC78" s="538"/>
      <c r="AD78" s="539"/>
      <c r="AE78" s="2466"/>
      <c r="AF78" s="2466"/>
      <c r="AG78" s="2466"/>
      <c r="AH78" s="2466"/>
      <c r="AI78" s="2466"/>
      <c r="AJ78" s="2466"/>
      <c r="AK78" s="2466"/>
      <c r="AL78" s="2466"/>
      <c r="AM78" s="2466"/>
      <c r="AN78" s="2466"/>
      <c r="AO78" s="2466"/>
      <c r="AP78" s="2466"/>
      <c r="AQ78" s="2466"/>
      <c r="AR78" s="2466"/>
      <c r="AS78" s="2466"/>
      <c r="AT78" s="2466"/>
      <c r="AU78" s="2466"/>
      <c r="AV78" s="2466"/>
    </row>
    <row r="79" spans="1:48" ht="18" customHeight="1">
      <c r="A79" s="2466"/>
      <c r="B79" s="2466"/>
      <c r="C79" s="2466"/>
      <c r="D79" s="2466"/>
      <c r="E79" s="2466"/>
      <c r="F79" s="2466"/>
      <c r="G79" s="2466"/>
      <c r="H79" s="2466"/>
      <c r="I79" s="2466"/>
      <c r="J79" s="2466"/>
      <c r="K79" s="2466"/>
      <c r="L79" s="2466"/>
      <c r="M79" s="2466"/>
      <c r="N79" s="2466"/>
      <c r="O79" s="2466"/>
      <c r="P79" s="2466"/>
      <c r="Q79" s="2466"/>
      <c r="R79" s="2466"/>
      <c r="S79" s="2466"/>
      <c r="T79" s="2466"/>
      <c r="U79" s="2618" t="s">
        <v>6993</v>
      </c>
      <c r="V79" s="2610">
        <f>ROW(X11)</f>
        <v>11</v>
      </c>
      <c r="W79" s="2619" t="str">
        <f>X10</f>
        <v>X</v>
      </c>
      <c r="X79" s="2466"/>
      <c r="Y79" s="2507"/>
      <c r="Z79" s="2666" t="s">
        <v>7026</v>
      </c>
      <c r="AA79" s="2667"/>
      <c r="AB79" s="2503"/>
      <c r="AC79" s="2503"/>
      <c r="AD79" s="2504"/>
      <c r="AE79" s="2466"/>
      <c r="AF79" s="2466"/>
      <c r="AG79" s="2466"/>
      <c r="AH79" s="2466"/>
      <c r="AI79" s="2466"/>
      <c r="AJ79" s="2466"/>
      <c r="AK79" s="2466"/>
      <c r="AL79" s="2466"/>
      <c r="AM79" s="2466"/>
      <c r="AN79" s="2466"/>
      <c r="AO79" s="2466"/>
      <c r="AP79" s="2466"/>
      <c r="AQ79" s="2466"/>
      <c r="AR79" s="2466"/>
      <c r="AS79" s="2466"/>
      <c r="AT79" s="2466"/>
      <c r="AU79" s="2466"/>
      <c r="AV79" s="2466"/>
    </row>
    <row r="80" spans="1:48" ht="18" customHeight="1">
      <c r="A80" s="2466"/>
      <c r="B80" s="2466"/>
      <c r="C80" s="2466"/>
      <c r="D80" s="2466"/>
      <c r="E80" s="2466"/>
      <c r="F80" s="2466"/>
      <c r="G80" s="2466"/>
      <c r="H80" s="2466"/>
      <c r="I80" s="2466"/>
      <c r="J80" s="2466"/>
      <c r="K80" s="2466"/>
      <c r="L80" s="2466"/>
      <c r="M80" s="2466"/>
      <c r="N80" s="2466"/>
      <c r="O80" s="2466"/>
      <c r="P80" s="2466"/>
      <c r="Q80" s="2466"/>
      <c r="R80" s="2466"/>
      <c r="S80" s="2466"/>
      <c r="T80" s="2466"/>
      <c r="U80" s="2618" t="s">
        <v>6994</v>
      </c>
      <c r="V80" s="2610">
        <f>ROW(X11)</f>
        <v>11</v>
      </c>
      <c r="W80" s="2619" t="str">
        <f>AA10</f>
        <v>AA</v>
      </c>
      <c r="X80" s="2466"/>
      <c r="Y80" s="2507"/>
      <c r="Z80" s="2668">
        <v>100</v>
      </c>
      <c r="AA80" s="2669" t="s">
        <v>1001</v>
      </c>
      <c r="AB80" s="2503"/>
      <c r="AC80" s="2503"/>
      <c r="AD80" s="2504"/>
      <c r="AE80" s="2466"/>
      <c r="AF80" s="2466"/>
      <c r="AG80" s="2466"/>
      <c r="AH80" s="2466"/>
      <c r="AI80" s="2466"/>
      <c r="AJ80" s="2466"/>
      <c r="AK80" s="2466"/>
      <c r="AL80" s="2466"/>
      <c r="AM80" s="2466"/>
      <c r="AN80" s="2466"/>
      <c r="AO80" s="2466"/>
      <c r="AP80" s="2466"/>
      <c r="AQ80" s="2466"/>
      <c r="AR80" s="2466"/>
      <c r="AS80" s="2466"/>
      <c r="AT80" s="2466"/>
      <c r="AU80" s="2466"/>
      <c r="AV80" s="2466"/>
    </row>
    <row r="81" spans="1:48" ht="18" customHeight="1" thickBot="1">
      <c r="A81" s="2466"/>
      <c r="B81" s="2466"/>
      <c r="C81" s="2466"/>
      <c r="D81" s="2466"/>
      <c r="E81" s="2466"/>
      <c r="F81" s="2466"/>
      <c r="G81" s="2466"/>
      <c r="H81" s="2466"/>
      <c r="I81" s="2466"/>
      <c r="J81" s="2466"/>
      <c r="K81" s="2466"/>
      <c r="L81" s="2466"/>
      <c r="M81" s="2466"/>
      <c r="N81" s="2466"/>
      <c r="O81" s="2466"/>
      <c r="P81" s="2466"/>
      <c r="Q81" s="2466"/>
      <c r="R81" s="2466"/>
      <c r="S81" s="2466"/>
      <c r="T81" s="2466"/>
      <c r="U81" s="2618" t="s">
        <v>1815</v>
      </c>
      <c r="V81" s="2610">
        <f>ROW(X11)</f>
        <v>11</v>
      </c>
      <c r="W81" s="2619" t="str">
        <f>AD10</f>
        <v>AD</v>
      </c>
      <c r="X81" s="2466"/>
      <c r="Y81" s="2507"/>
      <c r="Z81" s="2670" t="s">
        <v>6999</v>
      </c>
      <c r="AA81" s="2503"/>
      <c r="AB81" s="2503"/>
      <c r="AC81" s="2503"/>
      <c r="AD81" s="2504"/>
      <c r="AE81" s="2466"/>
      <c r="AF81" s="2466"/>
      <c r="AG81" s="2466"/>
      <c r="AH81" s="2466"/>
      <c r="AI81" s="2466"/>
      <c r="AJ81" s="2466"/>
      <c r="AK81" s="2466"/>
      <c r="AL81" s="2466"/>
      <c r="AM81" s="2466"/>
      <c r="AN81" s="2466"/>
      <c r="AO81" s="2466"/>
      <c r="AP81" s="2466"/>
      <c r="AQ81" s="2466"/>
      <c r="AR81" s="2466"/>
      <c r="AS81" s="2466"/>
      <c r="AT81" s="2466"/>
      <c r="AU81" s="2466"/>
      <c r="AV81" s="2466"/>
    </row>
    <row r="82" spans="1:48" ht="18" customHeight="1" thickTop="1" thickBot="1">
      <c r="A82" s="2466"/>
      <c r="B82" s="2466"/>
      <c r="C82" s="2466"/>
      <c r="D82" s="2466"/>
      <c r="E82" s="2466"/>
      <c r="F82" s="2466"/>
      <c r="G82" s="2466"/>
      <c r="H82" s="2466"/>
      <c r="I82" s="2466"/>
      <c r="J82" s="2466"/>
      <c r="K82" s="2466"/>
      <c r="L82" s="2466"/>
      <c r="M82" s="2466"/>
      <c r="N82" s="2466"/>
      <c r="O82" s="2466"/>
      <c r="P82" s="2466"/>
      <c r="Q82" s="2466"/>
      <c r="R82" s="2466"/>
      <c r="S82" s="2466"/>
      <c r="T82" s="2466"/>
      <c r="U82" s="2618" t="s">
        <v>767</v>
      </c>
      <c r="V82" s="2610">
        <f>ROW(X11)</f>
        <v>11</v>
      </c>
      <c r="W82" s="2619" t="str">
        <f>AG10</f>
        <v>AG</v>
      </c>
      <c r="X82" s="2466"/>
      <c r="Y82" s="2507"/>
      <c r="Z82" s="2663">
        <v>20</v>
      </c>
      <c r="AA82" s="2671" t="str">
        <f>+AA80</f>
        <v>portions</v>
      </c>
      <c r="AB82" s="2503"/>
      <c r="AC82" s="2503"/>
      <c r="AD82" s="2504"/>
      <c r="AE82" s="2466"/>
      <c r="AF82" s="2466"/>
      <c r="AG82" s="2466"/>
      <c r="AH82" s="2466"/>
      <c r="AI82" s="2466"/>
      <c r="AJ82" s="2466"/>
      <c r="AK82" s="2466"/>
      <c r="AL82" s="2466"/>
      <c r="AM82" s="2466"/>
      <c r="AN82" s="2466"/>
      <c r="AO82" s="2466"/>
      <c r="AP82" s="2466"/>
      <c r="AQ82" s="2466"/>
      <c r="AR82" s="2466"/>
      <c r="AS82" s="2466"/>
      <c r="AT82" s="2466"/>
      <c r="AU82" s="2466"/>
      <c r="AV82" s="2466"/>
    </row>
    <row r="83" spans="1:48" ht="18" customHeight="1" thickTop="1" thickBot="1">
      <c r="A83" s="2466"/>
      <c r="B83" s="2466"/>
      <c r="C83" s="2466"/>
      <c r="D83" s="2466"/>
      <c r="E83" s="2466"/>
      <c r="F83" s="2466"/>
      <c r="G83" s="2466"/>
      <c r="H83" s="2466"/>
      <c r="I83" s="2466"/>
      <c r="J83" s="2466"/>
      <c r="K83" s="2466"/>
      <c r="L83" s="2466"/>
      <c r="M83" s="2466"/>
      <c r="N83" s="2466"/>
      <c r="O83" s="2466"/>
      <c r="P83" s="2466"/>
      <c r="Q83" s="2466"/>
      <c r="R83" s="2466"/>
      <c r="S83" s="2466"/>
      <c r="T83" s="2466"/>
      <c r="U83" s="2971" t="s">
        <v>1937</v>
      </c>
      <c r="V83" s="2972"/>
      <c r="W83" s="2973"/>
      <c r="X83" s="2466"/>
      <c r="Y83" s="2672"/>
      <c r="Z83" s="2673"/>
      <c r="AA83" s="2673"/>
      <c r="AB83" s="2673"/>
      <c r="AC83" s="2673"/>
      <c r="AD83" s="2508"/>
      <c r="AE83" s="2466"/>
      <c r="AF83" s="2466"/>
      <c r="AG83" s="2466"/>
      <c r="AH83" s="2466"/>
      <c r="AI83" s="2466"/>
      <c r="AJ83" s="2466"/>
      <c r="AK83" s="2466"/>
      <c r="AL83" s="2466"/>
      <c r="AM83" s="2466"/>
      <c r="AN83" s="2466"/>
      <c r="AO83" s="2466"/>
      <c r="AP83" s="2466"/>
      <c r="AQ83" s="2466"/>
      <c r="AR83" s="2466"/>
      <c r="AS83" s="2466"/>
      <c r="AT83" s="2466"/>
      <c r="AU83" s="2466"/>
      <c r="AV83" s="2466"/>
    </row>
    <row r="84" spans="1:48" ht="18" customHeight="1">
      <c r="A84" s="2466"/>
      <c r="B84" s="2466"/>
      <c r="C84" s="2466"/>
      <c r="D84" s="2466"/>
      <c r="E84" s="2466"/>
      <c r="F84" s="2466"/>
      <c r="G84" s="2466"/>
      <c r="H84" s="2466"/>
      <c r="I84" s="2466"/>
      <c r="J84" s="2466"/>
      <c r="K84" s="2466"/>
      <c r="L84" s="2466"/>
      <c r="M84" s="2466"/>
      <c r="N84" s="2466"/>
      <c r="O84" s="2466"/>
      <c r="P84" s="2466"/>
      <c r="Q84" s="2466"/>
      <c r="R84" s="2466"/>
      <c r="S84" s="2466"/>
      <c r="T84" s="2466"/>
      <c r="U84" s="2620" t="s">
        <v>7009</v>
      </c>
      <c r="V84" s="2616" t="s">
        <v>7010</v>
      </c>
      <c r="W84" s="2619" t="str">
        <f>U10</f>
        <v>U</v>
      </c>
      <c r="X84" s="2466"/>
      <c r="Y84" s="2466"/>
      <c r="Z84" s="2466"/>
      <c r="AA84" s="2466"/>
      <c r="AB84" s="2466"/>
      <c r="AC84" s="2466"/>
      <c r="AD84" s="2466"/>
      <c r="AE84" s="2466"/>
      <c r="AF84" s="2466"/>
      <c r="AG84" s="2466"/>
      <c r="AH84" s="2466"/>
      <c r="AI84" s="2466"/>
      <c r="AJ84" s="2466"/>
      <c r="AK84" s="2466"/>
      <c r="AL84" s="2466"/>
      <c r="AM84" s="2466"/>
      <c r="AN84" s="2466"/>
      <c r="AO84" s="2466"/>
      <c r="AP84" s="2466"/>
      <c r="AQ84" s="2466"/>
      <c r="AR84" s="2466"/>
      <c r="AS84" s="2466"/>
      <c r="AT84" s="2466"/>
      <c r="AU84" s="2466"/>
      <c r="AV84" s="2466"/>
    </row>
    <row r="85" spans="1:48" ht="18" customHeight="1">
      <c r="A85" s="2466"/>
      <c r="B85" s="2466"/>
      <c r="C85" s="2466"/>
      <c r="D85" s="2466"/>
      <c r="E85" s="2466"/>
      <c r="F85" s="2466"/>
      <c r="G85" s="2466"/>
      <c r="H85" s="2466"/>
      <c r="I85" s="2466"/>
      <c r="J85" s="2466"/>
      <c r="K85" s="2466"/>
      <c r="L85" s="2466"/>
      <c r="M85" s="2466"/>
      <c r="N85" s="2466"/>
      <c r="O85" s="2466"/>
      <c r="P85" s="2466"/>
      <c r="Q85" s="2466"/>
      <c r="R85" s="2466"/>
      <c r="S85" s="2466"/>
      <c r="T85" s="2466"/>
      <c r="U85" s="2620" t="s">
        <v>7035</v>
      </c>
      <c r="V85" s="2616" t="s">
        <v>7010</v>
      </c>
      <c r="W85" s="2619" t="str">
        <f>T10</f>
        <v>T</v>
      </c>
      <c r="X85" s="2466"/>
      <c r="Y85" s="2466"/>
      <c r="Z85" s="2466"/>
      <c r="AA85" s="2466"/>
      <c r="AB85" s="2466"/>
      <c r="AC85" s="2466"/>
      <c r="AD85" s="2466"/>
      <c r="AE85" s="2466"/>
      <c r="AF85" s="2466"/>
      <c r="AG85" s="2466"/>
      <c r="AH85" s="2466"/>
      <c r="AI85" s="2466"/>
      <c r="AJ85" s="2466"/>
      <c r="AK85" s="2466"/>
      <c r="AL85" s="2466"/>
      <c r="AM85" s="2466"/>
      <c r="AN85" s="2466"/>
      <c r="AO85" s="2466"/>
      <c r="AP85" s="2466"/>
      <c r="AQ85" s="2466"/>
      <c r="AR85" s="2466"/>
      <c r="AS85" s="2466"/>
      <c r="AT85" s="2466"/>
      <c r="AU85" s="2466"/>
      <c r="AV85" s="2466"/>
    </row>
    <row r="86" spans="1:48" ht="18" customHeight="1">
      <c r="A86" s="2466"/>
      <c r="B86" s="2466"/>
      <c r="C86" s="2466"/>
      <c r="D86" s="2466"/>
      <c r="E86" s="2466"/>
      <c r="F86" s="2466"/>
      <c r="G86" s="2466"/>
      <c r="H86" s="2466"/>
      <c r="I86" s="2466"/>
      <c r="J86" s="2466"/>
      <c r="K86" s="2466"/>
      <c r="L86" s="2466"/>
      <c r="M86" s="2466"/>
      <c r="N86" s="2466"/>
      <c r="O86" s="2466"/>
      <c r="P86" s="2466"/>
      <c r="Q86" s="2466"/>
      <c r="R86" s="2466"/>
      <c r="S86" s="2466"/>
      <c r="T86" s="2466"/>
      <c r="U86" s="2649" t="s">
        <v>7011</v>
      </c>
      <c r="V86" s="2647"/>
      <c r="W86" s="2648"/>
      <c r="X86" s="2466"/>
      <c r="Y86" s="2466"/>
      <c r="Z86" s="2466"/>
      <c r="AA86" s="2466"/>
      <c r="AB86" s="2466"/>
      <c r="AC86" s="2466"/>
      <c r="AD86" s="2466"/>
      <c r="AE86" s="2466"/>
      <c r="AF86" s="2466"/>
      <c r="AG86" s="2466"/>
      <c r="AH86" s="2466"/>
      <c r="AI86" s="2466"/>
      <c r="AJ86" s="2466"/>
      <c r="AK86" s="2466"/>
      <c r="AL86" s="2466"/>
      <c r="AM86" s="2466"/>
      <c r="AN86" s="2466"/>
      <c r="AO86" s="2466"/>
      <c r="AP86" s="2466"/>
      <c r="AQ86" s="2466"/>
      <c r="AR86" s="2466"/>
      <c r="AS86" s="2466"/>
      <c r="AT86" s="2466"/>
      <c r="AU86" s="2466"/>
      <c r="AV86" s="2466"/>
    </row>
    <row r="87" spans="1:48" ht="18" customHeight="1">
      <c r="A87" s="2466"/>
      <c r="B87" s="2466"/>
      <c r="C87" s="2466"/>
      <c r="D87" s="2466"/>
      <c r="E87" s="2466"/>
      <c r="F87" s="2466"/>
      <c r="G87" s="2466"/>
      <c r="H87" s="2466"/>
      <c r="I87" s="2466"/>
      <c r="J87" s="2466"/>
      <c r="K87" s="2466"/>
      <c r="L87" s="2466"/>
      <c r="M87" s="2466"/>
      <c r="N87" s="2466"/>
      <c r="O87" s="2466"/>
      <c r="P87" s="2466"/>
      <c r="Q87" s="2466"/>
      <c r="R87" s="2466"/>
      <c r="S87" s="2502"/>
      <c r="T87" s="2466"/>
      <c r="U87" s="2649" t="s">
        <v>7036</v>
      </c>
      <c r="V87" s="2647"/>
      <c r="W87" s="2648"/>
      <c r="X87" s="2466"/>
      <c r="Y87" s="2466"/>
      <c r="Z87" s="2466"/>
      <c r="AA87" s="2466"/>
      <c r="AB87" s="2466"/>
      <c r="AC87" s="2466"/>
      <c r="AD87" s="2466"/>
      <c r="AE87" s="2466"/>
      <c r="AF87" s="2466"/>
      <c r="AG87" s="2466"/>
      <c r="AH87" s="2466"/>
      <c r="AI87" s="2466"/>
      <c r="AJ87" s="2466"/>
      <c r="AK87" s="2466"/>
      <c r="AL87" s="2466"/>
      <c r="AM87" s="2466"/>
      <c r="AN87" s="2466"/>
      <c r="AO87" s="2466"/>
      <c r="AP87" s="2466"/>
      <c r="AQ87" s="2466"/>
      <c r="AR87" s="2466"/>
      <c r="AS87" s="2466"/>
      <c r="AT87" s="2466"/>
      <c r="AU87" s="2466"/>
      <c r="AV87" s="2466"/>
    </row>
    <row r="88" spans="1:48" ht="18" customHeight="1">
      <c r="A88" s="2466"/>
      <c r="B88" s="2466"/>
      <c r="C88" s="2466"/>
      <c r="D88" s="2466"/>
      <c r="E88" s="2466"/>
      <c r="F88" s="2466"/>
      <c r="G88" s="2466"/>
      <c r="H88" s="2466"/>
      <c r="I88" s="2466"/>
      <c r="J88" s="2466"/>
      <c r="K88" s="2466"/>
      <c r="L88" s="2466"/>
      <c r="M88" s="2466"/>
      <c r="N88" s="2466"/>
      <c r="O88" s="2466"/>
      <c r="P88" s="2466"/>
      <c r="Q88" s="2466"/>
      <c r="R88" s="2466"/>
      <c r="S88" s="2502"/>
      <c r="T88" s="2466"/>
      <c r="U88" s="2649" t="s">
        <v>7037</v>
      </c>
      <c r="V88" s="2647"/>
      <c r="W88" s="2648"/>
      <c r="X88" s="2466"/>
      <c r="Y88" s="2466"/>
      <c r="Z88" s="2466"/>
      <c r="AA88" s="2466"/>
      <c r="AB88" s="2466"/>
      <c r="AC88" s="2466"/>
      <c r="AD88" s="2466"/>
      <c r="AE88" s="2466"/>
      <c r="AF88" s="2466"/>
      <c r="AG88" s="2466"/>
      <c r="AH88" s="2466"/>
      <c r="AI88" s="2466"/>
      <c r="AJ88" s="2466"/>
      <c r="AK88" s="2466"/>
      <c r="AL88" s="2466"/>
      <c r="AM88" s="2466"/>
      <c r="AN88" s="2466"/>
      <c r="AO88" s="2466"/>
      <c r="AP88" s="2466"/>
      <c r="AQ88" s="2466"/>
      <c r="AR88" s="2466"/>
      <c r="AS88" s="2466"/>
      <c r="AT88" s="2466"/>
      <c r="AU88" s="2466"/>
      <c r="AV88" s="2466"/>
    </row>
    <row r="89" spans="1:48" ht="18" customHeight="1">
      <c r="A89" s="2466"/>
      <c r="B89" s="2466"/>
      <c r="C89" s="2466"/>
      <c r="D89" s="2466"/>
      <c r="E89" s="2466"/>
      <c r="F89" s="2466"/>
      <c r="G89" s="2466"/>
      <c r="H89" s="2466"/>
      <c r="I89" s="2466"/>
      <c r="J89" s="2466"/>
      <c r="K89" s="2466"/>
      <c r="L89" s="2466"/>
      <c r="M89" s="2466"/>
      <c r="N89" s="2466"/>
      <c r="O89" s="2466"/>
      <c r="P89" s="2466"/>
      <c r="Q89" s="2466"/>
      <c r="R89" s="2466"/>
      <c r="S89" s="2502"/>
      <c r="T89" s="2466"/>
      <c r="U89" s="2620" t="s">
        <v>7038</v>
      </c>
      <c r="V89" s="2629"/>
      <c r="W89" s="2630"/>
      <c r="X89" s="2466"/>
      <c r="Y89" s="2466"/>
      <c r="Z89" s="2466"/>
      <c r="AA89" s="2466"/>
      <c r="AB89" s="2466"/>
      <c r="AC89" s="2466"/>
      <c r="AD89" s="2466"/>
      <c r="AE89" s="2466"/>
      <c r="AF89" s="2466"/>
      <c r="AG89" s="2466"/>
      <c r="AH89" s="2466"/>
      <c r="AI89" s="2466"/>
      <c r="AJ89" s="2466"/>
      <c r="AK89" s="2466"/>
      <c r="AL89" s="2466"/>
      <c r="AM89" s="2466"/>
      <c r="AN89" s="2466"/>
      <c r="AO89" s="2466"/>
      <c r="AP89" s="2466"/>
      <c r="AQ89" s="2466"/>
      <c r="AR89" s="2466"/>
      <c r="AS89" s="2466"/>
      <c r="AT89" s="2466"/>
      <c r="AU89" s="2466"/>
      <c r="AV89" s="2466"/>
    </row>
    <row r="90" spans="1:48" ht="18" customHeight="1">
      <c r="A90" s="2466"/>
      <c r="B90" s="2466"/>
      <c r="C90" s="2466"/>
      <c r="D90" s="2466"/>
      <c r="E90" s="2466"/>
      <c r="F90" s="2466"/>
      <c r="G90" s="2466"/>
      <c r="H90" s="2466"/>
      <c r="I90" s="2466"/>
      <c r="J90" s="2466"/>
      <c r="K90" s="2466"/>
      <c r="L90" s="2466"/>
      <c r="M90" s="2466"/>
      <c r="N90" s="2466"/>
      <c r="O90" s="2466"/>
      <c r="P90" s="2466"/>
      <c r="Q90" s="2466"/>
      <c r="R90" s="2466"/>
      <c r="S90" s="2502"/>
      <c r="T90" s="2466"/>
      <c r="U90" s="30" t="s">
        <v>43</v>
      </c>
      <c r="V90" s="31" t="s">
        <v>38</v>
      </c>
      <c r="W90" s="33" t="s">
        <v>44</v>
      </c>
      <c r="X90" s="2466"/>
      <c r="Y90" s="2466"/>
      <c r="Z90" s="2466"/>
      <c r="AA90" s="2466"/>
      <c r="AB90" s="2466"/>
      <c r="AC90" s="2466"/>
      <c r="AD90" s="2466"/>
      <c r="AE90" s="2466"/>
      <c r="AF90" s="2466"/>
      <c r="AG90" s="2466"/>
      <c r="AH90" s="2466"/>
      <c r="AI90" s="2466"/>
      <c r="AJ90" s="2466"/>
      <c r="AK90" s="2466"/>
      <c r="AL90" s="2466"/>
      <c r="AM90" s="2466"/>
      <c r="AN90" s="2466"/>
      <c r="AO90" s="2466"/>
      <c r="AP90" s="2466"/>
      <c r="AQ90" s="2466"/>
      <c r="AR90" s="2466"/>
      <c r="AS90" s="2466"/>
      <c r="AT90" s="2466"/>
      <c r="AU90" s="2466"/>
      <c r="AV90" s="2466"/>
    </row>
    <row r="91" spans="1:48" ht="18" customHeight="1">
      <c r="A91" s="2466"/>
      <c r="B91" s="2466"/>
      <c r="C91" s="2466"/>
      <c r="D91" s="2466"/>
      <c r="E91" s="2466"/>
      <c r="F91" s="2466"/>
      <c r="G91" s="2466"/>
      <c r="H91" s="2466"/>
      <c r="I91" s="2466"/>
      <c r="J91" s="2466"/>
      <c r="K91" s="2466"/>
      <c r="L91" s="2466"/>
      <c r="M91" s="2466"/>
      <c r="N91" s="2466"/>
      <c r="O91" s="2466"/>
      <c r="P91" s="2466"/>
      <c r="Q91" s="2466"/>
      <c r="R91" s="2466"/>
      <c r="S91" s="2502"/>
      <c r="T91" s="2466"/>
      <c r="U91" s="2875" t="s">
        <v>40</v>
      </c>
      <c r="V91" s="2877" t="s">
        <v>1811</v>
      </c>
      <c r="W91" s="2879" t="s">
        <v>1810</v>
      </c>
      <c r="X91" s="2466"/>
      <c r="Y91" s="2466"/>
      <c r="Z91" s="2466"/>
      <c r="AA91" s="2466"/>
      <c r="AB91" s="2466"/>
      <c r="AC91" s="2466"/>
      <c r="AD91" s="2466"/>
      <c r="AE91" s="2466"/>
      <c r="AF91" s="2466"/>
      <c r="AG91" s="2466"/>
      <c r="AH91" s="2466"/>
      <c r="AI91" s="2466"/>
      <c r="AJ91" s="2466"/>
      <c r="AK91" s="2466"/>
      <c r="AL91" s="2466"/>
      <c r="AM91" s="2466"/>
      <c r="AN91" s="2466"/>
      <c r="AO91" s="2466"/>
      <c r="AP91" s="2466"/>
      <c r="AQ91" s="2466"/>
      <c r="AR91" s="2466"/>
      <c r="AS91" s="2466"/>
      <c r="AT91" s="2466"/>
      <c r="AU91" s="2466"/>
      <c r="AV91" s="2466"/>
    </row>
    <row r="92" spans="1:48" ht="18" customHeight="1">
      <c r="A92" s="2466"/>
      <c r="B92" s="2466"/>
      <c r="C92" s="2466"/>
      <c r="D92" s="2466"/>
      <c r="E92" s="2466"/>
      <c r="F92" s="2466"/>
      <c r="G92" s="2466"/>
      <c r="H92" s="2466"/>
      <c r="I92" s="2466"/>
      <c r="J92" s="2466"/>
      <c r="K92" s="2466"/>
      <c r="L92" s="2466"/>
      <c r="M92" s="2466"/>
      <c r="N92" s="2466"/>
      <c r="O92" s="2466"/>
      <c r="P92" s="2466"/>
      <c r="Q92" s="2466"/>
      <c r="R92" s="2466"/>
      <c r="S92" s="2502"/>
      <c r="T92" s="2466"/>
      <c r="U92" s="2876"/>
      <c r="V92" s="2878"/>
      <c r="W92" s="2880"/>
      <c r="X92" s="2466"/>
      <c r="Y92" s="2466"/>
      <c r="Z92" s="2466"/>
      <c r="AA92" s="2466"/>
      <c r="AB92" s="2466"/>
      <c r="AC92" s="2466"/>
      <c r="AD92" s="2466"/>
      <c r="AE92" s="2466"/>
      <c r="AF92" s="2466"/>
      <c r="AG92" s="2466"/>
      <c r="AH92" s="2466"/>
      <c r="AI92" s="2466"/>
      <c r="AJ92" s="2466"/>
      <c r="AK92" s="2466"/>
      <c r="AL92" s="2466"/>
      <c r="AM92" s="2466"/>
      <c r="AN92" s="2466"/>
      <c r="AO92" s="2466"/>
      <c r="AP92" s="2466"/>
      <c r="AQ92" s="2466"/>
      <c r="AR92" s="2466"/>
      <c r="AS92" s="2466"/>
      <c r="AT92" s="2466"/>
      <c r="AU92" s="2466"/>
      <c r="AV92" s="2466"/>
    </row>
    <row r="93" spans="1:48" ht="18" customHeight="1">
      <c r="A93" s="2466"/>
      <c r="B93" s="2466"/>
      <c r="C93" s="2466"/>
      <c r="D93" s="2466"/>
      <c r="E93" s="2466"/>
      <c r="F93" s="2466"/>
      <c r="G93" s="2466"/>
      <c r="H93" s="2466"/>
      <c r="I93" s="2466"/>
      <c r="J93" s="2466"/>
      <c r="K93" s="2466"/>
      <c r="L93" s="2466"/>
      <c r="M93" s="2466"/>
      <c r="N93" s="2466"/>
      <c r="O93" s="2466"/>
      <c r="P93" s="2466"/>
      <c r="Q93" s="2466"/>
      <c r="R93" s="2466"/>
      <c r="S93" s="2502"/>
      <c r="T93" s="2466"/>
      <c r="U93" s="2881" t="s">
        <v>7039</v>
      </c>
      <c r="V93" s="2882"/>
      <c r="W93" s="2883"/>
      <c r="X93" s="2466"/>
      <c r="Y93" s="2466"/>
      <c r="Z93" s="2466"/>
      <c r="AA93" s="2466"/>
      <c r="AB93" s="2466"/>
      <c r="AC93" s="2466"/>
      <c r="AD93" s="2466"/>
      <c r="AE93" s="2466"/>
      <c r="AF93" s="2466"/>
      <c r="AG93" s="2466"/>
      <c r="AH93" s="2466"/>
      <c r="AI93" s="2466"/>
      <c r="AJ93" s="2466"/>
      <c r="AK93" s="2466"/>
      <c r="AL93" s="2466"/>
      <c r="AM93" s="2466"/>
      <c r="AN93" s="2466"/>
      <c r="AO93" s="2466"/>
      <c r="AP93" s="2466"/>
      <c r="AQ93" s="2466"/>
      <c r="AR93" s="2466"/>
      <c r="AS93" s="2466"/>
      <c r="AT93" s="2466"/>
      <c r="AU93" s="2466"/>
      <c r="AV93" s="2466"/>
    </row>
    <row r="94" spans="1:48" ht="18" customHeight="1">
      <c r="A94" s="2466"/>
      <c r="B94" s="2466"/>
      <c r="C94" s="2466"/>
      <c r="D94" s="2466"/>
      <c r="E94" s="2466"/>
      <c r="F94" s="2466"/>
      <c r="G94" s="2466"/>
      <c r="H94" s="2466"/>
      <c r="I94" s="2466"/>
      <c r="J94" s="2466"/>
      <c r="K94" s="2466"/>
      <c r="L94" s="2466"/>
      <c r="M94" s="2466"/>
      <c r="N94" s="2466"/>
      <c r="O94" s="2466"/>
      <c r="P94" s="2466"/>
      <c r="Q94" s="2466"/>
      <c r="R94" s="2466"/>
      <c r="S94" s="2502"/>
      <c r="T94" s="2466"/>
      <c r="U94" s="2558"/>
      <c r="V94" s="2621">
        <v>0.15</v>
      </c>
      <c r="W94" s="2521"/>
      <c r="X94" s="2466"/>
      <c r="Y94" s="2466"/>
      <c r="Z94" s="2466"/>
      <c r="AA94" s="2466"/>
      <c r="AB94" s="2466"/>
      <c r="AC94" s="2466"/>
      <c r="AD94" s="2466"/>
      <c r="AE94" s="2466"/>
      <c r="AF94" s="2466"/>
      <c r="AG94" s="2466"/>
      <c r="AH94" s="2466"/>
      <c r="AI94" s="2466"/>
      <c r="AJ94" s="2466"/>
      <c r="AK94" s="2466"/>
      <c r="AL94" s="2466"/>
      <c r="AM94" s="2466"/>
      <c r="AN94" s="2466"/>
      <c r="AO94" s="2466"/>
      <c r="AP94" s="2466"/>
      <c r="AQ94" s="2466"/>
      <c r="AR94" s="2466"/>
      <c r="AS94" s="2466"/>
      <c r="AT94" s="2466"/>
      <c r="AU94" s="2466"/>
      <c r="AV94" s="2466"/>
    </row>
    <row r="95" spans="1:48" ht="18" customHeight="1">
      <c r="A95" s="2466"/>
      <c r="B95" s="2466"/>
      <c r="C95" s="2466"/>
      <c r="D95" s="2466"/>
      <c r="E95" s="2466"/>
      <c r="F95" s="2466"/>
      <c r="G95" s="2466"/>
      <c r="H95" s="2466"/>
      <c r="I95" s="2466"/>
      <c r="J95" s="2466"/>
      <c r="K95" s="2466"/>
      <c r="L95" s="2466"/>
      <c r="M95" s="2466"/>
      <c r="N95" s="2466"/>
      <c r="O95" s="2466"/>
      <c r="P95" s="2466"/>
      <c r="Q95" s="2466"/>
      <c r="R95" s="2466"/>
      <c r="S95" s="2502"/>
      <c r="T95" s="2466"/>
      <c r="U95" s="2884" t="s">
        <v>7041</v>
      </c>
      <c r="V95" s="2885"/>
      <c r="W95" s="2886"/>
      <c r="X95" s="2466"/>
      <c r="Y95" s="2466"/>
      <c r="Z95" s="2466"/>
      <c r="AA95" s="2466"/>
      <c r="AB95" s="2466"/>
      <c r="AC95" s="2466"/>
      <c r="AD95" s="2466"/>
      <c r="AE95" s="2466"/>
      <c r="AF95" s="2466"/>
      <c r="AG95" s="2466"/>
      <c r="AH95" s="2466"/>
      <c r="AI95" s="2466"/>
      <c r="AJ95" s="2466"/>
      <c r="AK95" s="2466"/>
      <c r="AL95" s="2466"/>
      <c r="AM95" s="2466"/>
      <c r="AN95" s="2466"/>
      <c r="AO95" s="2466"/>
      <c r="AP95" s="2466"/>
      <c r="AQ95" s="2466"/>
      <c r="AR95" s="2466"/>
      <c r="AS95" s="2466"/>
      <c r="AT95" s="2466"/>
      <c r="AU95" s="2466"/>
      <c r="AV95" s="2466"/>
    </row>
    <row r="96" spans="1:48" ht="18" customHeight="1">
      <c r="A96" s="2466"/>
      <c r="B96" s="2466"/>
      <c r="C96" s="2466"/>
      <c r="D96" s="2466"/>
      <c r="E96" s="2466"/>
      <c r="F96" s="2466"/>
      <c r="G96" s="2466"/>
      <c r="H96" s="2466"/>
      <c r="I96" s="2466"/>
      <c r="J96" s="2466"/>
      <c r="K96" s="2466"/>
      <c r="L96" s="2466"/>
      <c r="M96" s="2466"/>
      <c r="N96" s="2466"/>
      <c r="O96" s="2466"/>
      <c r="P96" s="2466"/>
      <c r="Q96" s="2466"/>
      <c r="R96" s="2466"/>
      <c r="S96" s="2502"/>
      <c r="T96" s="2466"/>
      <c r="U96" s="2558">
        <v>3</v>
      </c>
      <c r="V96" s="2621">
        <v>0.02</v>
      </c>
      <c r="W96" s="2521" t="s">
        <v>6990</v>
      </c>
      <c r="X96" s="2466"/>
      <c r="Y96" s="2466"/>
      <c r="Z96" s="2466"/>
      <c r="AA96" s="2466"/>
      <c r="AB96" s="2466"/>
      <c r="AC96" s="2466"/>
      <c r="AD96" s="2466"/>
      <c r="AE96" s="2466"/>
      <c r="AF96" s="2466"/>
      <c r="AG96" s="2466"/>
      <c r="AH96" s="2466"/>
      <c r="AI96" s="2466"/>
      <c r="AJ96" s="2466"/>
      <c r="AK96" s="2466"/>
      <c r="AL96" s="2466"/>
      <c r="AM96" s="2466"/>
      <c r="AN96" s="2466"/>
      <c r="AO96" s="2466"/>
      <c r="AP96" s="2466"/>
      <c r="AQ96" s="2466"/>
      <c r="AR96" s="2466"/>
      <c r="AS96" s="2466"/>
      <c r="AT96" s="2466"/>
      <c r="AU96" s="2466"/>
      <c r="AV96" s="2466"/>
    </row>
    <row r="97" spans="1:48" ht="18" customHeight="1">
      <c r="A97" s="2466"/>
      <c r="B97" s="2466"/>
      <c r="C97" s="2466"/>
      <c r="D97" s="2466"/>
      <c r="E97" s="2466"/>
      <c r="F97" s="2466"/>
      <c r="G97" s="2466"/>
      <c r="H97" s="2466"/>
      <c r="I97" s="2466"/>
      <c r="J97" s="2466"/>
      <c r="K97" s="2466"/>
      <c r="L97" s="2466"/>
      <c r="M97" s="2466"/>
      <c r="N97" s="2466"/>
      <c r="O97" s="2466"/>
      <c r="P97" s="2466"/>
      <c r="Q97" s="2466"/>
      <c r="R97" s="2466"/>
      <c r="S97" s="2502"/>
      <c r="T97" s="2466"/>
      <c r="U97" s="2884" t="s">
        <v>7040</v>
      </c>
      <c r="V97" s="2885"/>
      <c r="W97" s="2886"/>
      <c r="X97" s="2466"/>
      <c r="Y97" s="2466"/>
      <c r="Z97" s="2466"/>
      <c r="AA97" s="2466"/>
      <c r="AB97" s="2466"/>
      <c r="AC97" s="2466"/>
      <c r="AD97" s="2466"/>
      <c r="AE97" s="2466"/>
      <c r="AF97" s="2466"/>
      <c r="AG97" s="2466"/>
      <c r="AH97" s="2466"/>
      <c r="AI97" s="2466"/>
      <c r="AJ97" s="2466"/>
      <c r="AK97" s="2466"/>
      <c r="AL97" s="2466"/>
      <c r="AM97" s="2466"/>
      <c r="AN97" s="2466"/>
      <c r="AO97" s="2466"/>
      <c r="AP97" s="2466"/>
      <c r="AQ97" s="2466"/>
      <c r="AR97" s="2466"/>
      <c r="AS97" s="2466"/>
      <c r="AT97" s="2466"/>
      <c r="AU97" s="2466"/>
      <c r="AV97" s="2466"/>
    </row>
    <row r="98" spans="1:48" ht="18" customHeight="1">
      <c r="A98" s="2466"/>
      <c r="B98" s="2466"/>
      <c r="C98" s="2466"/>
      <c r="D98" s="2466"/>
      <c r="E98" s="2466"/>
      <c r="F98" s="2466"/>
      <c r="G98" s="2466"/>
      <c r="H98" s="2466"/>
      <c r="I98" s="2466"/>
      <c r="J98" s="2466"/>
      <c r="K98" s="2466"/>
      <c r="L98" s="2466"/>
      <c r="M98" s="2466"/>
      <c r="N98" s="2466"/>
      <c r="O98" s="2466"/>
      <c r="P98" s="2466"/>
      <c r="Q98" s="2466"/>
      <c r="R98" s="2466"/>
      <c r="S98" s="2502"/>
      <c r="T98" s="2466"/>
      <c r="U98" s="2558">
        <v>5</v>
      </c>
      <c r="V98" s="2621"/>
      <c r="W98" s="2557" t="s">
        <v>1812</v>
      </c>
      <c r="X98" s="2466"/>
      <c r="Y98" s="2466"/>
      <c r="Z98" s="2466"/>
      <c r="AA98" s="2466"/>
      <c r="AB98" s="2466"/>
      <c r="AC98" s="2466"/>
      <c r="AD98" s="2466"/>
      <c r="AE98" s="2466"/>
      <c r="AF98" s="2466"/>
      <c r="AG98" s="2466"/>
      <c r="AH98" s="2466"/>
      <c r="AI98" s="2466"/>
      <c r="AJ98" s="2466"/>
      <c r="AK98" s="2466"/>
      <c r="AL98" s="2466"/>
      <c r="AM98" s="2466"/>
      <c r="AN98" s="2466"/>
      <c r="AO98" s="2466"/>
      <c r="AP98" s="2466"/>
      <c r="AQ98" s="2466"/>
      <c r="AR98" s="2466"/>
      <c r="AS98" s="2466"/>
      <c r="AT98" s="2466"/>
      <c r="AU98" s="2466"/>
      <c r="AV98" s="2466"/>
    </row>
    <row r="99" spans="1:48" ht="18" customHeight="1">
      <c r="A99" s="2466"/>
      <c r="B99" s="2466"/>
      <c r="C99" s="2466"/>
      <c r="D99" s="2466"/>
      <c r="E99" s="2466"/>
      <c r="F99" s="2466"/>
      <c r="G99" s="2466"/>
      <c r="H99" s="2466"/>
      <c r="I99" s="2466"/>
      <c r="J99" s="2466"/>
      <c r="K99" s="2466"/>
      <c r="L99" s="2466"/>
      <c r="M99" s="2466"/>
      <c r="N99" s="2466"/>
      <c r="O99" s="2466"/>
      <c r="P99" s="2466"/>
      <c r="Q99" s="2466"/>
      <c r="R99" s="2466"/>
      <c r="S99" s="2502"/>
      <c r="T99" s="2466"/>
      <c r="U99" s="2488"/>
      <c r="V99" s="2616" t="s">
        <v>1905</v>
      </c>
      <c r="W99" s="2617" t="s">
        <v>7032</v>
      </c>
      <c r="X99" s="2466"/>
      <c r="Y99" s="2466"/>
      <c r="Z99" s="2466"/>
      <c r="AA99" s="2466"/>
      <c r="AB99" s="2466"/>
      <c r="AC99" s="2466"/>
      <c r="AD99" s="2466"/>
      <c r="AE99" s="2466"/>
      <c r="AF99" s="2466"/>
      <c r="AG99" s="2466"/>
      <c r="AH99" s="2466"/>
      <c r="AI99" s="2466"/>
      <c r="AJ99" s="2466"/>
      <c r="AK99" s="2466"/>
      <c r="AL99" s="2466"/>
      <c r="AM99" s="2466"/>
      <c r="AN99" s="2466"/>
      <c r="AO99" s="2466"/>
      <c r="AP99" s="2466"/>
      <c r="AQ99" s="2466"/>
      <c r="AR99" s="2466"/>
      <c r="AS99" s="2466"/>
      <c r="AT99" s="2466"/>
      <c r="AU99" s="2466"/>
      <c r="AV99" s="2466"/>
    </row>
    <row r="100" spans="1:48" ht="18" customHeight="1">
      <c r="A100" s="2466"/>
      <c r="B100" s="2466"/>
      <c r="C100" s="2466"/>
      <c r="D100" s="2466"/>
      <c r="E100" s="2466"/>
      <c r="F100" s="2466"/>
      <c r="G100" s="2466"/>
      <c r="H100" s="2466"/>
      <c r="I100" s="2466"/>
      <c r="J100" s="2466"/>
      <c r="K100" s="2466"/>
      <c r="L100" s="2466"/>
      <c r="M100" s="2466"/>
      <c r="N100" s="2466"/>
      <c r="O100" s="2466"/>
      <c r="P100" s="2466"/>
      <c r="Q100" s="2466"/>
      <c r="R100" s="2466"/>
      <c r="S100" s="2502"/>
      <c r="T100" s="2466"/>
      <c r="U100" s="2622" t="s">
        <v>7001</v>
      </c>
      <c r="V100" s="2623">
        <f>ROW(B9)</f>
        <v>9</v>
      </c>
      <c r="W100" s="2624" t="str">
        <f>B2</f>
        <v>B</v>
      </c>
      <c r="X100" s="2466"/>
      <c r="Y100" s="2466"/>
      <c r="Z100" s="2466"/>
      <c r="AA100" s="2466"/>
      <c r="AB100" s="2466"/>
      <c r="AC100" s="2466"/>
      <c r="AD100" s="2466"/>
      <c r="AE100" s="2466"/>
      <c r="AF100" s="2466"/>
      <c r="AG100" s="2466"/>
      <c r="AH100" s="2466"/>
      <c r="AI100" s="2466"/>
      <c r="AJ100" s="2466"/>
      <c r="AK100" s="2466"/>
      <c r="AL100" s="2466"/>
      <c r="AM100" s="2466"/>
      <c r="AN100" s="2466"/>
      <c r="AO100" s="2466"/>
      <c r="AP100" s="2466"/>
      <c r="AQ100" s="2466"/>
      <c r="AR100" s="2466"/>
      <c r="AS100" s="2466"/>
      <c r="AT100" s="2466"/>
      <c r="AU100" s="2466"/>
      <c r="AV100" s="2466"/>
    </row>
    <row r="101" spans="1:48" ht="18" customHeight="1">
      <c r="A101" s="2466"/>
      <c r="B101" s="2466"/>
      <c r="C101" s="2466"/>
      <c r="D101" s="2466"/>
      <c r="E101" s="2466"/>
      <c r="F101" s="2466"/>
      <c r="G101" s="2466"/>
      <c r="H101" s="2466"/>
      <c r="I101" s="2466"/>
      <c r="J101" s="2466"/>
      <c r="K101" s="2466"/>
      <c r="L101" s="2466"/>
      <c r="M101" s="2466"/>
      <c r="N101" s="2466"/>
      <c r="O101" s="2466"/>
      <c r="P101" s="2466"/>
      <c r="Q101" s="2466"/>
      <c r="R101" s="2466"/>
      <c r="S101" s="2502"/>
      <c r="T101" s="2466"/>
      <c r="U101" s="2625" t="s">
        <v>7026</v>
      </c>
      <c r="V101" s="2610">
        <f>ROW(B7)</f>
        <v>7</v>
      </c>
      <c r="W101" s="2619" t="str">
        <f>B2</f>
        <v>B</v>
      </c>
      <c r="X101" s="2466"/>
      <c r="Y101" s="2466"/>
      <c r="Z101" s="2466"/>
      <c r="AA101" s="2466"/>
      <c r="AB101" s="2466"/>
      <c r="AC101" s="2466"/>
      <c r="AD101" s="2466"/>
      <c r="AE101" s="2466"/>
      <c r="AF101" s="2466"/>
      <c r="AG101" s="2466"/>
      <c r="AH101" s="2466"/>
      <c r="AI101" s="2466"/>
      <c r="AJ101" s="2466"/>
      <c r="AK101" s="2466"/>
      <c r="AL101" s="2466"/>
      <c r="AM101" s="2466"/>
      <c r="AN101" s="2466"/>
      <c r="AO101" s="2466"/>
      <c r="AP101" s="2466"/>
      <c r="AQ101" s="2466"/>
      <c r="AR101" s="2466"/>
      <c r="AS101" s="2466"/>
      <c r="AT101" s="2466"/>
      <c r="AU101" s="2466"/>
      <c r="AV101" s="2466"/>
    </row>
    <row r="102" spans="1:48" ht="18" customHeight="1">
      <c r="A102" s="2466"/>
      <c r="B102" s="2466"/>
      <c r="C102" s="2466"/>
      <c r="D102" s="2466"/>
      <c r="E102" s="2466"/>
      <c r="F102" s="2466"/>
      <c r="G102" s="2466"/>
      <c r="H102" s="2466"/>
      <c r="I102" s="2466"/>
      <c r="J102" s="2466"/>
      <c r="K102" s="2466"/>
      <c r="L102" s="2466"/>
      <c r="M102" s="2466"/>
      <c r="N102" s="2466"/>
      <c r="O102" s="2466"/>
      <c r="P102" s="2466"/>
      <c r="Q102" s="2466"/>
      <c r="R102" s="2466"/>
      <c r="S102" s="2502"/>
      <c r="T102" s="2466"/>
      <c r="U102" s="2974" t="s">
        <v>7012</v>
      </c>
      <c r="V102" s="2975"/>
      <c r="W102" s="2976"/>
      <c r="X102" s="2466"/>
      <c r="Y102" s="2466"/>
      <c r="Z102" s="2466"/>
      <c r="AA102" s="2466"/>
      <c r="AB102" s="2466"/>
      <c r="AC102" s="2466"/>
      <c r="AD102" s="2466"/>
      <c r="AE102" s="2466"/>
      <c r="AF102" s="2466"/>
      <c r="AG102" s="2466"/>
      <c r="AH102" s="2466"/>
      <c r="AI102" s="2466"/>
      <c r="AJ102" s="2466"/>
      <c r="AK102" s="2466"/>
      <c r="AL102" s="2466"/>
      <c r="AM102" s="2466"/>
      <c r="AN102" s="2466"/>
      <c r="AO102" s="2466"/>
      <c r="AP102" s="2466"/>
      <c r="AQ102" s="2466"/>
      <c r="AR102" s="2466"/>
      <c r="AS102" s="2466"/>
      <c r="AT102" s="2466"/>
      <c r="AU102" s="2466"/>
      <c r="AV102" s="2466"/>
    </row>
    <row r="103" spans="1:48" ht="18" customHeight="1">
      <c r="A103" s="2466"/>
      <c r="B103" s="2466"/>
      <c r="C103" s="2466"/>
      <c r="D103" s="2466"/>
      <c r="E103" s="2466"/>
      <c r="F103" s="2466"/>
      <c r="G103" s="2466"/>
      <c r="H103" s="2466"/>
      <c r="I103" s="2466"/>
      <c r="J103" s="2466"/>
      <c r="K103" s="2466"/>
      <c r="L103" s="2466"/>
      <c r="M103" s="2466"/>
      <c r="N103" s="2466"/>
      <c r="O103" s="2466"/>
      <c r="P103" s="2466"/>
      <c r="Q103" s="2466"/>
      <c r="R103" s="2466"/>
      <c r="S103" s="2502"/>
      <c r="T103" s="2466"/>
      <c r="U103" s="2974"/>
      <c r="V103" s="2975"/>
      <c r="W103" s="2976"/>
      <c r="X103" s="2466"/>
      <c r="Y103" s="2466"/>
      <c r="Z103" s="2466"/>
      <c r="AA103" s="2466"/>
      <c r="AB103" s="2466"/>
      <c r="AC103" s="2466"/>
      <c r="AD103" s="2466"/>
      <c r="AE103" s="2466"/>
      <c r="AF103" s="2466"/>
      <c r="AG103" s="2466"/>
      <c r="AH103" s="2466"/>
      <c r="AI103" s="2466"/>
      <c r="AJ103" s="2466"/>
      <c r="AK103" s="2466"/>
      <c r="AL103" s="2466"/>
      <c r="AM103" s="2466"/>
      <c r="AN103" s="2466"/>
      <c r="AO103" s="2466"/>
      <c r="AP103" s="2466"/>
      <c r="AQ103" s="2466"/>
      <c r="AR103" s="2466"/>
      <c r="AS103" s="2466"/>
      <c r="AT103" s="2466"/>
      <c r="AU103" s="2466"/>
      <c r="AV103" s="2466"/>
    </row>
    <row r="104" spans="1:48" ht="18" customHeight="1">
      <c r="A104" s="2466"/>
      <c r="B104" s="2466"/>
      <c r="C104" s="2466"/>
      <c r="D104" s="2466"/>
      <c r="E104" s="2466"/>
      <c r="F104" s="2466"/>
      <c r="G104" s="2466"/>
      <c r="H104" s="2466"/>
      <c r="I104" s="2466"/>
      <c r="J104" s="2466"/>
      <c r="K104" s="2466"/>
      <c r="L104" s="2466"/>
      <c r="M104" s="2466"/>
      <c r="N104" s="2466"/>
      <c r="O104" s="2466"/>
      <c r="P104" s="2466"/>
      <c r="Q104" s="2466"/>
      <c r="R104" s="2466"/>
      <c r="S104" s="2502"/>
      <c r="T104" s="2466"/>
      <c r="U104" s="2974"/>
      <c r="V104" s="2975"/>
      <c r="W104" s="2976"/>
      <c r="X104" s="2466"/>
      <c r="Y104" s="2466"/>
      <c r="Z104" s="2466"/>
      <c r="AA104" s="2466"/>
      <c r="AB104" s="2466"/>
      <c r="AC104" s="2466"/>
      <c r="AD104" s="2466"/>
      <c r="AE104" s="2466"/>
      <c r="AF104" s="2466"/>
      <c r="AG104" s="2466"/>
      <c r="AH104" s="2466"/>
      <c r="AI104" s="2466"/>
      <c r="AJ104" s="2466"/>
      <c r="AK104" s="2466"/>
      <c r="AL104" s="2466"/>
      <c r="AM104" s="2466"/>
      <c r="AN104" s="2466"/>
      <c r="AO104" s="2466"/>
      <c r="AP104" s="2466"/>
      <c r="AQ104" s="2466"/>
      <c r="AR104" s="2466"/>
      <c r="AS104" s="2466"/>
      <c r="AT104" s="2466"/>
      <c r="AU104" s="2466"/>
      <c r="AV104" s="2466"/>
    </row>
    <row r="105" spans="1:48" ht="18" customHeight="1">
      <c r="A105" s="2466"/>
      <c r="B105" s="2466"/>
      <c r="C105" s="2466"/>
      <c r="D105" s="2466"/>
      <c r="E105" s="2466"/>
      <c r="F105" s="2466"/>
      <c r="G105" s="2466"/>
      <c r="H105" s="2466"/>
      <c r="I105" s="2466"/>
      <c r="J105" s="2466"/>
      <c r="K105" s="2466"/>
      <c r="L105" s="2466"/>
      <c r="M105" s="2466"/>
      <c r="N105" s="2466"/>
      <c r="O105" s="2466"/>
      <c r="P105" s="2466"/>
      <c r="Q105" s="2466"/>
      <c r="R105" s="2466"/>
      <c r="S105" s="2502"/>
      <c r="T105" s="2466"/>
      <c r="U105" s="2626">
        <v>9.75</v>
      </c>
      <c r="V105" s="2479" t="s">
        <v>2</v>
      </c>
      <c r="W105" s="549"/>
      <c r="X105" s="2466"/>
      <c r="Y105" s="2466"/>
      <c r="Z105" s="2466"/>
      <c r="AA105" s="2466"/>
      <c r="AB105" s="2466"/>
      <c r="AC105" s="2466"/>
      <c r="AD105" s="2466"/>
      <c r="AE105" s="2466"/>
      <c r="AF105" s="2466"/>
      <c r="AG105" s="2466"/>
      <c r="AH105" s="2466"/>
      <c r="AI105" s="2466"/>
      <c r="AJ105" s="2466"/>
      <c r="AK105" s="2466"/>
      <c r="AL105" s="2466"/>
      <c r="AM105" s="2466"/>
      <c r="AN105" s="2466"/>
      <c r="AO105" s="2466"/>
      <c r="AP105" s="2466"/>
      <c r="AQ105" s="2466"/>
      <c r="AR105" s="2466"/>
      <c r="AS105" s="2466"/>
      <c r="AT105" s="2466"/>
      <c r="AU105" s="2466"/>
      <c r="AV105" s="2466"/>
    </row>
    <row r="106" spans="1:48" ht="18" customHeight="1">
      <c r="A106" s="2466"/>
      <c r="B106" s="2466"/>
      <c r="C106" s="2466"/>
      <c r="D106" s="2466"/>
      <c r="E106" s="2466"/>
      <c r="F106" s="2466"/>
      <c r="G106" s="2466"/>
      <c r="H106" s="2466"/>
      <c r="I106" s="2466"/>
      <c r="J106" s="2466"/>
      <c r="K106" s="2466"/>
      <c r="L106" s="2466"/>
      <c r="M106" s="2466"/>
      <c r="N106" s="2466"/>
      <c r="O106" s="2466"/>
      <c r="P106" s="2466"/>
      <c r="Q106" s="2466"/>
      <c r="R106" s="2466"/>
      <c r="S106" s="2502"/>
      <c r="T106" s="2466"/>
      <c r="U106" s="2974" t="s">
        <v>7013</v>
      </c>
      <c r="V106" s="2975"/>
      <c r="W106" s="2976"/>
      <c r="X106" s="2466"/>
      <c r="Y106" s="2466"/>
      <c r="Z106" s="2466"/>
      <c r="AA106" s="2466"/>
      <c r="AB106" s="2466"/>
      <c r="AC106" s="2466"/>
      <c r="AD106" s="2466"/>
      <c r="AE106" s="2466"/>
      <c r="AF106" s="2466"/>
      <c r="AG106" s="2466"/>
      <c r="AH106" s="2466"/>
      <c r="AI106" s="2466"/>
      <c r="AJ106" s="2466"/>
      <c r="AK106" s="2466"/>
      <c r="AL106" s="2466"/>
      <c r="AM106" s="2466"/>
      <c r="AN106" s="2466"/>
      <c r="AO106" s="2466"/>
      <c r="AP106" s="2466"/>
      <c r="AQ106" s="2466"/>
      <c r="AR106" s="2466"/>
      <c r="AS106" s="2466"/>
      <c r="AT106" s="2466"/>
      <c r="AU106" s="2466"/>
      <c r="AV106" s="2466"/>
    </row>
    <row r="107" spans="1:48" ht="18" customHeight="1">
      <c r="A107" s="2466"/>
      <c r="B107" s="2466"/>
      <c r="C107" s="2466"/>
      <c r="D107" s="2466"/>
      <c r="E107" s="2466"/>
      <c r="F107" s="2466"/>
      <c r="G107" s="2466"/>
      <c r="H107" s="2466"/>
      <c r="I107" s="2466"/>
      <c r="J107" s="2466"/>
      <c r="K107" s="2466"/>
      <c r="L107" s="2466"/>
      <c r="M107" s="2466"/>
      <c r="N107" s="2466"/>
      <c r="O107" s="2466"/>
      <c r="P107" s="2466"/>
      <c r="Q107" s="2466"/>
      <c r="R107" s="2466"/>
      <c r="S107" s="2502"/>
      <c r="T107" s="2466"/>
      <c r="U107" s="2974"/>
      <c r="V107" s="2975"/>
      <c r="W107" s="2976"/>
      <c r="X107" s="2466"/>
      <c r="Y107" s="2466"/>
      <c r="Z107" s="2466"/>
      <c r="AA107" s="2466"/>
      <c r="AB107" s="2466"/>
      <c r="AC107" s="2466"/>
      <c r="AD107" s="2466"/>
      <c r="AE107" s="2466"/>
      <c r="AF107" s="2466"/>
      <c r="AG107" s="2466"/>
      <c r="AH107" s="2466"/>
      <c r="AI107" s="2466"/>
      <c r="AJ107" s="2466"/>
      <c r="AK107" s="2466"/>
      <c r="AL107" s="2466"/>
      <c r="AM107" s="2466"/>
      <c r="AN107" s="2466"/>
      <c r="AO107" s="2466"/>
      <c r="AP107" s="2466"/>
      <c r="AQ107" s="2466"/>
      <c r="AR107" s="2466"/>
      <c r="AS107" s="2466"/>
      <c r="AT107" s="2466"/>
      <c r="AU107" s="2466"/>
      <c r="AV107" s="2466"/>
    </row>
    <row r="108" spans="1:48" ht="18" customHeight="1">
      <c r="A108" s="2466"/>
      <c r="B108" s="2466"/>
      <c r="C108" s="2466"/>
      <c r="D108" s="2466"/>
      <c r="E108" s="2466"/>
      <c r="F108" s="2466"/>
      <c r="G108" s="2466"/>
      <c r="H108" s="2466"/>
      <c r="I108" s="2466"/>
      <c r="J108" s="2466"/>
      <c r="K108" s="2466"/>
      <c r="L108" s="2466"/>
      <c r="M108" s="2466"/>
      <c r="N108" s="2466"/>
      <c r="O108" s="2466"/>
      <c r="P108" s="2466"/>
      <c r="Q108" s="2466"/>
      <c r="R108" s="2466"/>
      <c r="S108" s="2502"/>
      <c r="T108" s="2466"/>
      <c r="U108" s="2974" t="s">
        <v>7014</v>
      </c>
      <c r="V108" s="2975"/>
      <c r="W108" s="2976"/>
      <c r="X108" s="2466"/>
      <c r="Y108" s="2466"/>
      <c r="Z108" s="2466"/>
      <c r="AA108" s="2466"/>
      <c r="AB108" s="2466"/>
      <c r="AC108" s="2466"/>
      <c r="AD108" s="2466"/>
      <c r="AE108" s="2466"/>
      <c r="AF108" s="2466"/>
      <c r="AG108" s="2466"/>
      <c r="AH108" s="2466"/>
      <c r="AI108" s="2466"/>
      <c r="AJ108" s="2466"/>
      <c r="AK108" s="2466"/>
      <c r="AL108" s="2466"/>
      <c r="AM108" s="2466"/>
      <c r="AN108" s="2466"/>
      <c r="AO108" s="2466"/>
      <c r="AP108" s="2466"/>
      <c r="AQ108" s="2466"/>
      <c r="AR108" s="2466"/>
      <c r="AS108" s="2466"/>
      <c r="AT108" s="2466"/>
      <c r="AU108" s="2466"/>
      <c r="AV108" s="2466"/>
    </row>
    <row r="109" spans="1:48" ht="18" customHeight="1">
      <c r="A109" s="2466"/>
      <c r="B109" s="2466"/>
      <c r="C109" s="2466"/>
      <c r="D109" s="2466"/>
      <c r="E109" s="2466"/>
      <c r="F109" s="2466"/>
      <c r="G109" s="2466"/>
      <c r="H109" s="2466"/>
      <c r="I109" s="2466"/>
      <c r="J109" s="2466"/>
      <c r="K109" s="2466"/>
      <c r="L109" s="2466"/>
      <c r="M109" s="2466"/>
      <c r="N109" s="2466"/>
      <c r="O109" s="2466"/>
      <c r="P109" s="2466"/>
      <c r="Q109" s="2466"/>
      <c r="R109" s="2466"/>
      <c r="S109" s="2502"/>
      <c r="T109" s="2466"/>
      <c r="U109" s="2974"/>
      <c r="V109" s="2975"/>
      <c r="W109" s="2976"/>
      <c r="X109" s="2466"/>
      <c r="Y109" s="2466"/>
      <c r="Z109" s="2466"/>
      <c r="AA109" s="2466"/>
      <c r="AB109" s="2466"/>
      <c r="AC109" s="2466"/>
      <c r="AD109" s="2466"/>
      <c r="AE109" s="2466"/>
      <c r="AF109" s="2466"/>
      <c r="AG109" s="2466"/>
      <c r="AH109" s="2466"/>
      <c r="AI109" s="2466"/>
      <c r="AJ109" s="2466"/>
      <c r="AK109" s="2466"/>
      <c r="AL109" s="2466"/>
      <c r="AM109" s="2466"/>
      <c r="AN109" s="2466"/>
      <c r="AO109" s="2466"/>
      <c r="AP109" s="2466"/>
      <c r="AQ109" s="2466"/>
      <c r="AR109" s="2466"/>
      <c r="AS109" s="2466"/>
      <c r="AT109" s="2466"/>
      <c r="AU109" s="2466"/>
      <c r="AV109" s="2466"/>
    </row>
    <row r="110" spans="1:48" ht="18" customHeight="1">
      <c r="A110" s="2466"/>
      <c r="B110" s="2466"/>
      <c r="C110" s="2466"/>
      <c r="D110" s="2466"/>
      <c r="E110" s="2466"/>
      <c r="F110" s="2466"/>
      <c r="G110" s="2466"/>
      <c r="H110" s="2466"/>
      <c r="I110" s="2466"/>
      <c r="J110" s="2466"/>
      <c r="K110" s="2466"/>
      <c r="L110" s="2466"/>
      <c r="M110" s="2466"/>
      <c r="N110" s="2466"/>
      <c r="O110" s="2466"/>
      <c r="P110" s="2466"/>
      <c r="Q110" s="2466"/>
      <c r="R110" s="2466"/>
      <c r="S110" s="2502"/>
      <c r="T110" s="2466"/>
      <c r="U110" s="2627">
        <v>16</v>
      </c>
      <c r="V110" s="2531" t="s">
        <v>951</v>
      </c>
      <c r="W110" s="549"/>
      <c r="X110" s="2466"/>
      <c r="Y110" s="2466"/>
      <c r="Z110" s="2466"/>
      <c r="AA110" s="2466"/>
      <c r="AB110" s="2466"/>
      <c r="AC110" s="2466"/>
      <c r="AD110" s="2466"/>
      <c r="AE110" s="2466"/>
      <c r="AF110" s="2466"/>
      <c r="AG110" s="2466"/>
      <c r="AH110" s="2466"/>
      <c r="AI110" s="2466"/>
      <c r="AJ110" s="2466"/>
      <c r="AK110" s="2466"/>
      <c r="AL110" s="2466"/>
      <c r="AM110" s="2466"/>
      <c r="AN110" s="2466"/>
      <c r="AO110" s="2466"/>
      <c r="AP110" s="2466"/>
      <c r="AQ110" s="2466"/>
      <c r="AR110" s="2466"/>
      <c r="AS110" s="2466"/>
      <c r="AT110" s="2466"/>
      <c r="AU110" s="2466"/>
      <c r="AV110" s="2466"/>
    </row>
    <row r="111" spans="1:48" ht="18" customHeight="1">
      <c r="A111" s="2466"/>
      <c r="B111" s="2466"/>
      <c r="C111" s="2466"/>
      <c r="D111" s="2466"/>
      <c r="E111" s="2466"/>
      <c r="F111" s="2466"/>
      <c r="G111" s="2466"/>
      <c r="H111" s="2466"/>
      <c r="I111" s="2466"/>
      <c r="J111" s="2466"/>
      <c r="K111" s="2466"/>
      <c r="L111" s="2466"/>
      <c r="M111" s="2466"/>
      <c r="N111" s="2466"/>
      <c r="O111" s="2466"/>
      <c r="P111" s="2466"/>
      <c r="Q111" s="2466"/>
      <c r="R111" s="2466"/>
      <c r="S111" s="2502"/>
      <c r="T111" s="2466"/>
      <c r="U111" s="2628" t="s">
        <v>7017</v>
      </c>
      <c r="V111" s="2629"/>
      <c r="W111" s="2630"/>
      <c r="X111" s="2466"/>
      <c r="Y111" s="2466"/>
      <c r="Z111" s="2466"/>
      <c r="AA111" s="2466"/>
      <c r="AB111" s="2466"/>
      <c r="AC111" s="2466"/>
      <c r="AD111" s="2466"/>
      <c r="AE111" s="2466"/>
      <c r="AF111" s="2466"/>
      <c r="AG111" s="2466"/>
      <c r="AH111" s="2466"/>
      <c r="AI111" s="2466"/>
      <c r="AJ111" s="2466"/>
      <c r="AK111" s="2466"/>
      <c r="AL111" s="2466"/>
      <c r="AM111" s="2466"/>
      <c r="AN111" s="2466"/>
      <c r="AO111" s="2466"/>
      <c r="AP111" s="2466"/>
      <c r="AQ111" s="2466"/>
      <c r="AR111" s="2466"/>
      <c r="AS111" s="2466"/>
      <c r="AT111" s="2466"/>
      <c r="AU111" s="2466"/>
      <c r="AV111" s="2466"/>
    </row>
    <row r="112" spans="1:48" ht="18" customHeight="1">
      <c r="A112" s="2466"/>
      <c r="B112" s="2466"/>
      <c r="C112" s="2466"/>
      <c r="D112" s="2466"/>
      <c r="E112" s="2466"/>
      <c r="F112" s="2466"/>
      <c r="G112" s="2466"/>
      <c r="H112" s="2466"/>
      <c r="I112" s="2466"/>
      <c r="J112" s="2466"/>
      <c r="K112" s="2466"/>
      <c r="L112" s="2466"/>
      <c r="M112" s="2466"/>
      <c r="N112" s="2466"/>
      <c r="O112" s="2466"/>
      <c r="P112" s="2466"/>
      <c r="Q112" s="2466"/>
      <c r="R112" s="2466"/>
      <c r="S112" s="2502"/>
      <c r="T112" s="2466"/>
      <c r="U112" s="2627">
        <v>2</v>
      </c>
      <c r="V112" s="2531" t="s">
        <v>7015</v>
      </c>
      <c r="W112" s="2977"/>
      <c r="X112" s="2466"/>
      <c r="Y112" s="2466"/>
      <c r="Z112" s="2466"/>
      <c r="AA112" s="2466"/>
      <c r="AB112" s="2466"/>
      <c r="AC112" s="2466"/>
      <c r="AD112" s="2466"/>
      <c r="AE112" s="2466"/>
      <c r="AF112" s="2466"/>
      <c r="AG112" s="2466"/>
      <c r="AH112" s="2466"/>
      <c r="AI112" s="2466"/>
      <c r="AJ112" s="2466"/>
      <c r="AK112" s="2466"/>
      <c r="AL112" s="2466"/>
      <c r="AM112" s="2466"/>
      <c r="AN112" s="2466"/>
      <c r="AO112" s="2466"/>
      <c r="AP112" s="2466"/>
      <c r="AQ112" s="2466"/>
      <c r="AR112" s="2466"/>
      <c r="AS112" s="2466"/>
      <c r="AT112" s="2466"/>
      <c r="AU112" s="2466"/>
      <c r="AV112" s="2466"/>
    </row>
    <row r="113" spans="1:48" ht="18" customHeight="1">
      <c r="A113" s="2466"/>
      <c r="B113" s="2466"/>
      <c r="C113" s="2466"/>
      <c r="D113" s="2466"/>
      <c r="E113" s="2466"/>
      <c r="F113" s="2466"/>
      <c r="G113" s="2466"/>
      <c r="H113" s="2466"/>
      <c r="I113" s="2466"/>
      <c r="J113" s="2466"/>
      <c r="K113" s="2466"/>
      <c r="L113" s="2466"/>
      <c r="M113" s="2466"/>
      <c r="N113" s="2466"/>
      <c r="O113" s="2466"/>
      <c r="P113" s="2466"/>
      <c r="Q113" s="2466"/>
      <c r="R113" s="2466"/>
      <c r="S113" s="2502"/>
      <c r="T113" s="2466"/>
      <c r="U113" s="2627">
        <v>24</v>
      </c>
      <c r="V113" s="2531" t="s">
        <v>7016</v>
      </c>
      <c r="W113" s="2977"/>
      <c r="X113" s="2466"/>
      <c r="Y113" s="2466"/>
      <c r="Z113" s="2466"/>
      <c r="AA113" s="2466"/>
      <c r="AB113" s="2466"/>
      <c r="AC113" s="2466"/>
      <c r="AD113" s="2466"/>
      <c r="AE113" s="2466"/>
      <c r="AF113" s="2466"/>
      <c r="AG113" s="2466"/>
      <c r="AH113" s="2466"/>
      <c r="AI113" s="2466"/>
      <c r="AJ113" s="2466"/>
      <c r="AK113" s="2466"/>
      <c r="AL113" s="2466"/>
      <c r="AM113" s="2466"/>
      <c r="AN113" s="2466"/>
      <c r="AO113" s="2466"/>
      <c r="AP113" s="2466"/>
      <c r="AQ113" s="2466"/>
      <c r="AR113" s="2466"/>
      <c r="AS113" s="2466"/>
      <c r="AT113" s="2466"/>
      <c r="AU113" s="2466"/>
      <c r="AV113" s="2466"/>
    </row>
    <row r="114" spans="1:48" ht="18" customHeight="1">
      <c r="A114" s="2466"/>
      <c r="B114" s="2466"/>
      <c r="C114" s="2466"/>
      <c r="D114" s="2466"/>
      <c r="E114" s="2466"/>
      <c r="F114" s="2466"/>
      <c r="G114" s="2466"/>
      <c r="H114" s="2466"/>
      <c r="I114" s="2466"/>
      <c r="J114" s="2466"/>
      <c r="K114" s="2466"/>
      <c r="L114" s="2466"/>
      <c r="M114" s="2466"/>
      <c r="N114" s="2466"/>
      <c r="O114" s="2466"/>
      <c r="P114" s="2466"/>
      <c r="Q114" s="2466"/>
      <c r="R114" s="2466"/>
      <c r="S114" s="2502"/>
      <c r="T114" s="2466"/>
      <c r="U114" s="2872" t="s">
        <v>7042</v>
      </c>
      <c r="V114" s="2873"/>
      <c r="W114" s="2874"/>
      <c r="X114" s="2466"/>
      <c r="Y114" s="2466"/>
      <c r="Z114" s="2466"/>
      <c r="AA114" s="2466"/>
      <c r="AB114" s="2466"/>
      <c r="AC114" s="2466"/>
      <c r="AD114" s="2466"/>
      <c r="AE114" s="2466"/>
      <c r="AF114" s="2466"/>
      <c r="AG114" s="2466"/>
      <c r="AH114" s="2466"/>
      <c r="AI114" s="2466"/>
      <c r="AJ114" s="2466"/>
      <c r="AK114" s="2466"/>
      <c r="AL114" s="2466"/>
      <c r="AM114" s="2466"/>
      <c r="AN114" s="2466"/>
      <c r="AO114" s="2466"/>
      <c r="AP114" s="2466"/>
      <c r="AQ114" s="2466"/>
      <c r="AR114" s="2466"/>
      <c r="AS114" s="2466"/>
      <c r="AT114" s="2466"/>
      <c r="AU114" s="2466"/>
      <c r="AV114" s="2466"/>
    </row>
    <row r="115" spans="1:48" ht="18" customHeight="1">
      <c r="A115" s="2466"/>
      <c r="B115" s="2466"/>
      <c r="C115" s="2466"/>
      <c r="D115" s="2466"/>
      <c r="E115" s="2466"/>
      <c r="F115" s="2466"/>
      <c r="G115" s="2466"/>
      <c r="H115" s="2466"/>
      <c r="I115" s="2466"/>
      <c r="J115" s="2466"/>
      <c r="K115" s="2466"/>
      <c r="L115" s="2466"/>
      <c r="M115" s="2466"/>
      <c r="N115" s="2466"/>
      <c r="O115" s="2466"/>
      <c r="P115" s="2466"/>
      <c r="Q115" s="2466"/>
      <c r="R115" s="2466"/>
      <c r="S115" s="2502"/>
      <c r="T115" s="2466"/>
      <c r="U115" s="2872"/>
      <c r="V115" s="2873"/>
      <c r="W115" s="2874"/>
      <c r="X115" s="2466"/>
      <c r="Y115" s="2466"/>
      <c r="Z115" s="2466"/>
      <c r="AA115" s="2466"/>
      <c r="AB115" s="2466"/>
      <c r="AC115" s="2466"/>
      <c r="AD115" s="2466"/>
      <c r="AE115" s="2466"/>
      <c r="AF115" s="2466"/>
      <c r="AG115" s="2466"/>
      <c r="AH115" s="2466"/>
      <c r="AI115" s="2466"/>
      <c r="AJ115" s="2466"/>
      <c r="AK115" s="2466"/>
      <c r="AL115" s="2466"/>
      <c r="AM115" s="2466"/>
      <c r="AN115" s="2466"/>
      <c r="AO115" s="2466"/>
      <c r="AP115" s="2466"/>
      <c r="AQ115" s="2466"/>
      <c r="AR115" s="2466"/>
      <c r="AS115" s="2466"/>
      <c r="AT115" s="2466"/>
      <c r="AU115" s="2466"/>
      <c r="AV115" s="2466"/>
    </row>
    <row r="116" spans="1:48" ht="18" customHeight="1">
      <c r="A116" s="2466"/>
      <c r="B116" s="2466"/>
      <c r="C116" s="2466"/>
      <c r="D116" s="2466"/>
      <c r="E116" s="2466"/>
      <c r="F116" s="2466"/>
      <c r="G116" s="2466"/>
      <c r="H116" s="2466"/>
      <c r="I116" s="2466"/>
      <c r="J116" s="2466"/>
      <c r="K116" s="2466"/>
      <c r="L116" s="2466"/>
      <c r="M116" s="2466"/>
      <c r="N116" s="2466"/>
      <c r="O116" s="2466"/>
      <c r="P116" s="2466"/>
      <c r="Q116" s="2466"/>
      <c r="R116" s="2466"/>
      <c r="S116" s="2502"/>
      <c r="T116" s="2466"/>
      <c r="U116" s="2872"/>
      <c r="V116" s="2873"/>
      <c r="W116" s="2874"/>
      <c r="X116" s="2466"/>
      <c r="Y116" s="2466"/>
      <c r="Z116" s="2466"/>
      <c r="AA116" s="2466"/>
      <c r="AB116" s="2466"/>
      <c r="AC116" s="2466"/>
      <c r="AD116" s="2466"/>
      <c r="AE116" s="2466"/>
      <c r="AF116" s="2466"/>
      <c r="AG116" s="2466"/>
      <c r="AH116" s="2466"/>
      <c r="AI116" s="2466"/>
      <c r="AJ116" s="2466"/>
      <c r="AK116" s="2466"/>
      <c r="AL116" s="2466"/>
      <c r="AM116" s="2466"/>
      <c r="AN116" s="2466"/>
      <c r="AO116" s="2466"/>
      <c r="AP116" s="2466"/>
      <c r="AQ116" s="2466"/>
      <c r="AR116" s="2466"/>
      <c r="AS116" s="2466"/>
      <c r="AT116" s="2466"/>
      <c r="AU116" s="2466"/>
      <c r="AV116" s="2466"/>
    </row>
    <row r="117" spans="1:48" ht="18" customHeight="1">
      <c r="A117" s="2466"/>
      <c r="B117" s="2466"/>
      <c r="C117" s="2466"/>
      <c r="D117" s="2466"/>
      <c r="E117" s="2466"/>
      <c r="F117" s="2466"/>
      <c r="G117" s="2466"/>
      <c r="H117" s="2466"/>
      <c r="I117" s="2466"/>
      <c r="J117" s="2466"/>
      <c r="K117" s="2466"/>
      <c r="L117" s="2466"/>
      <c r="M117" s="2466"/>
      <c r="N117" s="2466"/>
      <c r="O117" s="2466"/>
      <c r="P117" s="2466"/>
      <c r="Q117" s="2466"/>
      <c r="R117" s="2466"/>
      <c r="S117" s="2502"/>
      <c r="T117" s="2466"/>
      <c r="U117" s="2631" t="s">
        <v>7018</v>
      </c>
      <c r="V117" s="173"/>
      <c r="W117" s="2572"/>
      <c r="X117" s="2466"/>
      <c r="Y117" s="2466"/>
      <c r="Z117" s="2466"/>
      <c r="AA117" s="2466"/>
      <c r="AB117" s="2466"/>
      <c r="AC117" s="2466"/>
      <c r="AD117" s="2466"/>
      <c r="AE117" s="2466"/>
      <c r="AF117" s="2466"/>
      <c r="AG117" s="2466"/>
      <c r="AH117" s="2466"/>
      <c r="AI117" s="2466"/>
      <c r="AJ117" s="2466"/>
      <c r="AK117" s="2466"/>
      <c r="AL117" s="2466"/>
      <c r="AM117" s="2466"/>
      <c r="AN117" s="2466"/>
      <c r="AO117" s="2466"/>
      <c r="AP117" s="2466"/>
      <c r="AQ117" s="2466"/>
      <c r="AR117" s="2466"/>
      <c r="AS117" s="2466"/>
      <c r="AT117" s="2466"/>
      <c r="AU117" s="2466"/>
      <c r="AV117" s="2466"/>
    </row>
    <row r="118" spans="1:48" ht="18" customHeight="1">
      <c r="A118" s="2466"/>
      <c r="B118" s="2466"/>
      <c r="C118" s="2466"/>
      <c r="D118" s="2466"/>
      <c r="E118" s="2466"/>
      <c r="F118" s="2466"/>
      <c r="G118" s="2466"/>
      <c r="H118" s="2466"/>
      <c r="I118" s="2466"/>
      <c r="J118" s="2466"/>
      <c r="K118" s="2466"/>
      <c r="L118" s="2466"/>
      <c r="M118" s="2466"/>
      <c r="N118" s="2466"/>
      <c r="O118" s="2466"/>
      <c r="P118" s="2466"/>
      <c r="Q118" s="2466"/>
      <c r="R118" s="2466"/>
      <c r="S118" s="2502"/>
      <c r="T118" s="2466"/>
      <c r="U118" s="2962" t="s">
        <v>7007</v>
      </c>
      <c r="V118" s="2963"/>
      <c r="W118" s="2964"/>
      <c r="X118" s="2466"/>
      <c r="Y118" s="2466"/>
      <c r="Z118" s="2466"/>
      <c r="AA118" s="2466"/>
      <c r="AB118" s="2466"/>
      <c r="AC118" s="2466"/>
      <c r="AD118" s="2466"/>
      <c r="AE118" s="2466"/>
      <c r="AF118" s="2466"/>
      <c r="AG118" s="2466"/>
      <c r="AH118" s="2466"/>
      <c r="AI118" s="2466"/>
      <c r="AJ118" s="2466"/>
      <c r="AK118" s="2466"/>
      <c r="AL118" s="2466"/>
      <c r="AM118" s="2466"/>
      <c r="AN118" s="2466"/>
      <c r="AO118" s="2466"/>
      <c r="AP118" s="2466"/>
      <c r="AQ118" s="2466"/>
      <c r="AR118" s="2466"/>
      <c r="AS118" s="2466"/>
      <c r="AT118" s="2466"/>
      <c r="AU118" s="2466"/>
      <c r="AV118" s="2466"/>
    </row>
    <row r="119" spans="1:48" ht="18" customHeight="1">
      <c r="A119" s="2466"/>
      <c r="B119" s="2466"/>
      <c r="C119" s="2466"/>
      <c r="D119" s="2466"/>
      <c r="E119" s="2466"/>
      <c r="F119" s="2466"/>
      <c r="G119" s="2466"/>
      <c r="H119" s="2466"/>
      <c r="I119" s="2466"/>
      <c r="J119" s="2466"/>
      <c r="K119" s="2466"/>
      <c r="L119" s="2466"/>
      <c r="M119" s="2466"/>
      <c r="N119" s="2466"/>
      <c r="O119" s="2466"/>
      <c r="P119" s="2466"/>
      <c r="Q119" s="2466"/>
      <c r="R119" s="2466"/>
      <c r="S119" s="2502"/>
      <c r="T119" s="2466"/>
      <c r="U119" s="2965" t="s">
        <v>7043</v>
      </c>
      <c r="V119" s="2966"/>
      <c r="W119" s="2967"/>
      <c r="X119" s="2466"/>
      <c r="Y119" s="2466"/>
      <c r="Z119" s="2466"/>
      <c r="AA119" s="2466"/>
      <c r="AB119" s="2466"/>
      <c r="AC119" s="2466"/>
      <c r="AD119" s="2466"/>
      <c r="AE119" s="2466"/>
      <c r="AF119" s="2466"/>
      <c r="AG119" s="2466"/>
      <c r="AH119" s="2466"/>
      <c r="AI119" s="2466"/>
      <c r="AJ119" s="2466"/>
      <c r="AK119" s="2466"/>
      <c r="AL119" s="2466"/>
      <c r="AM119" s="2466"/>
      <c r="AN119" s="2466"/>
      <c r="AO119" s="2466"/>
      <c r="AP119" s="2466"/>
      <c r="AQ119" s="2466"/>
      <c r="AR119" s="2466"/>
      <c r="AS119" s="2466"/>
      <c r="AT119" s="2466"/>
      <c r="AU119" s="2466"/>
      <c r="AV119" s="2466"/>
    </row>
    <row r="120" spans="1:48" ht="18" customHeight="1">
      <c r="A120" s="2466"/>
      <c r="B120" s="2466"/>
      <c r="C120" s="2466"/>
      <c r="D120" s="2466"/>
      <c r="E120" s="2466"/>
      <c r="F120" s="2466"/>
      <c r="G120" s="2466"/>
      <c r="H120" s="2466"/>
      <c r="I120" s="2466"/>
      <c r="J120" s="2466"/>
      <c r="K120" s="2466"/>
      <c r="L120" s="2466"/>
      <c r="M120" s="2466"/>
      <c r="N120" s="2466"/>
      <c r="O120" s="2466"/>
      <c r="P120" s="2466"/>
      <c r="Q120" s="2466"/>
      <c r="R120" s="2466"/>
      <c r="S120" s="2502"/>
      <c r="T120" s="2466"/>
      <c r="U120" s="2632" t="s">
        <v>7027</v>
      </c>
      <c r="V120" s="2517" t="s">
        <v>6997</v>
      </c>
      <c r="W120" s="2633" t="s">
        <v>879</v>
      </c>
      <c r="X120" s="2466"/>
      <c r="Y120" s="2466"/>
      <c r="Z120" s="2466"/>
      <c r="AA120" s="2466"/>
      <c r="AB120" s="2466"/>
      <c r="AC120" s="2466"/>
      <c r="AD120" s="2466"/>
      <c r="AE120" s="2466"/>
      <c r="AF120" s="2466"/>
      <c r="AG120" s="2466"/>
      <c r="AH120" s="2466"/>
      <c r="AI120" s="2466"/>
      <c r="AJ120" s="2466"/>
      <c r="AK120" s="2466"/>
      <c r="AL120" s="2466"/>
      <c r="AM120" s="2466"/>
      <c r="AN120" s="2466"/>
      <c r="AO120" s="2466"/>
      <c r="AP120" s="2466"/>
      <c r="AQ120" s="2466"/>
      <c r="AR120" s="2466"/>
      <c r="AS120" s="2466"/>
      <c r="AT120" s="2466"/>
      <c r="AU120" s="2466"/>
      <c r="AV120" s="2466"/>
    </row>
    <row r="121" spans="1:48" ht="18" customHeight="1">
      <c r="A121" s="2466"/>
      <c r="B121" s="2466"/>
      <c r="C121" s="2466"/>
      <c r="D121" s="2466"/>
      <c r="E121" s="2466"/>
      <c r="F121" s="2466"/>
      <c r="G121" s="2466"/>
      <c r="H121" s="2466"/>
      <c r="I121" s="2466"/>
      <c r="J121" s="2466"/>
      <c r="K121" s="2466"/>
      <c r="L121" s="2466"/>
      <c r="M121" s="2466"/>
      <c r="N121" s="2466"/>
      <c r="O121" s="2466"/>
      <c r="P121" s="2466"/>
      <c r="Q121" s="2466"/>
      <c r="R121" s="2466"/>
      <c r="S121" s="2502"/>
      <c r="T121" s="2466"/>
      <c r="U121" s="2634">
        <v>150</v>
      </c>
      <c r="V121" s="2607">
        <v>0.25</v>
      </c>
      <c r="W121" s="2635">
        <f>V121*U121</f>
        <v>37.5</v>
      </c>
      <c r="X121" s="2466"/>
      <c r="Y121" s="2466"/>
      <c r="Z121" s="2466"/>
      <c r="AA121" s="2466"/>
      <c r="AB121" s="2466"/>
      <c r="AC121" s="2466"/>
      <c r="AD121" s="2466"/>
      <c r="AE121" s="2466"/>
      <c r="AF121" s="2466"/>
      <c r="AG121" s="2466"/>
      <c r="AH121" s="2466"/>
      <c r="AI121" s="2466"/>
      <c r="AJ121" s="2466"/>
      <c r="AK121" s="2466"/>
      <c r="AL121" s="2466"/>
      <c r="AM121" s="2466"/>
      <c r="AN121" s="2466"/>
      <c r="AO121" s="2466"/>
      <c r="AP121" s="2466"/>
      <c r="AQ121" s="2466"/>
      <c r="AR121" s="2466"/>
      <c r="AS121" s="2466"/>
      <c r="AT121" s="2466"/>
      <c r="AU121" s="2466"/>
      <c r="AV121" s="2466"/>
    </row>
    <row r="122" spans="1:48" ht="18" customHeight="1">
      <c r="A122" s="2466"/>
      <c r="B122" s="2466"/>
      <c r="C122" s="2466"/>
      <c r="D122" s="2466"/>
      <c r="E122" s="2466"/>
      <c r="F122" s="2466"/>
      <c r="G122" s="2466"/>
      <c r="H122" s="2466"/>
      <c r="I122" s="2466"/>
      <c r="J122" s="2466"/>
      <c r="K122" s="2466"/>
      <c r="L122" s="2466"/>
      <c r="M122" s="2466"/>
      <c r="N122" s="2466"/>
      <c r="O122" s="2466"/>
      <c r="P122" s="2466"/>
      <c r="Q122" s="2466"/>
      <c r="R122" s="2466"/>
      <c r="S122" s="2502"/>
      <c r="T122" s="2466"/>
      <c r="U122" s="2636"/>
      <c r="V122" s="2608"/>
      <c r="W122" s="2637" t="s">
        <v>7044</v>
      </c>
      <c r="X122" s="2466"/>
      <c r="Y122" s="2466"/>
      <c r="Z122" s="2466"/>
      <c r="AA122" s="2466"/>
      <c r="AB122" s="2466"/>
      <c r="AC122" s="2466"/>
      <c r="AD122" s="2466"/>
      <c r="AE122" s="2466"/>
      <c r="AF122" s="2466"/>
      <c r="AG122" s="2466"/>
      <c r="AH122" s="2466"/>
      <c r="AI122" s="2466"/>
      <c r="AJ122" s="2466"/>
      <c r="AK122" s="2466"/>
      <c r="AL122" s="2466"/>
      <c r="AM122" s="2466"/>
      <c r="AN122" s="2466"/>
      <c r="AO122" s="2466"/>
      <c r="AP122" s="2466"/>
      <c r="AQ122" s="2466"/>
      <c r="AR122" s="2466"/>
      <c r="AS122" s="2466"/>
      <c r="AT122" s="2466"/>
      <c r="AU122" s="2466"/>
      <c r="AV122" s="2466"/>
    </row>
    <row r="123" spans="1:48" ht="18" customHeight="1">
      <c r="A123" s="2466"/>
      <c r="B123" s="2466"/>
      <c r="C123" s="2466"/>
      <c r="D123" s="2466"/>
      <c r="E123" s="2466"/>
      <c r="F123" s="2466"/>
      <c r="G123" s="2466"/>
      <c r="H123" s="2466"/>
      <c r="I123" s="2466"/>
      <c r="J123" s="2466"/>
      <c r="K123" s="2466"/>
      <c r="L123" s="2466"/>
      <c r="M123" s="2466"/>
      <c r="N123" s="2466"/>
      <c r="O123" s="2466"/>
      <c r="P123" s="2466"/>
      <c r="Q123" s="2466"/>
      <c r="R123" s="2466"/>
      <c r="S123" s="2502"/>
      <c r="T123" s="2466"/>
      <c r="U123" s="2638" t="s">
        <v>7047</v>
      </c>
      <c r="V123" s="2616" t="s">
        <v>1905</v>
      </c>
      <c r="W123" s="2617" t="s">
        <v>7032</v>
      </c>
      <c r="X123" s="2466"/>
      <c r="Y123" s="2466"/>
      <c r="Z123" s="2466"/>
      <c r="AA123" s="2466"/>
      <c r="AB123" s="2466"/>
      <c r="AC123" s="2466"/>
      <c r="AD123" s="2466"/>
      <c r="AE123" s="2466"/>
      <c r="AF123" s="2466"/>
      <c r="AG123" s="2466"/>
      <c r="AH123" s="2466"/>
      <c r="AI123" s="2466"/>
      <c r="AJ123" s="2466"/>
      <c r="AK123" s="2466"/>
      <c r="AL123" s="2466"/>
      <c r="AM123" s="2466"/>
      <c r="AN123" s="2466"/>
      <c r="AO123" s="2466"/>
      <c r="AP123" s="2466"/>
      <c r="AQ123" s="2466"/>
      <c r="AR123" s="2466"/>
      <c r="AS123" s="2466"/>
      <c r="AT123" s="2466"/>
      <c r="AU123" s="2466"/>
      <c r="AV123" s="2466"/>
    </row>
    <row r="124" spans="1:48" ht="18" customHeight="1">
      <c r="A124" s="2466"/>
      <c r="B124" s="2466"/>
      <c r="C124" s="2466"/>
      <c r="D124" s="2466"/>
      <c r="E124" s="2466"/>
      <c r="F124" s="2466"/>
      <c r="G124" s="2466"/>
      <c r="H124" s="2466"/>
      <c r="I124" s="2466"/>
      <c r="J124" s="2466"/>
      <c r="K124" s="2466"/>
      <c r="L124" s="2466"/>
      <c r="M124" s="2466"/>
      <c r="N124" s="2466"/>
      <c r="O124" s="2466"/>
      <c r="P124" s="2466"/>
      <c r="Q124" s="2466"/>
      <c r="R124" s="2466"/>
      <c r="S124" s="2502"/>
      <c r="T124" s="2466"/>
      <c r="U124" s="2639"/>
      <c r="V124" s="2610">
        <f>ROW(V13)</f>
        <v>13</v>
      </c>
      <c r="W124" s="2619" t="str">
        <f>+V10</f>
        <v>V</v>
      </c>
      <c r="X124" s="2466"/>
      <c r="Y124" s="2466"/>
      <c r="Z124" s="2466"/>
      <c r="AA124" s="2466"/>
      <c r="AB124" s="2466"/>
      <c r="AC124" s="2466"/>
      <c r="AD124" s="2466"/>
      <c r="AE124" s="2466"/>
      <c r="AF124" s="2466"/>
      <c r="AG124" s="2466"/>
      <c r="AH124" s="2466"/>
      <c r="AI124" s="2466"/>
      <c r="AJ124" s="2466"/>
      <c r="AK124" s="2466"/>
      <c r="AL124" s="2466"/>
      <c r="AM124" s="2466"/>
      <c r="AN124" s="2466"/>
      <c r="AO124" s="2466"/>
      <c r="AP124" s="2466"/>
      <c r="AQ124" s="2466"/>
      <c r="AR124" s="2466"/>
      <c r="AS124" s="2466"/>
      <c r="AT124" s="2466"/>
      <c r="AU124" s="2466"/>
      <c r="AV124" s="2466"/>
    </row>
    <row r="125" spans="1:48" ht="18" customHeight="1">
      <c r="A125" s="2466"/>
      <c r="B125" s="2466"/>
      <c r="C125" s="2466"/>
      <c r="D125" s="2466"/>
      <c r="E125" s="2466"/>
      <c r="F125" s="2466"/>
      <c r="G125" s="2466"/>
      <c r="H125" s="2466"/>
      <c r="I125" s="2466"/>
      <c r="J125" s="2466"/>
      <c r="K125" s="2466"/>
      <c r="L125" s="2466"/>
      <c r="M125" s="2466"/>
      <c r="N125" s="2466"/>
      <c r="O125" s="2466"/>
      <c r="P125" s="2466"/>
      <c r="Q125" s="2466"/>
      <c r="R125" s="2466"/>
      <c r="S125" s="2502"/>
      <c r="T125" s="2466"/>
      <c r="U125" s="2640" t="s">
        <v>7046</v>
      </c>
      <c r="V125" s="2606">
        <v>16.8</v>
      </c>
      <c r="W125" s="2630"/>
      <c r="X125" s="2466"/>
      <c r="Y125" s="2466"/>
      <c r="Z125" s="2466"/>
      <c r="AA125" s="2466"/>
      <c r="AB125" s="2466"/>
      <c r="AC125" s="2466"/>
      <c r="AD125" s="2466"/>
      <c r="AE125" s="2466"/>
      <c r="AF125" s="2466"/>
      <c r="AG125" s="2466"/>
      <c r="AH125" s="2466"/>
      <c r="AI125" s="2466"/>
      <c r="AJ125" s="2466"/>
      <c r="AK125" s="2466"/>
      <c r="AL125" s="2466"/>
      <c r="AM125" s="2466"/>
      <c r="AN125" s="2466"/>
      <c r="AO125" s="2466"/>
      <c r="AP125" s="2466"/>
      <c r="AQ125" s="2466"/>
      <c r="AR125" s="2466"/>
      <c r="AS125" s="2466"/>
      <c r="AT125" s="2466"/>
      <c r="AU125" s="2466"/>
      <c r="AV125" s="2466"/>
    </row>
    <row r="126" spans="1:48" ht="18" customHeight="1">
      <c r="A126" s="2466"/>
      <c r="B126" s="2466"/>
      <c r="C126" s="2466"/>
      <c r="D126" s="2466"/>
      <c r="E126" s="2466"/>
      <c r="F126" s="2466"/>
      <c r="G126" s="2466"/>
      <c r="H126" s="2466"/>
      <c r="I126" s="2466"/>
      <c r="J126" s="2466"/>
      <c r="K126" s="2466"/>
      <c r="L126" s="2466"/>
      <c r="M126" s="2466"/>
      <c r="N126" s="2466"/>
      <c r="O126" s="2466"/>
      <c r="P126" s="2466"/>
      <c r="Q126" s="2466"/>
      <c r="R126" s="2466"/>
      <c r="S126" s="2502"/>
      <c r="T126" s="2466"/>
      <c r="U126" s="2641" t="s">
        <v>7048</v>
      </c>
      <c r="V126" s="2968">
        <f ca="1">TODAY()</f>
        <v>44595</v>
      </c>
      <c r="W126" s="2969"/>
      <c r="X126" s="2466"/>
      <c r="Y126" s="2466"/>
      <c r="Z126" s="2466"/>
      <c r="AA126" s="2466"/>
      <c r="AB126" s="2466"/>
      <c r="AC126" s="2466"/>
      <c r="AD126" s="2466"/>
      <c r="AE126" s="2466"/>
      <c r="AF126" s="2466"/>
      <c r="AG126" s="2466"/>
      <c r="AH126" s="2466"/>
      <c r="AI126" s="2466"/>
      <c r="AJ126" s="2466"/>
      <c r="AK126" s="2466"/>
      <c r="AL126" s="2466"/>
      <c r="AM126" s="2466"/>
      <c r="AN126" s="2466"/>
      <c r="AO126" s="2466"/>
      <c r="AP126" s="2466"/>
      <c r="AQ126" s="2466"/>
      <c r="AR126" s="2466"/>
      <c r="AS126" s="2466"/>
      <c r="AT126" s="2466"/>
      <c r="AU126" s="2466"/>
      <c r="AV126" s="2466"/>
    </row>
    <row r="127" spans="1:48" ht="18" customHeight="1">
      <c r="A127" s="2466"/>
      <c r="B127" s="2466"/>
      <c r="C127" s="2466"/>
      <c r="D127" s="2466"/>
      <c r="E127" s="2466"/>
      <c r="F127" s="2466"/>
      <c r="G127" s="2466"/>
      <c r="H127" s="2466"/>
      <c r="I127" s="2466"/>
      <c r="J127" s="2466"/>
      <c r="K127" s="2466"/>
      <c r="L127" s="2466"/>
      <c r="M127" s="2466"/>
      <c r="N127" s="2466"/>
      <c r="O127" s="2466"/>
      <c r="P127" s="2466"/>
      <c r="Q127" s="2466"/>
      <c r="R127" s="2466"/>
      <c r="S127" s="2502"/>
      <c r="T127" s="2466"/>
      <c r="U127" s="2953" t="s">
        <v>7049</v>
      </c>
      <c r="V127" s="2609" t="s">
        <v>1905</v>
      </c>
      <c r="W127" s="2642" t="s">
        <v>7032</v>
      </c>
      <c r="X127" s="2466"/>
      <c r="Y127" s="2466"/>
      <c r="Z127" s="2466"/>
      <c r="AA127" s="2466"/>
      <c r="AB127" s="2466"/>
      <c r="AC127" s="2466"/>
      <c r="AD127" s="2466"/>
      <c r="AE127" s="2466"/>
      <c r="AF127" s="2466"/>
      <c r="AG127" s="2466"/>
      <c r="AH127" s="2466"/>
      <c r="AI127" s="2466"/>
      <c r="AJ127" s="2466"/>
      <c r="AK127" s="2466"/>
      <c r="AL127" s="2466"/>
      <c r="AM127" s="2466"/>
      <c r="AN127" s="2466"/>
      <c r="AO127" s="2466"/>
      <c r="AP127" s="2466"/>
      <c r="AQ127" s="2466"/>
      <c r="AR127" s="2466"/>
      <c r="AS127" s="2466"/>
      <c r="AT127" s="2466"/>
      <c r="AU127" s="2466"/>
      <c r="AV127" s="2466"/>
    </row>
    <row r="128" spans="1:48" ht="18" customHeight="1">
      <c r="A128" s="2466"/>
      <c r="B128" s="2466"/>
      <c r="C128" s="2466"/>
      <c r="D128" s="2466"/>
      <c r="E128" s="2466"/>
      <c r="F128" s="2466"/>
      <c r="G128" s="2466"/>
      <c r="H128" s="2466"/>
      <c r="I128" s="2466"/>
      <c r="J128" s="2466"/>
      <c r="K128" s="2466"/>
      <c r="L128" s="2466"/>
      <c r="M128" s="2466"/>
      <c r="N128" s="2466"/>
      <c r="O128" s="2466"/>
      <c r="P128" s="2466"/>
      <c r="Q128" s="2466"/>
      <c r="R128" s="2466"/>
      <c r="S128" s="2502"/>
      <c r="T128" s="2466"/>
      <c r="U128" s="2954"/>
      <c r="V128" s="2610">
        <f>ROW(AL14)</f>
        <v>14</v>
      </c>
      <c r="W128" s="2619" t="str">
        <f>AL10</f>
        <v>AL</v>
      </c>
      <c r="X128" s="2466"/>
      <c r="Y128" s="2466"/>
      <c r="Z128" s="2466"/>
      <c r="AA128" s="2466"/>
      <c r="AB128" s="2466"/>
      <c r="AC128" s="2466"/>
      <c r="AD128" s="2466"/>
      <c r="AE128" s="2466"/>
      <c r="AF128" s="2466"/>
      <c r="AG128" s="2466"/>
      <c r="AH128" s="2466"/>
      <c r="AI128" s="2466"/>
      <c r="AJ128" s="2466"/>
      <c r="AK128" s="2466"/>
      <c r="AL128" s="2466"/>
      <c r="AM128" s="2466"/>
      <c r="AN128" s="2466"/>
      <c r="AO128" s="2466"/>
      <c r="AP128" s="2466"/>
      <c r="AQ128" s="2466"/>
      <c r="AR128" s="2466"/>
      <c r="AS128" s="2466"/>
      <c r="AT128" s="2466"/>
      <c r="AU128" s="2466"/>
      <c r="AV128" s="2466"/>
    </row>
    <row r="129" spans="1:49" ht="18" customHeight="1">
      <c r="A129" s="2466"/>
      <c r="B129" s="2466"/>
      <c r="C129" s="2466"/>
      <c r="D129" s="2466"/>
      <c r="E129" s="2466"/>
      <c r="F129" s="2466"/>
      <c r="G129" s="2466"/>
      <c r="H129" s="2466"/>
      <c r="I129" s="2466"/>
      <c r="J129" s="2466"/>
      <c r="K129" s="2466"/>
      <c r="L129" s="2466"/>
      <c r="M129" s="2466"/>
      <c r="N129" s="2466"/>
      <c r="O129" s="2466"/>
      <c r="P129" s="2466"/>
      <c r="Q129" s="2466"/>
      <c r="R129" s="2466"/>
      <c r="S129" s="2502"/>
      <c r="T129" s="2466"/>
      <c r="U129" s="2954" t="s">
        <v>7050</v>
      </c>
      <c r="V129" s="2610">
        <f>ROW(AL14)</f>
        <v>14</v>
      </c>
      <c r="W129" s="2619" t="str">
        <f>AO10</f>
        <v>AO</v>
      </c>
      <c r="X129" s="2466"/>
      <c r="Y129" s="2466"/>
      <c r="Z129" s="2466"/>
      <c r="AA129" s="2466"/>
      <c r="AB129" s="2466"/>
      <c r="AC129" s="2466"/>
      <c r="AD129" s="2466"/>
      <c r="AE129" s="2466"/>
      <c r="AF129" s="2466"/>
      <c r="AG129" s="2466"/>
      <c r="AH129" s="2466"/>
      <c r="AI129" s="2466"/>
      <c r="AJ129" s="2466"/>
      <c r="AK129" s="2466"/>
      <c r="AL129" s="2466"/>
      <c r="AM129" s="2466"/>
      <c r="AN129" s="2466"/>
      <c r="AO129" s="2466"/>
      <c r="AP129" s="2466"/>
      <c r="AQ129" s="2466"/>
      <c r="AR129" s="2466"/>
      <c r="AS129" s="2466"/>
      <c r="AT129" s="2466"/>
      <c r="AU129" s="2466"/>
      <c r="AV129" s="2466"/>
    </row>
    <row r="130" spans="1:49" ht="18" customHeight="1">
      <c r="A130" s="2466"/>
      <c r="B130" s="2466"/>
      <c r="C130" s="2466"/>
      <c r="D130" s="2466"/>
      <c r="E130" s="2466"/>
      <c r="F130" s="2466"/>
      <c r="G130" s="2466"/>
      <c r="H130" s="2466"/>
      <c r="I130" s="2466"/>
      <c r="J130" s="2466"/>
      <c r="K130" s="2466"/>
      <c r="L130" s="2466"/>
      <c r="M130" s="2466"/>
      <c r="N130" s="2466"/>
      <c r="O130" s="2466"/>
      <c r="P130" s="2466"/>
      <c r="Q130" s="2466"/>
      <c r="R130" s="2466"/>
      <c r="S130" s="2502"/>
      <c r="T130" s="2466"/>
      <c r="U130" s="2954"/>
      <c r="V130" s="2610">
        <f>ROW(AL14)</f>
        <v>14</v>
      </c>
      <c r="W130" s="2619" t="str">
        <f>AR10</f>
        <v>AR</v>
      </c>
      <c r="X130" s="2466"/>
      <c r="Y130" s="2466"/>
      <c r="Z130" s="2466"/>
      <c r="AA130" s="2466"/>
      <c r="AB130" s="2466"/>
      <c r="AC130" s="2466"/>
      <c r="AD130" s="2466"/>
      <c r="AE130" s="2466"/>
      <c r="AF130" s="2466"/>
      <c r="AG130" s="2466"/>
      <c r="AH130" s="2466"/>
      <c r="AI130" s="2466"/>
      <c r="AJ130" s="2466"/>
      <c r="AK130" s="2466"/>
      <c r="AL130" s="2466"/>
      <c r="AM130" s="2466"/>
      <c r="AN130" s="2466"/>
      <c r="AO130" s="2466"/>
      <c r="AP130" s="2466"/>
      <c r="AQ130" s="2466"/>
      <c r="AR130" s="2466"/>
      <c r="AS130" s="2466"/>
      <c r="AT130" s="2466"/>
      <c r="AU130" s="2466"/>
      <c r="AV130" s="2466"/>
    </row>
    <row r="131" spans="1:49" ht="18" customHeight="1">
      <c r="A131" s="2466"/>
      <c r="B131" s="2466"/>
      <c r="C131" s="2466"/>
      <c r="D131" s="2466"/>
      <c r="E131" s="2466"/>
      <c r="F131" s="2466"/>
      <c r="G131" s="2466"/>
      <c r="H131" s="2466"/>
      <c r="I131" s="2466"/>
      <c r="J131" s="2466"/>
      <c r="K131" s="2466"/>
      <c r="L131" s="2466"/>
      <c r="M131" s="2466"/>
      <c r="N131" s="2466"/>
      <c r="O131" s="2466"/>
      <c r="P131" s="2466"/>
      <c r="Q131" s="2466"/>
      <c r="R131" s="2466"/>
      <c r="S131" s="2502"/>
      <c r="T131" s="2466"/>
      <c r="U131" s="2954"/>
      <c r="V131" s="2610">
        <f>ROW(AL14)</f>
        <v>14</v>
      </c>
      <c r="W131" s="2619" t="str">
        <f>AU10</f>
        <v>AU</v>
      </c>
      <c r="X131" s="2466"/>
      <c r="Y131" s="2466"/>
      <c r="Z131" s="2466"/>
      <c r="AA131" s="2466"/>
      <c r="AB131" s="2466"/>
      <c r="AC131" s="2466"/>
      <c r="AD131" s="2466"/>
      <c r="AE131" s="2466"/>
      <c r="AF131" s="2466"/>
      <c r="AG131" s="2466"/>
      <c r="AH131" s="2466"/>
      <c r="AI131" s="2466"/>
      <c r="AJ131" s="2466"/>
      <c r="AK131" s="2466"/>
      <c r="AL131" s="2466"/>
      <c r="AM131" s="2466"/>
      <c r="AN131" s="2466"/>
      <c r="AO131" s="2466"/>
      <c r="AP131" s="2466"/>
      <c r="AQ131" s="2466"/>
      <c r="AR131" s="2466"/>
      <c r="AS131" s="2466"/>
      <c r="AT131" s="2466"/>
      <c r="AU131" s="2466"/>
      <c r="AV131" s="2466"/>
    </row>
    <row r="132" spans="1:49" ht="18" customHeight="1">
      <c r="A132" s="2466"/>
      <c r="B132" s="2466"/>
      <c r="C132" s="2466"/>
      <c r="D132" s="2466"/>
      <c r="E132" s="2466"/>
      <c r="F132" s="2466"/>
      <c r="G132" s="2466"/>
      <c r="H132" s="2466"/>
      <c r="I132" s="2466"/>
      <c r="J132" s="2466"/>
      <c r="K132" s="2466"/>
      <c r="L132" s="2466"/>
      <c r="M132" s="2466"/>
      <c r="N132" s="2466"/>
      <c r="O132" s="2466"/>
      <c r="P132" s="2466"/>
      <c r="Q132" s="2466"/>
      <c r="R132" s="2466"/>
      <c r="S132" s="2502"/>
      <c r="T132" s="2466"/>
      <c r="U132" s="2955"/>
      <c r="V132" s="2611">
        <v>2.7</v>
      </c>
      <c r="W132" s="2643"/>
      <c r="X132" s="2466"/>
      <c r="Y132" s="2466"/>
      <c r="Z132" s="2466"/>
      <c r="AA132" s="2466"/>
      <c r="AB132" s="2466"/>
      <c r="AC132" s="2466"/>
      <c r="AD132" s="2466"/>
      <c r="AE132" s="2466"/>
      <c r="AF132" s="2466"/>
      <c r="AG132" s="2466"/>
      <c r="AH132" s="2466"/>
      <c r="AI132" s="2466"/>
      <c r="AJ132" s="2466"/>
      <c r="AK132" s="2466"/>
      <c r="AL132" s="2466"/>
      <c r="AM132" s="2466"/>
      <c r="AN132" s="2466"/>
      <c r="AO132" s="2466"/>
      <c r="AP132" s="2466"/>
      <c r="AQ132" s="2466"/>
      <c r="AR132" s="2466"/>
      <c r="AS132" s="2466"/>
      <c r="AT132" s="2466"/>
      <c r="AU132" s="2466"/>
      <c r="AV132" s="2466"/>
    </row>
    <row r="133" spans="1:49" ht="18" customHeight="1">
      <c r="A133" s="2466"/>
      <c r="B133" s="2466"/>
      <c r="C133" s="2466"/>
      <c r="D133" s="2466"/>
      <c r="E133" s="2466"/>
      <c r="F133" s="2466"/>
      <c r="G133" s="2466"/>
      <c r="H133" s="2466"/>
      <c r="I133" s="2466"/>
      <c r="J133" s="2466"/>
      <c r="K133" s="2466"/>
      <c r="L133" s="2466"/>
      <c r="M133" s="2466"/>
      <c r="N133" s="2466"/>
      <c r="O133" s="2466"/>
      <c r="P133" s="2466"/>
      <c r="Q133" s="2466"/>
      <c r="R133" s="2466"/>
      <c r="S133" s="2502"/>
      <c r="T133" s="2466"/>
      <c r="U133" s="2956" t="s">
        <v>7051</v>
      </c>
      <c r="V133" s="2957"/>
      <c r="W133" s="2958"/>
      <c r="X133" s="2466"/>
      <c r="Y133" s="2466"/>
      <c r="Z133" s="2466"/>
      <c r="AA133" s="2466"/>
      <c r="AB133" s="2466"/>
      <c r="AC133" s="2466"/>
      <c r="AD133" s="2466"/>
      <c r="AE133" s="2466"/>
      <c r="AF133" s="2466"/>
      <c r="AG133" s="2466"/>
      <c r="AH133" s="2466"/>
      <c r="AI133" s="2466"/>
      <c r="AJ133" s="2466"/>
      <c r="AK133" s="2466"/>
      <c r="AL133" s="2466"/>
      <c r="AM133" s="2466"/>
      <c r="AN133" s="2466"/>
      <c r="AO133" s="2466"/>
      <c r="AP133" s="2466"/>
      <c r="AQ133" s="2466"/>
      <c r="AR133" s="2466"/>
      <c r="AS133" s="2466"/>
      <c r="AT133" s="2466"/>
      <c r="AU133" s="2466"/>
      <c r="AV133" s="2466"/>
    </row>
    <row r="134" spans="1:49" ht="18" customHeight="1">
      <c r="A134" s="2466"/>
      <c r="B134" s="2466"/>
      <c r="C134" s="2466"/>
      <c r="D134" s="2466"/>
      <c r="E134" s="2466"/>
      <c r="F134" s="2466"/>
      <c r="G134" s="2466"/>
      <c r="H134" s="2466"/>
      <c r="I134" s="2466"/>
      <c r="J134" s="2466"/>
      <c r="K134" s="2466"/>
      <c r="L134" s="2466"/>
      <c r="M134" s="2466"/>
      <c r="N134" s="2466"/>
      <c r="O134" s="2466"/>
      <c r="P134" s="2466"/>
      <c r="Q134" s="2466"/>
      <c r="R134" s="2466"/>
      <c r="S134" s="2502"/>
      <c r="T134" s="2466"/>
      <c r="U134" s="2959"/>
      <c r="V134" s="2960"/>
      <c r="W134" s="2961"/>
      <c r="X134" s="2466"/>
      <c r="Y134" s="2466"/>
      <c r="Z134" s="2466"/>
      <c r="AA134" s="2466"/>
      <c r="AB134" s="2466"/>
      <c r="AC134" s="2466"/>
      <c r="AD134" s="2466"/>
      <c r="AE134" s="2466"/>
      <c r="AF134" s="2466"/>
      <c r="AG134" s="2466"/>
      <c r="AH134" s="2466"/>
      <c r="AI134" s="2466"/>
      <c r="AJ134" s="2466"/>
      <c r="AK134" s="2466"/>
      <c r="AL134" s="2466"/>
      <c r="AM134" s="2466"/>
      <c r="AN134" s="2466"/>
      <c r="AO134" s="2466"/>
      <c r="AP134" s="2466"/>
      <c r="AQ134" s="2466"/>
      <c r="AR134" s="2466"/>
      <c r="AS134" s="2466"/>
      <c r="AT134" s="2466"/>
      <c r="AU134" s="2466"/>
      <c r="AV134" s="2466"/>
    </row>
    <row r="135" spans="1:49" ht="18" customHeight="1" thickBot="1">
      <c r="A135" s="2466"/>
      <c r="B135" s="2466"/>
      <c r="C135" s="2466"/>
      <c r="D135" s="2466"/>
      <c r="E135" s="2466"/>
      <c r="F135" s="2466"/>
      <c r="G135" s="2466"/>
      <c r="H135" s="2466"/>
      <c r="I135" s="2466"/>
      <c r="J135" s="2466"/>
      <c r="K135" s="2466"/>
      <c r="L135" s="2466"/>
      <c r="M135" s="2466"/>
      <c r="N135" s="2466"/>
      <c r="O135" s="2466"/>
      <c r="P135" s="2466"/>
      <c r="Q135" s="2466"/>
      <c r="R135" s="2466"/>
      <c r="S135" s="2502"/>
      <c r="T135" s="2466"/>
      <c r="U135" s="2644">
        <v>30</v>
      </c>
      <c r="V135" s="2645">
        <v>11</v>
      </c>
      <c r="W135" s="2646">
        <v>11</v>
      </c>
      <c r="X135" s="2466"/>
      <c r="Y135" s="2466"/>
      <c r="Z135" s="2466"/>
      <c r="AA135" s="2466"/>
      <c r="AB135" s="2466"/>
      <c r="AC135" s="2466"/>
      <c r="AD135" s="2466"/>
      <c r="AE135" s="2466"/>
      <c r="AF135" s="2466"/>
      <c r="AG135" s="2466"/>
      <c r="AH135" s="2466"/>
      <c r="AI135" s="2466"/>
      <c r="AJ135" s="2466"/>
      <c r="AK135" s="2466"/>
      <c r="AL135" s="2466"/>
      <c r="AM135" s="2466"/>
      <c r="AN135" s="2466"/>
      <c r="AO135" s="2466"/>
      <c r="AP135" s="2466"/>
      <c r="AQ135" s="2466"/>
      <c r="AR135" s="2466"/>
      <c r="AS135" s="2466"/>
      <c r="AT135" s="2466"/>
      <c r="AU135" s="2466"/>
      <c r="AV135" s="2466"/>
    </row>
    <row r="136" spans="1:49">
      <c r="A136" s="2466"/>
      <c r="B136" s="2466"/>
      <c r="C136" s="2466"/>
      <c r="D136" s="2466"/>
      <c r="E136" s="2466"/>
      <c r="F136" s="2466"/>
      <c r="G136" s="2466"/>
      <c r="H136" s="2466"/>
      <c r="I136" s="2466"/>
      <c r="J136" s="2466"/>
      <c r="K136" s="2466"/>
      <c r="L136" s="2466"/>
      <c r="M136" s="2466"/>
      <c r="N136" s="2466"/>
      <c r="O136" s="2466"/>
      <c r="P136" s="2466"/>
      <c r="Q136" s="2466"/>
      <c r="R136" s="2466"/>
      <c r="S136" s="2502"/>
      <c r="T136" s="2466"/>
      <c r="U136" s="2466"/>
      <c r="V136" s="2466"/>
      <c r="W136" s="2466"/>
      <c r="X136" s="2466"/>
      <c r="Y136" s="2466"/>
      <c r="Z136" s="2466"/>
      <c r="AA136" s="2466"/>
      <c r="AB136" s="2466"/>
      <c r="AC136" s="2466"/>
      <c r="AD136" s="2466"/>
      <c r="AE136" s="2466"/>
      <c r="AF136" s="2466"/>
      <c r="AG136" s="2466"/>
      <c r="AH136" s="2466"/>
      <c r="AI136" s="2466"/>
      <c r="AJ136" s="2466"/>
      <c r="AK136" s="2466"/>
      <c r="AL136" s="2466"/>
      <c r="AM136" s="2466"/>
      <c r="AN136" s="2466"/>
      <c r="AO136" s="2466"/>
      <c r="AP136" s="2466"/>
      <c r="AQ136" s="2466"/>
      <c r="AR136" s="2466"/>
      <c r="AS136" s="2466"/>
      <c r="AT136" s="2466"/>
      <c r="AU136" s="2466"/>
      <c r="AV136" s="2466"/>
      <c r="AW136" s="2675" t="s">
        <v>6966</v>
      </c>
    </row>
  </sheetData>
  <mergeCells count="128">
    <mergeCell ref="P4:Q4"/>
    <mergeCell ref="D11:F12"/>
    <mergeCell ref="G11:I12"/>
    <mergeCell ref="J11:L12"/>
    <mergeCell ref="M11:O12"/>
    <mergeCell ref="D13:D14"/>
    <mergeCell ref="E13:E14"/>
    <mergeCell ref="F13:F14"/>
    <mergeCell ref="G13:G14"/>
    <mergeCell ref="H13:H14"/>
    <mergeCell ref="X11:Y11"/>
    <mergeCell ref="AA11:AB11"/>
    <mergeCell ref="AD11:AE11"/>
    <mergeCell ref="AG11:AH11"/>
    <mergeCell ref="I13:I14"/>
    <mergeCell ref="J13:J14"/>
    <mergeCell ref="K13:K14"/>
    <mergeCell ref="L13:L14"/>
    <mergeCell ref="M13:M14"/>
    <mergeCell ref="N13:N14"/>
    <mergeCell ref="O13:O14"/>
    <mergeCell ref="V13:V14"/>
    <mergeCell ref="W13:W14"/>
    <mergeCell ref="X13:X14"/>
    <mergeCell ref="Y13:Y14"/>
    <mergeCell ref="Z13:Z14"/>
    <mergeCell ref="AN11:AP11"/>
    <mergeCell ref="AQ11:AS11"/>
    <mergeCell ref="AT11:AV11"/>
    <mergeCell ref="AI12:AJ12"/>
    <mergeCell ref="AI11:AJ11"/>
    <mergeCell ref="AK11:AM11"/>
    <mergeCell ref="AA13:AA14"/>
    <mergeCell ref="AB13:AB14"/>
    <mergeCell ref="AC13:AC14"/>
    <mergeCell ref="AD13:AD14"/>
    <mergeCell ref="AE13:AE14"/>
    <mergeCell ref="AF13:AF14"/>
    <mergeCell ref="AI18:AJ18"/>
    <mergeCell ref="AI19:AJ19"/>
    <mergeCell ref="AI20:AJ20"/>
    <mergeCell ref="AI21:AJ21"/>
    <mergeCell ref="AI22:AJ22"/>
    <mergeCell ref="AI23:AJ23"/>
    <mergeCell ref="AG13:AG14"/>
    <mergeCell ref="AH13:AH14"/>
    <mergeCell ref="AI14:AJ14"/>
    <mergeCell ref="AI15:AJ15"/>
    <mergeCell ref="AI16:AJ16"/>
    <mergeCell ref="AI17:AJ17"/>
    <mergeCell ref="AI30:AJ30"/>
    <mergeCell ref="AI31:AJ31"/>
    <mergeCell ref="AI32:AJ32"/>
    <mergeCell ref="AI33:AJ33"/>
    <mergeCell ref="AI34:AJ34"/>
    <mergeCell ref="AI35:AJ35"/>
    <mergeCell ref="AI24:AJ24"/>
    <mergeCell ref="AI25:AJ25"/>
    <mergeCell ref="AI26:AJ26"/>
    <mergeCell ref="AI27:AJ27"/>
    <mergeCell ref="AI28:AJ28"/>
    <mergeCell ref="AI29:AJ29"/>
    <mergeCell ref="AI42:AJ42"/>
    <mergeCell ref="AI43:AJ43"/>
    <mergeCell ref="AI44:AJ44"/>
    <mergeCell ref="AI45:AJ45"/>
    <mergeCell ref="AI46:AJ46"/>
    <mergeCell ref="AI47:AJ47"/>
    <mergeCell ref="AI36:AJ36"/>
    <mergeCell ref="AI37:AJ37"/>
    <mergeCell ref="AI38:AJ38"/>
    <mergeCell ref="AI39:AJ39"/>
    <mergeCell ref="AI40:AJ40"/>
    <mergeCell ref="AI41:AJ41"/>
    <mergeCell ref="AI54:AJ54"/>
    <mergeCell ref="AI55:AJ55"/>
    <mergeCell ref="AI56:AJ56"/>
    <mergeCell ref="AI57:AJ57"/>
    <mergeCell ref="AI58:AJ58"/>
    <mergeCell ref="AI59:AJ59"/>
    <mergeCell ref="AI48:AJ48"/>
    <mergeCell ref="AI49:AJ49"/>
    <mergeCell ref="AI50:AJ50"/>
    <mergeCell ref="AI51:AJ51"/>
    <mergeCell ref="AI52:AJ52"/>
    <mergeCell ref="AI53:AJ53"/>
    <mergeCell ref="AI60:AJ60"/>
    <mergeCell ref="AI61:AJ61"/>
    <mergeCell ref="AI62:AJ62"/>
    <mergeCell ref="AI63:AJ63"/>
    <mergeCell ref="AI64:AJ64"/>
    <mergeCell ref="D66:F67"/>
    <mergeCell ref="G66:G67"/>
    <mergeCell ref="J66:J67"/>
    <mergeCell ref="M66:M67"/>
    <mergeCell ref="AI68:AJ68"/>
    <mergeCell ref="U71:W73"/>
    <mergeCell ref="U74:W74"/>
    <mergeCell ref="U75:W75"/>
    <mergeCell ref="U77:W77"/>
    <mergeCell ref="Y71:AD71"/>
    <mergeCell ref="Z75:Z76"/>
    <mergeCell ref="AA75:AA76"/>
    <mergeCell ref="AB75:AB76"/>
    <mergeCell ref="AC75:AC76"/>
    <mergeCell ref="U127:U128"/>
    <mergeCell ref="U129:U132"/>
    <mergeCell ref="U133:W134"/>
    <mergeCell ref="U118:W118"/>
    <mergeCell ref="U119:W119"/>
    <mergeCell ref="V126:W126"/>
    <mergeCell ref="A5:A69"/>
    <mergeCell ref="U83:W83"/>
    <mergeCell ref="U91:U92"/>
    <mergeCell ref="V91:V92"/>
    <mergeCell ref="W91:W92"/>
    <mergeCell ref="U93:W93"/>
    <mergeCell ref="U95:W95"/>
    <mergeCell ref="U102:W104"/>
    <mergeCell ref="U106:W107"/>
    <mergeCell ref="U108:W109"/>
    <mergeCell ref="W112:W113"/>
    <mergeCell ref="G7:I7"/>
    <mergeCell ref="B66:C67"/>
    <mergeCell ref="T13:T14"/>
    <mergeCell ref="P10:R10"/>
    <mergeCell ref="U97:W97"/>
    <mergeCell ref="U114:W116"/>
  </mergeCells>
  <phoneticPr fontId="35" type="noConversion"/>
  <pageMargins left="0.51181102362204722" right="0.51181102362204722" top="0.35433070866141736" bottom="0.35433070866141736" header="0.31496062992125984" footer="0.31496062992125984"/>
  <pageSetup paperSize="9"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1EB82-9F66-4A40-A25D-B4A280255B93}">
  <sheetPr>
    <pageSetUpPr fitToPage="1"/>
  </sheetPr>
  <dimension ref="A1:AY136"/>
  <sheetViews>
    <sheetView showZeros="0" zoomScaleNormal="100" workbookViewId="0">
      <selection activeCell="X89" sqref="X89:Z98"/>
    </sheetView>
  </sheetViews>
  <sheetFormatPr baseColWidth="10" defaultRowHeight="15"/>
  <cols>
    <col min="1" max="1" width="3.42578125" style="512" customWidth="1"/>
    <col min="2" max="3" width="11.5703125" style="512" bestFit="1" customWidth="1"/>
    <col min="4" max="4" width="7.7109375" style="512" customWidth="1"/>
    <col min="5" max="5" width="8.7109375" style="512" customWidth="1"/>
    <col min="6" max="6" width="10.7109375" style="512" customWidth="1"/>
    <col min="7" max="7" width="7.7109375" style="512" customWidth="1"/>
    <col min="8" max="8" width="8.7109375" style="512" customWidth="1"/>
    <col min="9" max="9" width="10.7109375" style="512" customWidth="1"/>
    <col min="10" max="10" width="7.7109375" style="512" customWidth="1"/>
    <col min="11" max="11" width="8.7109375" style="512" customWidth="1"/>
    <col min="12" max="12" width="10.7109375" style="512" customWidth="1"/>
    <col min="13" max="13" width="7.7109375" style="512" customWidth="1"/>
    <col min="14" max="14" width="8.7109375" style="512" customWidth="1"/>
    <col min="15" max="15" width="10.7109375" style="512" customWidth="1"/>
    <col min="16" max="16" width="16.7109375" style="512" customWidth="1"/>
    <col min="17" max="17" width="8.7109375" style="512" customWidth="1"/>
    <col min="18" max="18" width="11.5703125" style="512" bestFit="1" customWidth="1"/>
    <col min="19" max="19" width="3.140625" style="610" customWidth="1"/>
    <col min="20" max="21" width="40.7109375" style="610" customWidth="1"/>
    <col min="22" max="22" width="2.5703125" style="610" customWidth="1"/>
    <col min="23" max="23" width="11.7109375" style="512" customWidth="1"/>
    <col min="24" max="24" width="30.7109375" style="512" customWidth="1"/>
    <col min="25" max="37" width="11.7109375" style="512" customWidth="1"/>
    <col min="38" max="39" width="15.7109375" style="512" customWidth="1"/>
    <col min="40" max="41" width="11.7109375" style="512" customWidth="1"/>
    <col min="42" max="42" width="9.85546875" style="512" customWidth="1"/>
    <col min="43" max="51" width="11.7109375" style="512" customWidth="1"/>
    <col min="52" max="16384" width="11.42578125" style="512"/>
  </cols>
  <sheetData>
    <row r="1" spans="1:51" ht="24" customHeight="1">
      <c r="A1" s="2595" t="s">
        <v>1120</v>
      </c>
      <c r="B1" s="2596" t="s">
        <v>35</v>
      </c>
      <c r="C1" s="2597"/>
      <c r="D1" s="2598"/>
      <c r="E1" s="2598"/>
      <c r="F1" s="2598"/>
      <c r="G1" s="2598"/>
      <c r="H1" s="2598"/>
      <c r="I1" s="2598"/>
      <c r="J1" s="2598"/>
      <c r="K1" s="2598"/>
      <c r="L1" s="747"/>
      <c r="M1" s="2598"/>
      <c r="N1" s="2598"/>
      <c r="O1" s="2599"/>
      <c r="P1" s="2599"/>
      <c r="Q1" s="2600"/>
      <c r="R1" s="2595" t="s">
        <v>1120</v>
      </c>
      <c r="S1" s="721">
        <f ca="1">CELL("largeur",S1)</f>
        <v>2</v>
      </c>
      <c r="T1" s="612"/>
      <c r="U1" s="612"/>
      <c r="V1" s="5"/>
      <c r="W1" s="2595" t="s">
        <v>1120</v>
      </c>
      <c r="X1" s="2596" t="s">
        <v>35</v>
      </c>
      <c r="Y1" s="2597"/>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598"/>
      <c r="AW1" s="2598"/>
      <c r="AX1" s="2601" t="s">
        <v>35</v>
      </c>
      <c r="AY1" s="2595" t="s">
        <v>1120</v>
      </c>
    </row>
    <row r="2" spans="1:51" s="2467" customFormat="1" ht="15.75" customHeight="1">
      <c r="B2" s="720" t="str">
        <f>LEFT(ADDRESS(1,COLUMN(),4),LEN(ADDRESS(1,COLUMN(),4))-1)</f>
        <v>B</v>
      </c>
      <c r="S2" s="716"/>
      <c r="T2" s="730"/>
      <c r="U2" s="730"/>
      <c r="V2" s="5"/>
      <c r="X2" s="2466"/>
      <c r="Y2" s="2466"/>
      <c r="Z2" s="2466"/>
      <c r="AA2" s="2466"/>
      <c r="AB2" s="2466"/>
      <c r="AC2" s="2466"/>
      <c r="AD2" s="2466"/>
      <c r="AE2" s="2466"/>
      <c r="AF2" s="2466"/>
      <c r="AG2" s="2466"/>
      <c r="AH2" s="2466"/>
      <c r="AI2" s="2466"/>
      <c r="AJ2" s="2466"/>
      <c r="AK2" s="2466"/>
      <c r="AL2" s="2466"/>
      <c r="AM2" s="2466"/>
      <c r="AN2" s="2466"/>
      <c r="AO2" s="2466"/>
      <c r="AP2" s="2466"/>
      <c r="AQ2" s="2466"/>
      <c r="AR2" s="2466"/>
      <c r="AS2" s="2466"/>
      <c r="AT2" s="2466"/>
      <c r="AU2" s="2466"/>
      <c r="AV2" s="2466"/>
      <c r="AW2" s="2466"/>
      <c r="AX2" s="2466"/>
      <c r="AY2" s="2466"/>
    </row>
    <row r="3" spans="1:51" s="2467" customFormat="1" ht="15.75" customHeight="1" thickBot="1">
      <c r="A3" s="2469"/>
      <c r="B3" s="2469"/>
      <c r="C3" s="2469"/>
      <c r="D3" s="2469"/>
      <c r="E3" s="2469"/>
      <c r="F3" s="2469"/>
      <c r="G3" s="2469"/>
      <c r="H3" s="2469"/>
      <c r="I3" s="2469"/>
      <c r="J3" s="2469"/>
      <c r="K3" s="2469"/>
      <c r="L3" s="2469"/>
      <c r="M3" s="2469"/>
      <c r="N3" s="2469"/>
      <c r="O3" s="2469"/>
      <c r="P3" s="2469"/>
      <c r="Q3" s="2469"/>
      <c r="R3" s="2469"/>
      <c r="S3" s="2469"/>
      <c r="T3" s="2469"/>
      <c r="U3" s="2469"/>
      <c r="V3" s="2469"/>
      <c r="W3" s="2469"/>
      <c r="X3" s="2469"/>
      <c r="Y3" s="2469"/>
      <c r="Z3" s="2469"/>
      <c r="AA3" s="2469"/>
      <c r="AB3" s="2469"/>
      <c r="AC3" s="2469"/>
      <c r="AD3" s="2469"/>
      <c r="AE3" s="2469"/>
      <c r="AF3" s="2469"/>
      <c r="AG3" s="2469"/>
      <c r="AH3" s="2469"/>
      <c r="AI3" s="2469"/>
      <c r="AJ3" s="2469"/>
      <c r="AK3" s="2469"/>
      <c r="AL3" s="2469"/>
      <c r="AM3" s="2469"/>
      <c r="AN3" s="2469"/>
      <c r="AO3" s="2469"/>
      <c r="AP3" s="2469"/>
      <c r="AQ3" s="2469"/>
      <c r="AR3" s="2469"/>
      <c r="AS3" s="2469"/>
      <c r="AT3" s="2469"/>
      <c r="AU3" s="2469"/>
      <c r="AV3" s="2469"/>
      <c r="AW3" s="2469"/>
      <c r="AX3" s="2469"/>
      <c r="AY3" s="2469"/>
    </row>
    <row r="4" spans="1:51" s="2467" customFormat="1" ht="28.5" customHeight="1">
      <c r="A4" s="2468" t="s">
        <v>701</v>
      </c>
      <c r="B4" s="2574" t="s">
        <v>7000</v>
      </c>
      <c r="C4" s="2534"/>
      <c r="D4" s="2534"/>
      <c r="E4" s="2534"/>
      <c r="F4" s="2534"/>
      <c r="G4" s="2534"/>
      <c r="H4" s="2534"/>
      <c r="I4" s="2534"/>
      <c r="J4" s="2534"/>
      <c r="K4" s="2534"/>
      <c r="L4" s="2534"/>
      <c r="M4" s="2534"/>
      <c r="N4" s="2534"/>
      <c r="O4" s="2534"/>
      <c r="P4" s="3029" t="s">
        <v>439</v>
      </c>
      <c r="Q4" s="3029"/>
      <c r="R4" s="12" t="s">
        <v>690</v>
      </c>
      <c r="S4" s="718"/>
      <c r="T4" s="3041" t="s">
        <v>1804</v>
      </c>
      <c r="U4" s="3042"/>
      <c r="V4" s="717" t="s">
        <v>720</v>
      </c>
      <c r="W4" s="2470" t="s">
        <v>7061</v>
      </c>
      <c r="X4" s="2471"/>
      <c r="Y4" s="2471"/>
      <c r="Z4" s="2472"/>
      <c r="AA4" s="2473"/>
      <c r="AB4" s="2472"/>
      <c r="AC4" s="2474"/>
      <c r="AD4" s="2475"/>
      <c r="AE4" s="2474"/>
      <c r="AF4" s="2474"/>
      <c r="AG4" s="2475"/>
      <c r="AH4" s="2474"/>
      <c r="AI4" s="2472"/>
      <c r="AJ4" s="2473"/>
      <c r="AK4" s="2472"/>
      <c r="AL4" s="2472"/>
      <c r="AM4" s="2472"/>
      <c r="AN4" s="2473"/>
      <c r="AO4" s="2476"/>
      <c r="AP4" s="2472"/>
      <c r="AQ4" s="2473"/>
      <c r="AR4" s="2477"/>
      <c r="AS4" s="2477"/>
      <c r="AT4" s="2475"/>
      <c r="AU4" s="2472"/>
      <c r="AV4" s="2476"/>
      <c r="AW4" s="2473"/>
      <c r="AX4" s="2472"/>
      <c r="AY4" s="2476"/>
    </row>
    <row r="5" spans="1:51" s="2467" customFormat="1" ht="28.5" customHeight="1" thickBot="1">
      <c r="A5" s="2970"/>
      <c r="B5" s="2575" t="s">
        <v>6995</v>
      </c>
      <c r="C5" s="2430" t="s">
        <v>7025</v>
      </c>
      <c r="D5" s="2430"/>
      <c r="E5" s="2511"/>
      <c r="F5" s="2430"/>
      <c r="G5" s="2430"/>
      <c r="H5" s="2511"/>
      <c r="I5" s="2511"/>
      <c r="J5" s="2511"/>
      <c r="K5" s="2511"/>
      <c r="L5" s="2511"/>
      <c r="M5" s="2511"/>
      <c r="N5" s="2511"/>
      <c r="O5" s="2511"/>
      <c r="P5" s="2511"/>
      <c r="Q5" s="2511"/>
      <c r="R5" s="2511"/>
      <c r="S5" s="718"/>
      <c r="T5" s="3043"/>
      <c r="U5" s="3044"/>
      <c r="V5" s="717" t="s">
        <v>720</v>
      </c>
      <c r="W5" s="2478"/>
      <c r="X5" s="2466"/>
      <c r="Y5" s="2466"/>
      <c r="Z5" s="2466"/>
      <c r="AA5" s="2466"/>
      <c r="AB5" s="2466"/>
      <c r="AC5" s="2466"/>
      <c r="AD5" s="2466"/>
      <c r="AE5" s="2466"/>
      <c r="AF5" s="2466"/>
      <c r="AG5" s="2466"/>
      <c r="AH5" s="2466"/>
      <c r="AI5" s="2466"/>
      <c r="AJ5" s="2466"/>
      <c r="AK5" s="2466"/>
      <c r="AL5" s="2466"/>
      <c r="AM5" s="2466"/>
      <c r="AN5" s="2466"/>
      <c r="AO5" s="2466"/>
      <c r="AP5" s="2466"/>
      <c r="AQ5" s="2466"/>
      <c r="AR5" s="2466"/>
      <c r="AS5" s="2466"/>
      <c r="AT5" s="2466"/>
      <c r="AU5" s="2466"/>
      <c r="AV5" s="2466"/>
      <c r="AW5" s="2466"/>
      <c r="AX5" s="2466"/>
      <c r="AY5" s="2466"/>
    </row>
    <row r="6" spans="1:51" s="2467" customFormat="1" ht="28.5" customHeight="1" thickBot="1">
      <c r="A6" s="2970"/>
      <c r="B6" s="2576" t="s">
        <v>7026</v>
      </c>
      <c r="C6" s="2577"/>
      <c r="D6" s="2535"/>
      <c r="E6" s="729"/>
      <c r="F6" s="2515"/>
      <c r="G6" s="2515"/>
      <c r="H6" s="2515"/>
      <c r="I6" s="2515"/>
      <c r="J6" s="724"/>
      <c r="K6" s="724"/>
      <c r="L6" s="40"/>
      <c r="M6" s="40"/>
      <c r="N6" s="27"/>
      <c r="O6" s="27"/>
      <c r="P6" s="27"/>
      <c r="Q6" s="27"/>
      <c r="R6" s="756"/>
      <c r="S6" s="753"/>
      <c r="T6" s="720" t="str">
        <f>LEFT(ADDRESS(1,COLUMN(),4),LEN(ADDRESS(1,COLUMN(),4))-1)</f>
        <v>T</v>
      </c>
      <c r="U6" s="720" t="str">
        <f>LEFT(ADDRESS(1,COLUMN(),4),LEN(ADDRESS(1,COLUMN(),4))-1)</f>
        <v>U</v>
      </c>
      <c r="V6" s="717"/>
      <c r="W6" s="2478"/>
      <c r="X6" s="2466"/>
      <c r="Y6" s="2466"/>
      <c r="Z6" s="2466"/>
      <c r="AA6" s="2466"/>
      <c r="AB6" s="2466"/>
      <c r="AC6" s="2466"/>
      <c r="AD6" s="2466"/>
      <c r="AE6" s="2466"/>
      <c r="AF6" s="2466"/>
      <c r="AG6" s="2466"/>
      <c r="AH6" s="2466"/>
      <c r="AI6" s="2466"/>
      <c r="AJ6" s="2466"/>
      <c r="AK6" s="2466"/>
      <c r="AL6" s="2466"/>
      <c r="AM6" s="2466"/>
      <c r="AN6" s="2466"/>
      <c r="AO6" s="2466"/>
      <c r="AP6" s="2466"/>
      <c r="AQ6" s="2466"/>
      <c r="AR6" s="2466"/>
      <c r="AS6" s="2466"/>
      <c r="AT6" s="2466"/>
      <c r="AU6" s="2466"/>
      <c r="AV6" s="2466"/>
      <c r="AW6" s="2466"/>
      <c r="AX6" s="2466"/>
      <c r="AY6" s="2466"/>
    </row>
    <row r="7" spans="1:51" s="2467" customFormat="1" ht="28.5" customHeight="1" thickTop="1" thickBot="1">
      <c r="A7" s="2970"/>
      <c r="B7" s="2578">
        <v>9.75</v>
      </c>
      <c r="C7" s="2533" t="s">
        <v>2</v>
      </c>
      <c r="D7" s="2537"/>
      <c r="E7" s="2478"/>
      <c r="F7" s="2478"/>
      <c r="G7" s="2978" t="s">
        <v>1809</v>
      </c>
      <c r="H7" s="2966"/>
      <c r="I7" s="2979"/>
      <c r="J7" s="2518"/>
      <c r="K7" s="40"/>
      <c r="L7" s="40"/>
      <c r="M7" s="40"/>
      <c r="N7" s="40"/>
      <c r="O7" s="2519" t="s">
        <v>6999</v>
      </c>
      <c r="P7" s="2465">
        <v>9.75</v>
      </c>
      <c r="Q7" s="2509" t="str">
        <f>C7</f>
        <v>Kg</v>
      </c>
      <c r="R7" s="754"/>
      <c r="S7" s="718"/>
      <c r="T7" s="3045" t="s">
        <v>7009</v>
      </c>
      <c r="U7" s="3046"/>
      <c r="V7" s="717"/>
      <c r="W7" s="2478"/>
      <c r="X7" s="2466"/>
      <c r="Y7" s="2466"/>
      <c r="Z7" s="2466"/>
      <c r="AA7" s="2466"/>
      <c r="AB7" s="2466"/>
      <c r="AC7" s="2466"/>
      <c r="AD7" s="2466"/>
      <c r="AE7" s="2466"/>
      <c r="AF7" s="2466"/>
      <c r="AG7" s="2466"/>
      <c r="AH7" s="2466"/>
      <c r="AI7" s="2466"/>
      <c r="AJ7" s="2466"/>
      <c r="AK7" s="2466"/>
      <c r="AL7" s="2466"/>
      <c r="AM7" s="2466"/>
      <c r="AN7" s="2466"/>
      <c r="AO7" s="2466"/>
      <c r="AP7" s="2466"/>
      <c r="AQ7" s="2466"/>
      <c r="AR7" s="2466"/>
      <c r="AS7" s="2466"/>
      <c r="AT7" s="2466"/>
      <c r="AU7" s="2466"/>
      <c r="AV7" s="2466"/>
      <c r="AW7" s="2466"/>
      <c r="AX7" s="2466"/>
      <c r="AY7" s="2466"/>
    </row>
    <row r="8" spans="1:51" s="2467" customFormat="1" ht="28.5" customHeight="1" thickTop="1" thickBot="1">
      <c r="A8" s="2970"/>
      <c r="B8" s="2579"/>
      <c r="C8" s="725"/>
      <c r="E8" s="2478"/>
      <c r="F8" s="2478"/>
      <c r="G8" s="2516" t="s">
        <v>7027</v>
      </c>
      <c r="H8" s="2517" t="s">
        <v>6997</v>
      </c>
      <c r="I8" s="2512" t="s">
        <v>879</v>
      </c>
      <c r="J8" s="2518"/>
      <c r="K8" s="2435"/>
      <c r="L8" s="2478"/>
      <c r="M8" s="2478"/>
      <c r="O8" s="40"/>
      <c r="P8" s="40"/>
      <c r="Q8" s="40"/>
      <c r="R8" s="755"/>
      <c r="S8" s="718"/>
      <c r="T8" s="3047" t="s">
        <v>1929</v>
      </c>
      <c r="U8" s="3048"/>
      <c r="V8" s="717"/>
      <c r="W8" s="41" t="s">
        <v>7031</v>
      </c>
      <c r="X8" s="41"/>
      <c r="Y8" s="731"/>
      <c r="Z8" s="731"/>
      <c r="AA8" s="2466"/>
      <c r="AB8" s="2466"/>
      <c r="AC8" s="2466"/>
      <c r="AD8" s="2466"/>
      <c r="AE8" s="2466"/>
      <c r="AF8" s="2466"/>
      <c r="AG8" s="2466"/>
      <c r="AH8" s="2466"/>
      <c r="AI8" s="2466"/>
      <c r="AJ8" s="2466"/>
      <c r="AK8" s="2466"/>
      <c r="AL8" s="2466"/>
      <c r="AM8" s="2466"/>
      <c r="AN8" s="2466"/>
      <c r="AO8" s="2466"/>
      <c r="AP8" s="2466"/>
      <c r="AQ8" s="2466"/>
      <c r="AR8" s="2466"/>
      <c r="AS8" s="2466"/>
      <c r="AT8" s="2466"/>
      <c r="AU8" s="2466"/>
      <c r="AV8" s="2466"/>
      <c r="AW8" s="2466"/>
      <c r="AX8" s="2466"/>
      <c r="AY8" s="2466"/>
    </row>
    <row r="9" spans="1:51" s="174" customFormat="1" ht="30.75" customHeight="1" thickTop="1" thickBot="1">
      <c r="A9" s="2970"/>
      <c r="B9" s="2580">
        <f>SUM(AN66,AQ66,AT66,AW66)</f>
        <v>3.125</v>
      </c>
      <c r="C9" s="2536" t="s">
        <v>7001</v>
      </c>
      <c r="D9" s="175"/>
      <c r="E9" s="175"/>
      <c r="F9" s="175"/>
      <c r="G9" s="2513">
        <v>150</v>
      </c>
      <c r="H9" s="2514">
        <v>0.25</v>
      </c>
      <c r="I9" s="2603">
        <f>H9*G9</f>
        <v>37.5</v>
      </c>
      <c r="J9" s="738"/>
      <c r="K9" s="738"/>
      <c r="L9" s="175"/>
      <c r="M9" s="175"/>
      <c r="N9" s="2480"/>
      <c r="O9" s="739"/>
      <c r="P9" s="750"/>
      <c r="Q9" s="2481"/>
      <c r="R9" s="2481"/>
      <c r="S9" s="718"/>
      <c r="T9" s="3047"/>
      <c r="U9" s="3048"/>
      <c r="V9" s="717" t="s">
        <v>720</v>
      </c>
      <c r="W9" s="2532" t="s">
        <v>7028</v>
      </c>
      <c r="X9" s="2482"/>
      <c r="Y9" s="2482"/>
      <c r="Z9" s="2483"/>
      <c r="AA9" s="2484"/>
      <c r="AB9" s="2483"/>
      <c r="AC9" s="2483"/>
      <c r="AD9" s="2484"/>
      <c r="AE9" s="2483"/>
      <c r="AF9" s="2483"/>
      <c r="AG9" s="2484"/>
      <c r="AH9" s="2483"/>
      <c r="AI9" s="2483"/>
      <c r="AJ9" s="2484"/>
      <c r="AK9" s="2483"/>
      <c r="AL9" s="2483"/>
      <c r="AM9" s="2483"/>
      <c r="AN9" s="2484"/>
      <c r="AO9" s="2485"/>
      <c r="AP9" s="2483"/>
      <c r="AQ9" s="2484"/>
      <c r="AR9" s="2485"/>
      <c r="AS9" s="2485"/>
      <c r="AT9" s="2484"/>
      <c r="AU9" s="2483"/>
      <c r="AV9" s="2485"/>
      <c r="AW9" s="2484"/>
      <c r="AX9" s="2483"/>
      <c r="AY9" s="2485"/>
    </row>
    <row r="10" spans="1:51" s="174" customFormat="1" ht="18" customHeight="1" thickTop="1" thickBot="1">
      <c r="A10" s="2970"/>
      <c r="B10" s="2581"/>
      <c r="C10" s="733"/>
      <c r="D10" s="734"/>
      <c r="E10" s="734"/>
      <c r="F10" s="734"/>
      <c r="G10" s="735"/>
      <c r="H10" s="735"/>
      <c r="I10" s="736"/>
      <c r="J10" s="2548"/>
      <c r="K10" s="2549"/>
      <c r="L10" s="2550"/>
      <c r="M10" s="2551"/>
      <c r="N10" s="2552"/>
      <c r="O10" s="2550" t="s">
        <v>745</v>
      </c>
      <c r="P10" s="2986">
        <v>42333</v>
      </c>
      <c r="Q10" s="2987"/>
      <c r="R10" s="2986"/>
      <c r="S10" s="718"/>
      <c r="T10" s="3049" t="s">
        <v>7054</v>
      </c>
      <c r="U10" s="3050"/>
      <c r="V10" s="717" t="s">
        <v>720</v>
      </c>
      <c r="W10" s="720" t="str">
        <f>LEFT(ADDRESS(1,COLUMN(),4),LEN(ADDRESS(1,COLUMN(),4))-1)</f>
        <v>W</v>
      </c>
      <c r="X10" s="720" t="str">
        <f>LEFT(ADDRESS(1,COLUMN(),4),LEN(ADDRESS(1,COLUMN(),4))-1)</f>
        <v>X</v>
      </c>
      <c r="Y10" s="720" t="str">
        <f>LEFT(ADDRESS(1,COLUMN(),4),LEN(ADDRESS(1,COLUMN(),4))-1)</f>
        <v>Y</v>
      </c>
      <c r="Z10" s="2466"/>
      <c r="AA10" s="720" t="str">
        <f>LEFT(ADDRESS(1,COLUMN(),4),LEN(ADDRESS(1,COLUMN(),4))-1)</f>
        <v>AA</v>
      </c>
      <c r="AB10" s="2466"/>
      <c r="AC10" s="2466"/>
      <c r="AD10" s="720" t="str">
        <f>LEFT(ADDRESS(1,COLUMN(),4),LEN(ADDRESS(1,COLUMN(),4))-1)</f>
        <v>AD</v>
      </c>
      <c r="AE10" s="2466"/>
      <c r="AF10" s="2466"/>
      <c r="AG10" s="720" t="str">
        <f>LEFT(ADDRESS(1,COLUMN(),4),LEN(ADDRESS(1,COLUMN(),4))-1)</f>
        <v>AG</v>
      </c>
      <c r="AH10" s="2466"/>
      <c r="AI10" s="2466"/>
      <c r="AJ10" s="720" t="str">
        <f>LEFT(ADDRESS(1,COLUMN(),4),LEN(ADDRESS(1,COLUMN(),4))-1)</f>
        <v>AJ</v>
      </c>
      <c r="AK10" s="2466"/>
      <c r="AL10" s="2466"/>
      <c r="AM10" s="2466"/>
      <c r="AN10" s="2466"/>
      <c r="AO10" s="720" t="str">
        <f>LEFT(ADDRESS(1,COLUMN(),4),LEN(ADDRESS(1,COLUMN(),4))-1)</f>
        <v>AO</v>
      </c>
      <c r="AP10" s="2466"/>
      <c r="AQ10" s="2466"/>
      <c r="AR10" s="720" t="str">
        <f>LEFT(ADDRESS(1,COLUMN(),4),LEN(ADDRESS(1,COLUMN(),4))-1)</f>
        <v>AR</v>
      </c>
      <c r="AS10" s="2466"/>
      <c r="AT10" s="2466"/>
      <c r="AU10" s="720" t="str">
        <f>LEFT(ADDRESS(1,COLUMN(),4),LEN(ADDRESS(1,COLUMN(),4))-1)</f>
        <v>AU</v>
      </c>
      <c r="AV10" s="2466"/>
      <c r="AW10" s="2466"/>
      <c r="AX10" s="720" t="str">
        <f>LEFT(ADDRESS(1,COLUMN(),4),LEN(ADDRESS(1,COLUMN(),4))-1)</f>
        <v>AX</v>
      </c>
      <c r="AY10" s="2466"/>
    </row>
    <row r="11" spans="1:51" ht="30" customHeight="1">
      <c r="A11" s="2970"/>
      <c r="B11" s="2582"/>
      <c r="C11" s="964"/>
      <c r="D11" s="3030" t="str">
        <f>AA11</f>
        <v>Préparation N°1</v>
      </c>
      <c r="E11" s="3031"/>
      <c r="F11" s="3032"/>
      <c r="G11" s="3036" t="str">
        <f>AD11</f>
        <v>Préparation N°2</v>
      </c>
      <c r="H11" s="3031"/>
      <c r="I11" s="3037"/>
      <c r="J11" s="3036" t="str">
        <f>AG11</f>
        <v>Garniture</v>
      </c>
      <c r="K11" s="3031"/>
      <c r="L11" s="3037"/>
      <c r="M11" s="3036" t="str">
        <f>AJ11</f>
        <v>Finition</v>
      </c>
      <c r="N11" s="3031"/>
      <c r="O11" s="3037"/>
      <c r="P11" s="2437"/>
      <c r="Q11" s="2438"/>
      <c r="R11" s="2439"/>
      <c r="S11" s="718"/>
      <c r="T11" s="3051" t="s">
        <v>1928</v>
      </c>
      <c r="U11" s="3052"/>
      <c r="V11" s="717" t="s">
        <v>720</v>
      </c>
      <c r="W11" s="2602"/>
      <c r="X11" s="2486" t="s">
        <v>1814</v>
      </c>
      <c r="Y11" s="2486"/>
      <c r="Z11" s="2547" t="s">
        <v>7020</v>
      </c>
      <c r="AA11" s="3019" t="s">
        <v>6991</v>
      </c>
      <c r="AB11" s="3020"/>
      <c r="AC11" s="2547" t="s">
        <v>7021</v>
      </c>
      <c r="AD11" s="3019" t="s">
        <v>6992</v>
      </c>
      <c r="AE11" s="3020"/>
      <c r="AF11" s="2547" t="s">
        <v>7022</v>
      </c>
      <c r="AG11" s="3019" t="s">
        <v>770</v>
      </c>
      <c r="AH11" s="3020"/>
      <c r="AI11" s="2547" t="s">
        <v>7023</v>
      </c>
      <c r="AJ11" s="3019" t="s">
        <v>7024</v>
      </c>
      <c r="AK11" s="3020"/>
      <c r="AL11" s="3018" t="s">
        <v>771</v>
      </c>
      <c r="AM11" s="3014"/>
      <c r="AN11" s="3013" t="str">
        <f>AA11</f>
        <v>Préparation N°1</v>
      </c>
      <c r="AO11" s="3014"/>
      <c r="AP11" s="3015"/>
      <c r="AQ11" s="3013" t="str">
        <f>AD11</f>
        <v>Préparation N°2</v>
      </c>
      <c r="AR11" s="3014"/>
      <c r="AS11" s="3015"/>
      <c r="AT11" s="3013" t="str">
        <f>AG11</f>
        <v>Garniture</v>
      </c>
      <c r="AU11" s="3014"/>
      <c r="AV11" s="3015"/>
      <c r="AW11" s="3013" t="str">
        <f>AJ11</f>
        <v>Finition</v>
      </c>
      <c r="AX11" s="3014"/>
      <c r="AY11" s="3015"/>
    </row>
    <row r="12" spans="1:51" ht="21" customHeight="1" thickBot="1">
      <c r="A12" s="2970"/>
      <c r="B12" s="2583"/>
      <c r="C12" s="28"/>
      <c r="D12" s="3033"/>
      <c r="E12" s="3034"/>
      <c r="F12" s="3035"/>
      <c r="G12" s="3033"/>
      <c r="H12" s="3034"/>
      <c r="I12" s="3035"/>
      <c r="J12" s="3033"/>
      <c r="K12" s="3034"/>
      <c r="L12" s="3035"/>
      <c r="M12" s="3038"/>
      <c r="N12" s="3039"/>
      <c r="O12" s="3040"/>
      <c r="Q12" s="726" t="s">
        <v>7030</v>
      </c>
      <c r="R12" s="2440">
        <f>SUM(R15:R64)</f>
        <v>42</v>
      </c>
      <c r="S12" s="718"/>
      <c r="T12" s="3053" t="s">
        <v>7055</v>
      </c>
      <c r="U12" s="3054"/>
      <c r="V12" s="717" t="s">
        <v>720</v>
      </c>
      <c r="W12" s="2542"/>
      <c r="X12" s="2426"/>
      <c r="Y12" s="31"/>
      <c r="Z12" s="30" t="s">
        <v>43</v>
      </c>
      <c r="AA12" s="31" t="s">
        <v>38</v>
      </c>
      <c r="AB12" s="33" t="s">
        <v>44</v>
      </c>
      <c r="AC12" s="30" t="s">
        <v>43</v>
      </c>
      <c r="AD12" s="31" t="s">
        <v>38</v>
      </c>
      <c r="AE12" s="33" t="s">
        <v>44</v>
      </c>
      <c r="AF12" s="30" t="s">
        <v>43</v>
      </c>
      <c r="AG12" s="31" t="s">
        <v>38</v>
      </c>
      <c r="AH12" s="33" t="s">
        <v>44</v>
      </c>
      <c r="AI12" s="30" t="s">
        <v>43</v>
      </c>
      <c r="AJ12" s="31" t="s">
        <v>38</v>
      </c>
      <c r="AK12" s="33" t="s">
        <v>44</v>
      </c>
      <c r="AL12" s="3016"/>
      <c r="AM12" s="3017"/>
      <c r="AN12" s="2425"/>
      <c r="AO12" s="749" t="s">
        <v>951</v>
      </c>
      <c r="AP12" s="2487"/>
      <c r="AQ12" s="2505"/>
      <c r="AR12" s="749" t="s">
        <v>951</v>
      </c>
      <c r="AS12" s="2487"/>
      <c r="AT12" s="2505"/>
      <c r="AU12" s="749" t="s">
        <v>951</v>
      </c>
      <c r="AV12" s="2487"/>
      <c r="AW12" s="2505"/>
      <c r="AX12" s="749" t="s">
        <v>951</v>
      </c>
      <c r="AY12" s="2487"/>
    </row>
    <row r="13" spans="1:51" ht="23.25" customHeight="1" thickTop="1" thickBot="1">
      <c r="A13" s="2970"/>
      <c r="B13" s="2584"/>
      <c r="C13" s="728"/>
      <c r="D13" s="3023" t="s">
        <v>40</v>
      </c>
      <c r="E13" s="3025" t="s">
        <v>1660</v>
      </c>
      <c r="F13" s="3021" t="s">
        <v>6998</v>
      </c>
      <c r="G13" s="3023" t="s">
        <v>40</v>
      </c>
      <c r="H13" s="3025" t="s">
        <v>1660</v>
      </c>
      <c r="I13" s="3021" t="s">
        <v>6998</v>
      </c>
      <c r="J13" s="3023" t="s">
        <v>40</v>
      </c>
      <c r="K13" s="3025" t="s">
        <v>1660</v>
      </c>
      <c r="L13" s="3021" t="s">
        <v>6998</v>
      </c>
      <c r="M13" s="3023" t="s">
        <v>40</v>
      </c>
      <c r="N13" s="3025" t="s">
        <v>1660</v>
      </c>
      <c r="O13" s="3021" t="s">
        <v>6998</v>
      </c>
      <c r="P13" s="751"/>
      <c r="Q13" s="34" t="s">
        <v>7045</v>
      </c>
      <c r="R13" s="32">
        <v>2.5</v>
      </c>
      <c r="S13" s="718"/>
      <c r="T13" s="3055" t="s">
        <v>7056</v>
      </c>
      <c r="U13" s="3056"/>
      <c r="V13" s="717" t="s">
        <v>720</v>
      </c>
      <c r="W13" s="2984" t="s">
        <v>7034</v>
      </c>
      <c r="X13" s="173"/>
      <c r="Y13" s="3027" t="s">
        <v>7046</v>
      </c>
      <c r="Z13" s="2875" t="s">
        <v>40</v>
      </c>
      <c r="AA13" s="2877" t="s">
        <v>1811</v>
      </c>
      <c r="AB13" s="2879" t="s">
        <v>1810</v>
      </c>
      <c r="AC13" s="2875" t="s">
        <v>40</v>
      </c>
      <c r="AD13" s="2877" t="s">
        <v>1811</v>
      </c>
      <c r="AE13" s="2879" t="s">
        <v>1810</v>
      </c>
      <c r="AF13" s="2875" t="s">
        <v>40</v>
      </c>
      <c r="AG13" s="2877" t="s">
        <v>1811</v>
      </c>
      <c r="AH13" s="2879" t="s">
        <v>1810</v>
      </c>
      <c r="AI13" s="2875" t="s">
        <v>40</v>
      </c>
      <c r="AJ13" s="2877" t="s">
        <v>1811</v>
      </c>
      <c r="AK13" s="2879" t="s">
        <v>1810</v>
      </c>
      <c r="AL13" s="2488"/>
      <c r="AM13" s="173"/>
      <c r="AN13" s="2560" t="s">
        <v>4</v>
      </c>
      <c r="AO13" s="2431" t="s">
        <v>39</v>
      </c>
      <c r="AP13" s="2432"/>
      <c r="AQ13" s="2560" t="s">
        <v>4</v>
      </c>
      <c r="AR13" s="2431" t="s">
        <v>39</v>
      </c>
      <c r="AS13" s="2432"/>
      <c r="AT13" s="2560" t="s">
        <v>4</v>
      </c>
      <c r="AU13" s="2431" t="s">
        <v>39</v>
      </c>
      <c r="AV13" s="2432"/>
      <c r="AW13" s="2560" t="s">
        <v>4</v>
      </c>
      <c r="AX13" s="2431" t="s">
        <v>39</v>
      </c>
      <c r="AY13" s="2432"/>
    </row>
    <row r="14" spans="1:51" ht="20.25" customHeight="1" thickTop="1">
      <c r="A14" s="2970"/>
      <c r="B14" s="2585" t="s">
        <v>329</v>
      </c>
      <c r="C14" s="727"/>
      <c r="D14" s="3024"/>
      <c r="E14" s="3026"/>
      <c r="F14" s="3022"/>
      <c r="G14" s="3024"/>
      <c r="H14" s="3026"/>
      <c r="I14" s="3022"/>
      <c r="J14" s="3024"/>
      <c r="K14" s="3026"/>
      <c r="L14" s="3022"/>
      <c r="M14" s="3024"/>
      <c r="N14" s="3026"/>
      <c r="O14" s="3022"/>
      <c r="P14" s="752" t="s">
        <v>772</v>
      </c>
      <c r="Q14" s="2460" t="s">
        <v>1818</v>
      </c>
      <c r="R14" s="2462">
        <f>R12*R13</f>
        <v>105</v>
      </c>
      <c r="S14" s="718"/>
      <c r="T14" s="963" t="s">
        <v>1930</v>
      </c>
      <c r="U14" s="719" t="s">
        <v>1728</v>
      </c>
      <c r="V14" s="717" t="s">
        <v>720</v>
      </c>
      <c r="W14" s="2985"/>
      <c r="X14" s="2538" t="s">
        <v>771</v>
      </c>
      <c r="Y14" s="3028"/>
      <c r="Z14" s="2876"/>
      <c r="AA14" s="2878"/>
      <c r="AB14" s="2880"/>
      <c r="AC14" s="2876"/>
      <c r="AD14" s="2878"/>
      <c r="AE14" s="2880"/>
      <c r="AF14" s="2876"/>
      <c r="AG14" s="2878"/>
      <c r="AH14" s="2880"/>
      <c r="AI14" s="2876"/>
      <c r="AJ14" s="2878"/>
      <c r="AK14" s="2880"/>
      <c r="AL14" s="3011" t="s">
        <v>329</v>
      </c>
      <c r="AM14" s="3012"/>
      <c r="AN14" s="2561">
        <f>SUM(AN15:AN64)</f>
        <v>0.25</v>
      </c>
      <c r="AO14" s="2611">
        <v>1</v>
      </c>
      <c r="AP14" s="748" t="s">
        <v>40</v>
      </c>
      <c r="AQ14" s="2561">
        <f>SUM(AQ15:AQ64)</f>
        <v>2.25</v>
      </c>
      <c r="AR14" s="2611">
        <v>1</v>
      </c>
      <c r="AS14" s="748" t="s">
        <v>40</v>
      </c>
      <c r="AT14" s="2561">
        <f>SUM(AT15:AT64)</f>
        <v>0.625</v>
      </c>
      <c r="AU14" s="2611">
        <v>1</v>
      </c>
      <c r="AV14" s="748" t="s">
        <v>40</v>
      </c>
      <c r="AW14" s="2561">
        <f>SUM(AW15:AW64)</f>
        <v>0</v>
      </c>
      <c r="AX14" s="2611">
        <v>1</v>
      </c>
      <c r="AY14" s="748" t="s">
        <v>40</v>
      </c>
    </row>
    <row r="15" spans="1:51" ht="15" customHeight="1">
      <c r="A15" s="2970"/>
      <c r="B15" s="2586">
        <f>X15</f>
        <v>0</v>
      </c>
      <c r="C15" s="2587"/>
      <c r="D15" s="2436">
        <f>IF(ISBLANK(Z15),0,(Z15/B7)*P7)</f>
        <v>0</v>
      </c>
      <c r="E15" s="2457">
        <f>AB15</f>
        <v>0</v>
      </c>
      <c r="F15" s="2441">
        <f>IF(ISBLANK(B7),0,IF(B7=0,0,(AN15/B7)*P7))</f>
        <v>0</v>
      </c>
      <c r="G15" s="2436">
        <f>IF(ISBLANK(AC15),0,(AC15/B7)*P7)</f>
        <v>0</v>
      </c>
      <c r="H15" s="2457">
        <f>AE15</f>
        <v>0</v>
      </c>
      <c r="I15" s="2441">
        <f>IF(ISBLANK(B7),0,IF(B7=0,0,(AQ15/B7)*P7))</f>
        <v>0</v>
      </c>
      <c r="J15" s="2436">
        <f>IF(ISBLANK(AF15),0,(AF15/B7)*P7)</f>
        <v>0</v>
      </c>
      <c r="K15" s="2457">
        <f>AH15</f>
        <v>0</v>
      </c>
      <c r="L15" s="2441">
        <f>IF(ISBLANK(B7),0,IF(B7=0,0,(AT15/B7)*P7))</f>
        <v>0</v>
      </c>
      <c r="M15" s="2436">
        <f>IF(ISBLANK(AI15),0,(AI15/B7)*P7)</f>
        <v>0</v>
      </c>
      <c r="N15" s="2457">
        <f>AK15</f>
        <v>0</v>
      </c>
      <c r="O15" s="2441">
        <f>IF(ISBLANK(B7),0,IF(B7=0,0,(AW15/B7)*P7))</f>
        <v>0</v>
      </c>
      <c r="P15" s="2442">
        <f t="shared" ref="P15:P64" si="0">SUM(F15,I15,L15,O15)</f>
        <v>0</v>
      </c>
      <c r="Q15" s="2461">
        <f t="shared" ref="Q15:Q64" si="1">SUM(D15,G15,J15,M15)</f>
        <v>0</v>
      </c>
      <c r="R15" s="2463" t="str">
        <f t="shared" ref="R15:R64" si="2">IF(P15&lt;0.001,"",Y15*P15)</f>
        <v/>
      </c>
      <c r="S15" s="722"/>
      <c r="T15" s="740"/>
      <c r="U15" s="741"/>
      <c r="V15" s="717" t="s">
        <v>720</v>
      </c>
      <c r="W15" s="2545">
        <v>263551</v>
      </c>
      <c r="X15" s="2658">
        <f>IF(ISBLANK(U15),T15,U15)</f>
        <v>0</v>
      </c>
      <c r="Y15" s="2553"/>
      <c r="Z15" s="2558"/>
      <c r="AA15" s="2520"/>
      <c r="AB15" s="2521"/>
      <c r="AC15" s="2558"/>
      <c r="AD15" s="2520"/>
      <c r="AE15" s="2521"/>
      <c r="AF15" s="2558"/>
      <c r="AG15" s="2520"/>
      <c r="AH15" s="2521"/>
      <c r="AI15" s="2558"/>
      <c r="AJ15" s="2520"/>
      <c r="AK15" s="2521"/>
      <c r="AL15" s="3000">
        <f t="shared" ref="AL15:AL64" si="3">B15</f>
        <v>0</v>
      </c>
      <c r="AM15" s="3001"/>
      <c r="AN15" s="2562">
        <f t="shared" ref="AN15:AN64" si="4">IF(ISBLANK(Z15),AA15,(AA15*Z15))</f>
        <v>0</v>
      </c>
      <c r="AO15" s="747">
        <f>IF(AN14=0,0,(AN15/AN14)*AO14)</f>
        <v>0</v>
      </c>
      <c r="AP15" s="2563">
        <f>IF(AN14=0,0,IF(ISBLANK(Z15),0,(Z15/AN14)*AO14))</f>
        <v>0</v>
      </c>
      <c r="AQ15" s="2562">
        <f t="shared" ref="AQ15:AQ64" si="5">IF(ISBLANK(AC15),AD15,(AD15*AC15))</f>
        <v>0</v>
      </c>
      <c r="AR15" s="747">
        <f>IF(AQ14=0,0,(AQ15/AQ14)*AR14)</f>
        <v>0</v>
      </c>
      <c r="AS15" s="2563">
        <f>IF(AQ14=0,0,IF(ISBLANK(AC15),0,(AC15/AQ14)*AR14))</f>
        <v>0</v>
      </c>
      <c r="AT15" s="2562">
        <f t="shared" ref="AT15:AT64" si="6">IF(ISBLANK(AF15),AG15,(AG15*AF15))</f>
        <v>0</v>
      </c>
      <c r="AU15" s="747">
        <f>IF(AT14=0,0,(AT15/AT14)*AU14)</f>
        <v>0</v>
      </c>
      <c r="AV15" s="2563">
        <f>IF(AT14=0,0,IF(ISBLANK(AF15),0,(AF15/AT14)*AU14))</f>
        <v>0</v>
      </c>
      <c r="AW15" s="2562">
        <f t="shared" ref="AW15:AW64" si="7">IF(ISBLANK(AI15),AJ15,(AJ15*AI15))</f>
        <v>0</v>
      </c>
      <c r="AX15" s="747">
        <f>IF(AW14=0,0,(AW15/AW14)*AX14)</f>
        <v>0</v>
      </c>
      <c r="AY15" s="2563">
        <f>IF(AW14=0,0,IF(ISBLANK(AI15),0,(AI15/AW14)*AX14))</f>
        <v>0</v>
      </c>
    </row>
    <row r="16" spans="1:51" ht="15" customHeight="1">
      <c r="A16" s="2970"/>
      <c r="B16" s="2586">
        <f>X16</f>
        <v>0</v>
      </c>
      <c r="C16" s="2587"/>
      <c r="D16" s="2436">
        <f>IF(ISBLANK(Z16),0,(Z16/B7)*P7)</f>
        <v>0</v>
      </c>
      <c r="E16" s="2457">
        <f t="shared" ref="E16:E64" si="8">AB16</f>
        <v>0</v>
      </c>
      <c r="F16" s="2441">
        <f>IF(ISBLANK(B7),0,IF(B7=0,0,(AN16/B7)*P7))</f>
        <v>0</v>
      </c>
      <c r="G16" s="2436">
        <f>IF(ISBLANK(AC16),0,(AC16/B7)*P7)</f>
        <v>0</v>
      </c>
      <c r="H16" s="2457">
        <f t="shared" ref="H16:H64" si="9">AE16</f>
        <v>0</v>
      </c>
      <c r="I16" s="2441">
        <f>IF(ISBLANK(B7),0,IF(B7=0,0,(AQ16/B7)*P7))</f>
        <v>0</v>
      </c>
      <c r="J16" s="2436">
        <f>IF(ISBLANK(AF16),0,(AF16/B7)*P7)</f>
        <v>0</v>
      </c>
      <c r="K16" s="2457">
        <f t="shared" ref="K16:K64" si="10">AH16</f>
        <v>0</v>
      </c>
      <c r="L16" s="2441">
        <f>IF(ISBLANK(B7),0,IF(B7=0,0,(AT16/B7)*P7))</f>
        <v>0</v>
      </c>
      <c r="M16" s="2436">
        <f>IF(ISBLANK(AI16),0,(AI16/B7)*P7)</f>
        <v>0</v>
      </c>
      <c r="N16" s="2457">
        <f t="shared" ref="N16:N64" si="11">AK16</f>
        <v>0</v>
      </c>
      <c r="O16" s="2441">
        <f>IF(ISBLANK(B7),0,IF(B7=0,0,(AW16/B7)*P7))</f>
        <v>0</v>
      </c>
      <c r="P16" s="2442">
        <f t="shared" si="0"/>
        <v>0</v>
      </c>
      <c r="Q16" s="2461">
        <f t="shared" si="1"/>
        <v>0</v>
      </c>
      <c r="R16" s="2463" t="str">
        <f t="shared" si="2"/>
        <v/>
      </c>
      <c r="S16" s="722"/>
      <c r="T16" s="742"/>
      <c r="U16" s="743"/>
      <c r="V16" s="717" t="s">
        <v>720</v>
      </c>
      <c r="W16" s="2543"/>
      <c r="X16" s="2658">
        <f t="shared" ref="X16:X64" si="12">IF(ISBLANK(U16),T16,U16)</f>
        <v>0</v>
      </c>
      <c r="Y16" s="2554"/>
      <c r="Z16" s="2559"/>
      <c r="AA16" s="29"/>
      <c r="AB16" s="2522"/>
      <c r="AC16" s="2559"/>
      <c r="AD16" s="29"/>
      <c r="AE16" s="2522"/>
      <c r="AF16" s="2559"/>
      <c r="AG16" s="29"/>
      <c r="AH16" s="2522"/>
      <c r="AI16" s="2559"/>
      <c r="AJ16" s="29"/>
      <c r="AK16" s="2522"/>
      <c r="AL16" s="3000">
        <f t="shared" si="3"/>
        <v>0</v>
      </c>
      <c r="AM16" s="3001"/>
      <c r="AN16" s="2562">
        <f t="shared" si="4"/>
        <v>0</v>
      </c>
      <c r="AO16" s="747">
        <f>IF(AN14=0,0,(AN16/AN14)*AO14)</f>
        <v>0</v>
      </c>
      <c r="AP16" s="2563">
        <f>IF(AN14=0,0,IF(ISBLANK(Z16),0,(Z16/AN14)*AO14))</f>
        <v>0</v>
      </c>
      <c r="AQ16" s="2562">
        <f t="shared" si="5"/>
        <v>0</v>
      </c>
      <c r="AR16" s="747">
        <f>IF(AQ14=0,0,(AQ16/AQ14)*AR14)</f>
        <v>0</v>
      </c>
      <c r="AS16" s="2563">
        <f>IF(AQ14=0,0,IF(ISBLANK(AC16),0,(AC16/AQ14)*AR14))</f>
        <v>0</v>
      </c>
      <c r="AT16" s="2562">
        <f t="shared" si="6"/>
        <v>0</v>
      </c>
      <c r="AU16" s="747">
        <f>IF(AT14=0,0,(AT16/AT14)*AU14)</f>
        <v>0</v>
      </c>
      <c r="AV16" s="2563">
        <f>IF(AT14=0,0,IF(ISBLANK(AF16),0,(AF16/AT14)*AU14))</f>
        <v>0</v>
      </c>
      <c r="AW16" s="2562">
        <f t="shared" si="7"/>
        <v>0</v>
      </c>
      <c r="AX16" s="747">
        <f>IF(AW14=0,0,(AW16/AW14)*AX14)</f>
        <v>0</v>
      </c>
      <c r="AY16" s="2563">
        <f>IF(AW14=0,0,IF(ISBLANK(AI16),0,(AI16/AW14)*AX14))</f>
        <v>0</v>
      </c>
    </row>
    <row r="17" spans="1:51" ht="15.75" customHeight="1">
      <c r="A17" s="2970"/>
      <c r="B17" s="2586" t="str">
        <f t="shared" ref="B17:B64" si="13">X17</f>
        <v>farine type 45</v>
      </c>
      <c r="C17" s="2587"/>
      <c r="D17" s="2436">
        <f>IF(ISBLANK(Z17),0,(Z17/B7)*P7)</f>
        <v>2</v>
      </c>
      <c r="E17" s="2457" t="str">
        <f t="shared" si="8"/>
        <v>pommes</v>
      </c>
      <c r="F17" s="2441">
        <f>IF(ISBLANK(B7),0,IF(B7=0,0,(AN17/B7)*P7))</f>
        <v>0.25</v>
      </c>
      <c r="G17" s="2436">
        <f>IF(ISBLANK(AC17),0,(AC17/B7)*P7)</f>
        <v>0</v>
      </c>
      <c r="H17" s="2457">
        <f t="shared" si="9"/>
        <v>0</v>
      </c>
      <c r="I17" s="2441">
        <f>IF(ISBLANK(B7),0,IF(B7=0,0,(AQ17/B7)*P7))</f>
        <v>0</v>
      </c>
      <c r="J17" s="2436">
        <f>IF(ISBLANK(AF17),0,(AF17/B7)*P7)</f>
        <v>0</v>
      </c>
      <c r="K17" s="2457">
        <f t="shared" si="10"/>
        <v>0</v>
      </c>
      <c r="L17" s="2441">
        <f>IF(ISBLANK(B7),0,IF(B7=0,0,(AT17/B7)*P7))</f>
        <v>0</v>
      </c>
      <c r="M17" s="2436">
        <f>IF(ISBLANK(AI17),0,(AI17/B7)*P7)</f>
        <v>0</v>
      </c>
      <c r="N17" s="2457">
        <f t="shared" si="11"/>
        <v>0</v>
      </c>
      <c r="O17" s="2441">
        <f>IF(ISBLANK(B7),0,IF(B7=0,0,(AW17/B7)*P7))</f>
        <v>0</v>
      </c>
      <c r="P17" s="2442">
        <f t="shared" si="0"/>
        <v>0.25</v>
      </c>
      <c r="Q17" s="2461">
        <f t="shared" si="1"/>
        <v>2</v>
      </c>
      <c r="R17" s="2463">
        <f t="shared" si="2"/>
        <v>4.2</v>
      </c>
      <c r="S17" s="722"/>
      <c r="T17" s="742" t="s">
        <v>2225</v>
      </c>
      <c r="U17" s="743" t="s">
        <v>1931</v>
      </c>
      <c r="V17" s="717" t="s">
        <v>720</v>
      </c>
      <c r="W17" s="2546">
        <v>2124568</v>
      </c>
      <c r="X17" s="2658" t="str">
        <f t="shared" si="12"/>
        <v>farine type 45</v>
      </c>
      <c r="Y17" s="2554">
        <v>16.8</v>
      </c>
      <c r="Z17" s="2558">
        <v>2</v>
      </c>
      <c r="AA17" s="2520">
        <v>0.125</v>
      </c>
      <c r="AB17" s="2557" t="s">
        <v>944</v>
      </c>
      <c r="AC17" s="2558"/>
      <c r="AD17" s="2520"/>
      <c r="AE17" s="2521"/>
      <c r="AF17" s="2558"/>
      <c r="AG17" s="2520"/>
      <c r="AH17" s="2521"/>
      <c r="AI17" s="2558"/>
      <c r="AJ17" s="2520"/>
      <c r="AK17" s="2521"/>
      <c r="AL17" s="3000" t="str">
        <f t="shared" si="3"/>
        <v>farine type 45</v>
      </c>
      <c r="AM17" s="3001"/>
      <c r="AN17" s="2562">
        <f t="shared" si="4"/>
        <v>0.25</v>
      </c>
      <c r="AO17" s="747">
        <f>IF(AN14=0,0,(AN17/AN14)*AO14)</f>
        <v>1</v>
      </c>
      <c r="AP17" s="2563">
        <f>IF(AN14=0,0,IF(ISBLANK(Z17),0,(Z17/AN14)*AO14))</f>
        <v>8</v>
      </c>
      <c r="AQ17" s="2562">
        <f t="shared" si="5"/>
        <v>0</v>
      </c>
      <c r="AR17" s="747">
        <f>IF(AQ14=0,0,(AQ17/AQ14)*AR14)</f>
        <v>0</v>
      </c>
      <c r="AS17" s="2563">
        <f>IF(AQ14=0,0,IF(ISBLANK(AC17),0,(AC17/AQ14)*AR14))</f>
        <v>0</v>
      </c>
      <c r="AT17" s="2562">
        <f t="shared" si="6"/>
        <v>0</v>
      </c>
      <c r="AU17" s="747">
        <f>IF(AT14=0,0,(AT17/AT14)*AU14)</f>
        <v>0</v>
      </c>
      <c r="AV17" s="2563">
        <f>IF(AT14=0,0,IF(ISBLANK(AF17),0,(AF17/AT14)*AU14))</f>
        <v>0</v>
      </c>
      <c r="AW17" s="2562">
        <f t="shared" si="7"/>
        <v>0</v>
      </c>
      <c r="AX17" s="747">
        <f>IF(AW14=0,0,(AW17/AW14)*AX14)</f>
        <v>0</v>
      </c>
      <c r="AY17" s="2563">
        <f>IF(AW14=0,0,IF(ISBLANK(AI17),0,(AI17/AW14)*AX14))</f>
        <v>0</v>
      </c>
    </row>
    <row r="18" spans="1:51" ht="15.75" customHeight="1">
      <c r="A18" s="2970"/>
      <c r="B18" s="2586" t="str">
        <f t="shared" si="13"/>
        <v>matière grasse</v>
      </c>
      <c r="C18" s="2587"/>
      <c r="D18" s="2436">
        <f>IF(ISBLANK(Z18),0,(Z18/B7)*P7)</f>
        <v>0</v>
      </c>
      <c r="E18" s="2457">
        <f t="shared" si="8"/>
        <v>0</v>
      </c>
      <c r="F18" s="2441">
        <f>IF(ISBLANK(B7),0,IF(B7=0,0,(AN18/B7)*P7))</f>
        <v>0</v>
      </c>
      <c r="G18" s="2436">
        <f>IF(ISBLANK(AC18),0,(AC18/B7)*P7)</f>
        <v>0</v>
      </c>
      <c r="H18" s="2457">
        <f t="shared" si="9"/>
        <v>0</v>
      </c>
      <c r="I18" s="2441">
        <f>IF(ISBLANK(B7),0,IF(B7=0,0,(AQ18/B7)*P7))</f>
        <v>0</v>
      </c>
      <c r="J18" s="2436">
        <f>IF(ISBLANK(AF18),0,(AF18/B7)*P7)</f>
        <v>0</v>
      </c>
      <c r="K18" s="2457">
        <f t="shared" si="10"/>
        <v>0</v>
      </c>
      <c r="L18" s="2441">
        <f>IF(ISBLANK(B7),0,IF(B7=0,0,(AT18/B7)*P7))</f>
        <v>0</v>
      </c>
      <c r="M18" s="2436">
        <f>IF(ISBLANK(AI18),0,(AI18/B7)*P7)</f>
        <v>0</v>
      </c>
      <c r="N18" s="2457">
        <f t="shared" si="11"/>
        <v>0</v>
      </c>
      <c r="O18" s="2441">
        <f>IF(ISBLANK(B7),0,IF(B7=0,0,(AW18/B7)*P7))</f>
        <v>0</v>
      </c>
      <c r="P18" s="2442">
        <f t="shared" si="0"/>
        <v>0</v>
      </c>
      <c r="Q18" s="2461">
        <f t="shared" si="1"/>
        <v>0</v>
      </c>
      <c r="R18" s="2463" t="str">
        <f t="shared" si="2"/>
        <v/>
      </c>
      <c r="S18" s="722"/>
      <c r="T18" s="742" t="s">
        <v>760</v>
      </c>
      <c r="U18" s="743"/>
      <c r="V18" s="717" t="s">
        <v>720</v>
      </c>
      <c r="W18" s="2543"/>
      <c r="X18" s="2658" t="str">
        <f t="shared" si="12"/>
        <v>matière grasse</v>
      </c>
      <c r="Y18" s="2555"/>
      <c r="Z18" s="2559"/>
      <c r="AA18" s="29"/>
      <c r="AB18" s="2522"/>
      <c r="AC18" s="2559"/>
      <c r="AD18" s="29"/>
      <c r="AE18" s="2522"/>
      <c r="AF18" s="2559"/>
      <c r="AG18" s="29"/>
      <c r="AH18" s="2522"/>
      <c r="AI18" s="2559"/>
      <c r="AJ18" s="29"/>
      <c r="AK18" s="2522"/>
      <c r="AL18" s="3000" t="str">
        <f t="shared" si="3"/>
        <v>matière grasse</v>
      </c>
      <c r="AM18" s="3001"/>
      <c r="AN18" s="2562">
        <f t="shared" si="4"/>
        <v>0</v>
      </c>
      <c r="AO18" s="747">
        <f>IF(AN14=0,0,(AN18/AN14)*AO14)</f>
        <v>0</v>
      </c>
      <c r="AP18" s="2563">
        <f>IF(AN14=0,0,IF(ISBLANK(Z18),0,(Z18/AN14)*AO14))</f>
        <v>0</v>
      </c>
      <c r="AQ18" s="2562">
        <f t="shared" si="5"/>
        <v>0</v>
      </c>
      <c r="AR18" s="747">
        <f>IF(AQ14=0,0,(AQ18/AQ14)*AR14)</f>
        <v>0</v>
      </c>
      <c r="AS18" s="2563">
        <f>IF(AQ14=0,0,IF(ISBLANK(AC18),0,(AC18/AQ14)*AR14))</f>
        <v>0</v>
      </c>
      <c r="AT18" s="2562">
        <f t="shared" si="6"/>
        <v>0</v>
      </c>
      <c r="AU18" s="747">
        <f>IF(AT14=0,0,(AT18/AT14)*AU14)</f>
        <v>0</v>
      </c>
      <c r="AV18" s="2563">
        <f>IF(AT14=0,0,IF(ISBLANK(AF18),0,(AF18/AT14)*AU14))</f>
        <v>0</v>
      </c>
      <c r="AW18" s="2562">
        <f t="shared" si="7"/>
        <v>0</v>
      </c>
      <c r="AX18" s="747">
        <f>IF(AW14=0,0,(AW18/AW14)*AX14)</f>
        <v>0</v>
      </c>
      <c r="AY18" s="2563">
        <f>IF(AW14=0,0,IF(ISBLANK(AI18),0,(AI18/AW14)*AX14))</f>
        <v>0</v>
      </c>
    </row>
    <row r="19" spans="1:51" ht="15.75" customHeight="1">
      <c r="A19" s="2970"/>
      <c r="B19" s="2586" t="str">
        <f t="shared" si="13"/>
        <v>sel</v>
      </c>
      <c r="C19" s="2587"/>
      <c r="D19" s="2436">
        <f>IF(ISBLANK(Z19),0,(Z19/B7)*P7)</f>
        <v>0</v>
      </c>
      <c r="E19" s="2457">
        <f t="shared" si="8"/>
        <v>0</v>
      </c>
      <c r="F19" s="2441">
        <f>IF(ISBLANK(B7),0,IF(B7=0,0,(AN19/B7)*P7))</f>
        <v>0</v>
      </c>
      <c r="G19" s="2436">
        <f>IF(ISBLANK(AC19),0,(AC19/B7)*P7)</f>
        <v>0</v>
      </c>
      <c r="H19" s="2457">
        <f t="shared" si="9"/>
        <v>0</v>
      </c>
      <c r="I19" s="2441">
        <f>IF(ISBLANK(B7),0,IF(B7=0,0,(AQ19/B7)*P7))</f>
        <v>0</v>
      </c>
      <c r="J19" s="2436">
        <f>IF(ISBLANK(AF19),0,(AF19/B7)*P7)</f>
        <v>0</v>
      </c>
      <c r="K19" s="2457">
        <f t="shared" si="10"/>
        <v>0</v>
      </c>
      <c r="L19" s="2441">
        <f>IF(ISBLANK(B7),0,IF(B7=0,0,(AT19/B7)*P7))</f>
        <v>0</v>
      </c>
      <c r="M19" s="2436">
        <f>IF(ISBLANK(AI19),0,(AI19/B7)*P7)</f>
        <v>0</v>
      </c>
      <c r="N19" s="2457">
        <f t="shared" si="11"/>
        <v>0</v>
      </c>
      <c r="O19" s="2441">
        <f>IF(ISBLANK(B7),0,IF(B7=0,0,(AW19/B7)*P7))</f>
        <v>0</v>
      </c>
      <c r="P19" s="2442">
        <f t="shared" si="0"/>
        <v>0</v>
      </c>
      <c r="Q19" s="2461">
        <f t="shared" si="1"/>
        <v>0</v>
      </c>
      <c r="R19" s="2463" t="str">
        <f t="shared" si="2"/>
        <v/>
      </c>
      <c r="S19" s="722"/>
      <c r="T19" s="742" t="s">
        <v>42</v>
      </c>
      <c r="U19" s="743"/>
      <c r="V19" s="717" t="s">
        <v>720</v>
      </c>
      <c r="W19" s="2546"/>
      <c r="X19" s="2658" t="str">
        <f t="shared" si="12"/>
        <v>sel</v>
      </c>
      <c r="Y19" s="2554"/>
      <c r="Z19" s="2558"/>
      <c r="AA19" s="2520"/>
      <c r="AB19" s="2521"/>
      <c r="AC19" s="2558"/>
      <c r="AD19" s="2520"/>
      <c r="AE19" s="2521"/>
      <c r="AF19" s="2558"/>
      <c r="AG19" s="2520"/>
      <c r="AH19" s="2521"/>
      <c r="AI19" s="2558"/>
      <c r="AJ19" s="2520"/>
      <c r="AK19" s="2521"/>
      <c r="AL19" s="3000" t="str">
        <f t="shared" si="3"/>
        <v>sel</v>
      </c>
      <c r="AM19" s="3001"/>
      <c r="AN19" s="2562">
        <f t="shared" si="4"/>
        <v>0</v>
      </c>
      <c r="AO19" s="747">
        <f>IF(AN14=0,0,(AN19/AN14)*AO14)</f>
        <v>0</v>
      </c>
      <c r="AP19" s="2563">
        <f>IF(AN14=0,0,IF(ISBLANK(Z19),0,(Z19/AN14)*AO14))</f>
        <v>0</v>
      </c>
      <c r="AQ19" s="2562">
        <f t="shared" si="5"/>
        <v>0</v>
      </c>
      <c r="AR19" s="747">
        <f>IF(AQ14=0,0,(AQ19/AQ14)*AR14)</f>
        <v>0</v>
      </c>
      <c r="AS19" s="2563">
        <f>IF(AQ14=0,0,IF(ISBLANK(AC19),0,(AC19/AQ14)*AR14))</f>
        <v>0</v>
      </c>
      <c r="AT19" s="2562">
        <f t="shared" si="6"/>
        <v>0</v>
      </c>
      <c r="AU19" s="747">
        <f>IF(AT14=0,0,(AT19/AT14)*AU14)</f>
        <v>0</v>
      </c>
      <c r="AV19" s="2563">
        <f>IF(AT14=0,0,IF(ISBLANK(AF19),0,(AF19/AT14)*AU14))</f>
        <v>0</v>
      </c>
      <c r="AW19" s="2562">
        <f t="shared" si="7"/>
        <v>0</v>
      </c>
      <c r="AX19" s="747">
        <f>IF(AW14=0,0,(AW19/AW14)*AX14)</f>
        <v>0</v>
      </c>
      <c r="AY19" s="2563">
        <f>IF(AW14=0,0,IF(ISBLANK(AI19),0,(AI19/AW14)*AX14))</f>
        <v>0</v>
      </c>
    </row>
    <row r="20" spans="1:51" ht="15.75" customHeight="1">
      <c r="A20" s="2970"/>
      <c r="B20" s="2586" t="str">
        <f t="shared" si="13"/>
        <v>eau</v>
      </c>
      <c r="C20" s="2587"/>
      <c r="D20" s="2436">
        <f>IF(ISBLANK(Z20),0,(Z20/B7)*P7)</f>
        <v>0</v>
      </c>
      <c r="E20" s="2457">
        <f t="shared" si="8"/>
        <v>0</v>
      </c>
      <c r="F20" s="2441">
        <f>IF(ISBLANK(B7),0,IF(B7=0,0,(AN20/B7)*P7))</f>
        <v>0</v>
      </c>
      <c r="G20" s="2436">
        <f>IF(ISBLANK(AC20),0,(AC20/B7)*P7)</f>
        <v>0</v>
      </c>
      <c r="H20" s="2457">
        <f t="shared" si="9"/>
        <v>0</v>
      </c>
      <c r="I20" s="2441">
        <f>IF(ISBLANK(B7),0,IF(B7=0,0,(AQ20/B7)*P7))</f>
        <v>1.5</v>
      </c>
      <c r="J20" s="2436">
        <f>IF(ISBLANK(AF20),0,(AF20/B7)*P7)</f>
        <v>0</v>
      </c>
      <c r="K20" s="2457">
        <f t="shared" si="10"/>
        <v>0</v>
      </c>
      <c r="L20" s="2441">
        <f>IF(ISBLANK(B7),0,IF(B7=0,0,(AT20/B7)*P7))</f>
        <v>0</v>
      </c>
      <c r="M20" s="2436">
        <f>IF(ISBLANK(AI20),0,(AI20/B7)*P7)</f>
        <v>0</v>
      </c>
      <c r="N20" s="2457">
        <f t="shared" si="11"/>
        <v>0</v>
      </c>
      <c r="O20" s="2441">
        <f>IF(ISBLANK(B7),0,IF(B7=0,0,(AW20/B7)*P7))</f>
        <v>0</v>
      </c>
      <c r="P20" s="2442">
        <f t="shared" si="0"/>
        <v>1.5</v>
      </c>
      <c r="Q20" s="2461">
        <f t="shared" si="1"/>
        <v>0</v>
      </c>
      <c r="R20" s="2463">
        <f t="shared" si="2"/>
        <v>25.200000000000003</v>
      </c>
      <c r="S20" s="722"/>
      <c r="T20" s="742" t="s">
        <v>5</v>
      </c>
      <c r="U20" s="743"/>
      <c r="V20" s="717" t="s">
        <v>720</v>
      </c>
      <c r="W20" s="2543"/>
      <c r="X20" s="2658" t="str">
        <f t="shared" si="12"/>
        <v>eau</v>
      </c>
      <c r="Y20" s="2555">
        <v>16.8</v>
      </c>
      <c r="Z20" s="2559"/>
      <c r="AA20" s="29"/>
      <c r="AB20" s="2522"/>
      <c r="AC20" s="2559"/>
      <c r="AD20" s="29">
        <v>1.5</v>
      </c>
      <c r="AE20" s="2522"/>
      <c r="AF20" s="2559"/>
      <c r="AG20" s="29"/>
      <c r="AH20" s="2522"/>
      <c r="AI20" s="2559"/>
      <c r="AJ20" s="29"/>
      <c r="AK20" s="2522"/>
      <c r="AL20" s="3000" t="str">
        <f t="shared" si="3"/>
        <v>eau</v>
      </c>
      <c r="AM20" s="3001"/>
      <c r="AN20" s="2562">
        <f t="shared" si="4"/>
        <v>0</v>
      </c>
      <c r="AO20" s="747">
        <f>IF(AN14=0,0,(AN20/AN14)*AO14)</f>
        <v>0</v>
      </c>
      <c r="AP20" s="2563">
        <f>IF(AN14=0,0,IF(ISBLANK(Z20),0,(Z20/AN14)*AO14))</f>
        <v>0</v>
      </c>
      <c r="AQ20" s="2562">
        <f t="shared" si="5"/>
        <v>1.5</v>
      </c>
      <c r="AR20" s="747">
        <f>IF(AQ14=0,0,(AQ20/AQ14)*AR14)</f>
        <v>0.66666666666666663</v>
      </c>
      <c r="AS20" s="2563">
        <f>IF(AQ14=0,0,IF(ISBLANK(AC20),0,(AC20/AQ14)*AR14))</f>
        <v>0</v>
      </c>
      <c r="AT20" s="2562">
        <f t="shared" si="6"/>
        <v>0</v>
      </c>
      <c r="AU20" s="747">
        <f>IF(AT14=0,0,(AT20/AT14)*AU14)</f>
        <v>0</v>
      </c>
      <c r="AV20" s="2563">
        <f>IF(AT14=0,0,IF(ISBLANK(AF20),0,(AF20/AT14)*AU14))</f>
        <v>0</v>
      </c>
      <c r="AW20" s="2562">
        <f t="shared" si="7"/>
        <v>0</v>
      </c>
      <c r="AX20" s="747">
        <f>IF(AW14=0,0,(AW20/AW14)*AX14)</f>
        <v>0</v>
      </c>
      <c r="AY20" s="2563">
        <f>IF(AW14=0,0,IF(ISBLANK(AI20),0,(AI20/AW14)*AX14))</f>
        <v>0</v>
      </c>
    </row>
    <row r="21" spans="1:51" ht="15.75" customHeight="1">
      <c r="A21" s="2970"/>
      <c r="B21" s="2586">
        <f t="shared" si="13"/>
        <v>0</v>
      </c>
      <c r="C21" s="2587"/>
      <c r="D21" s="2436">
        <f>IF(ISBLANK(Z21),0,(Z21/B7)*P7)</f>
        <v>0</v>
      </c>
      <c r="E21" s="2457">
        <f t="shared" si="8"/>
        <v>0</v>
      </c>
      <c r="F21" s="2441">
        <f>IF(ISBLANK(B7),0,IF(B7=0,0,(AN21/B7)*P7))</f>
        <v>0</v>
      </c>
      <c r="G21" s="2436">
        <f>IF(ISBLANK(AC21),0,(AC21/B7)*P7)</f>
        <v>0</v>
      </c>
      <c r="H21" s="2457" t="str">
        <f t="shared" si="9"/>
        <v>jaunes</v>
      </c>
      <c r="I21" s="2441">
        <f>IF(ISBLANK(B7),0,IF(B7=0,0,(AQ21/B7)*P7))</f>
        <v>0.75</v>
      </c>
      <c r="J21" s="2436">
        <f>IF(ISBLANK(AF21),0,(AF21/B7)*P7)</f>
        <v>0</v>
      </c>
      <c r="K21" s="2457">
        <f t="shared" si="10"/>
        <v>0</v>
      </c>
      <c r="L21" s="2441">
        <f>IF(ISBLANK(B7),0,IF(B7=0,0,(AT21/B7)*P7))</f>
        <v>0</v>
      </c>
      <c r="M21" s="2436">
        <f>IF(ISBLANK(AI21),0,(AI21/B7)*P7)</f>
        <v>0</v>
      </c>
      <c r="N21" s="2457">
        <f t="shared" si="11"/>
        <v>0</v>
      </c>
      <c r="O21" s="2441">
        <f>IF(ISBLANK(B7),0,IF(B7=0,0,(AW21/B7)*P7))</f>
        <v>0</v>
      </c>
      <c r="P21" s="2442">
        <f t="shared" si="0"/>
        <v>0.75</v>
      </c>
      <c r="Q21" s="2461">
        <f t="shared" si="1"/>
        <v>0</v>
      </c>
      <c r="R21" s="2463">
        <f t="shared" si="2"/>
        <v>12.600000000000001</v>
      </c>
      <c r="S21" s="722"/>
      <c r="T21" s="742"/>
      <c r="U21" s="743"/>
      <c r="V21" s="717" t="s">
        <v>720</v>
      </c>
      <c r="W21" s="2546"/>
      <c r="X21" s="2658">
        <f t="shared" si="12"/>
        <v>0</v>
      </c>
      <c r="Y21" s="2554">
        <v>16.8</v>
      </c>
      <c r="Z21" s="2558"/>
      <c r="AA21" s="2520"/>
      <c r="AB21" s="2521"/>
      <c r="AC21" s="2558"/>
      <c r="AD21" s="2520">
        <v>0.75</v>
      </c>
      <c r="AE21" s="2521" t="s">
        <v>6990</v>
      </c>
      <c r="AF21" s="2558"/>
      <c r="AG21" s="2520"/>
      <c r="AH21" s="2521"/>
      <c r="AI21" s="2558"/>
      <c r="AJ21" s="2520"/>
      <c r="AK21" s="2521"/>
      <c r="AL21" s="3000">
        <f t="shared" si="3"/>
        <v>0</v>
      </c>
      <c r="AM21" s="3001"/>
      <c r="AN21" s="2562">
        <f t="shared" si="4"/>
        <v>0</v>
      </c>
      <c r="AO21" s="747">
        <f>IF(AN14=0,0,(AN21/AN14)*AO14)</f>
        <v>0</v>
      </c>
      <c r="AP21" s="2563">
        <f>IF(AN14=0,0,IF(ISBLANK(Z21),0,(Z21/AN14)*AO14))</f>
        <v>0</v>
      </c>
      <c r="AQ21" s="2562">
        <f t="shared" si="5"/>
        <v>0.75</v>
      </c>
      <c r="AR21" s="747">
        <f>IF(AQ14=0,0,(AQ21/AQ14)*AR14)</f>
        <v>0.33333333333333331</v>
      </c>
      <c r="AS21" s="2563">
        <f>IF(AQ14=0,0,IF(ISBLANK(AC21),0,(AC21/AQ14)*AR14))</f>
        <v>0</v>
      </c>
      <c r="AT21" s="2562">
        <f t="shared" si="6"/>
        <v>0</v>
      </c>
      <c r="AU21" s="747">
        <f>IF(AT14=0,0,(AT21/AT14)*AU14)</f>
        <v>0</v>
      </c>
      <c r="AV21" s="2563">
        <f>IF(AT14=0,0,IF(ISBLANK(AF21),0,(AF21/AT14)*AU14))</f>
        <v>0</v>
      </c>
      <c r="AW21" s="2562">
        <f t="shared" si="7"/>
        <v>0</v>
      </c>
      <c r="AX21" s="747">
        <f>IF(AW14=0,0,(AW21/AW14)*AX14)</f>
        <v>0</v>
      </c>
      <c r="AY21" s="2563">
        <f>IF(AW14=0,0,IF(ISBLANK(AI21),0,(AI21/AW14)*AX14))</f>
        <v>0</v>
      </c>
    </row>
    <row r="22" spans="1:51" ht="15.75" customHeight="1">
      <c r="A22" s="2970"/>
      <c r="B22" s="2586" t="str">
        <f t="shared" si="13"/>
        <v>APPAREIL A CRÈME PRISE</v>
      </c>
      <c r="C22" s="2587"/>
      <c r="D22" s="2436">
        <f>IF(ISBLANK(Z22),0,(Z22/B7)*P7)</f>
        <v>0</v>
      </c>
      <c r="E22" s="2457">
        <f t="shared" si="8"/>
        <v>0</v>
      </c>
      <c r="F22" s="2441">
        <f>IF(ISBLANK(B7),0,IF(B7=0,0,(AN22/B7)*P7))</f>
        <v>0</v>
      </c>
      <c r="G22" s="2436">
        <f>IF(ISBLANK(AC22),0,(AC22/B7)*P7)</f>
        <v>0</v>
      </c>
      <c r="H22" s="2457">
        <f t="shared" si="9"/>
        <v>0</v>
      </c>
      <c r="I22" s="2441">
        <f>IF(ISBLANK(B7),0,IF(B7=0,0,(AQ22/B7)*P7))</f>
        <v>0</v>
      </c>
      <c r="J22" s="2436">
        <f>IF(ISBLANK(AF22),0,(AF22/B7)*P7)</f>
        <v>0</v>
      </c>
      <c r="K22" s="2457">
        <f t="shared" si="10"/>
        <v>0</v>
      </c>
      <c r="L22" s="2441">
        <f>IF(ISBLANK(B7),0,IF(B7=0,0,(AT22/B7)*P7))</f>
        <v>0</v>
      </c>
      <c r="M22" s="2436">
        <f>IF(ISBLANK(AI22),0,(AI22/B7)*P7)</f>
        <v>0</v>
      </c>
      <c r="N22" s="2457">
        <f t="shared" si="11"/>
        <v>0</v>
      </c>
      <c r="O22" s="2441">
        <f>IF(ISBLANK(B7),0,IF(B7=0,0,(AW22/B7)*P7))</f>
        <v>0</v>
      </c>
      <c r="P22" s="2442">
        <f t="shared" si="0"/>
        <v>0</v>
      </c>
      <c r="Q22" s="2461">
        <f t="shared" si="1"/>
        <v>0</v>
      </c>
      <c r="R22" s="2463" t="str">
        <f t="shared" si="2"/>
        <v/>
      </c>
      <c r="S22" s="722"/>
      <c r="T22" s="742" t="s">
        <v>769</v>
      </c>
      <c r="U22" s="743" t="s">
        <v>7058</v>
      </c>
      <c r="V22" s="717" t="s">
        <v>720</v>
      </c>
      <c r="W22" s="2543"/>
      <c r="X22" s="2658" t="str">
        <f t="shared" si="12"/>
        <v>APPAREIL A CRÈME PRISE</v>
      </c>
      <c r="Y22" s="2555"/>
      <c r="Z22" s="2559"/>
      <c r="AA22" s="29"/>
      <c r="AB22" s="2522"/>
      <c r="AC22" s="2559"/>
      <c r="AD22" s="29"/>
      <c r="AE22" s="2522"/>
      <c r="AF22" s="2559"/>
      <c r="AG22" s="29"/>
      <c r="AH22" s="2522"/>
      <c r="AI22" s="2559"/>
      <c r="AJ22" s="29"/>
      <c r="AK22" s="2522"/>
      <c r="AL22" s="3000" t="str">
        <f t="shared" si="3"/>
        <v>APPAREIL A CRÈME PRISE</v>
      </c>
      <c r="AM22" s="3001"/>
      <c r="AN22" s="2562">
        <f t="shared" si="4"/>
        <v>0</v>
      </c>
      <c r="AO22" s="747">
        <f>IF(AN14=0,0,(AN22/AN14)*AO14)</f>
        <v>0</v>
      </c>
      <c r="AP22" s="2563">
        <f>IF(AN14=0,0,IF(ISBLANK(Z22),0,(Z22/AN14)*AO14))</f>
        <v>0</v>
      </c>
      <c r="AQ22" s="2562">
        <f t="shared" si="5"/>
        <v>0</v>
      </c>
      <c r="AR22" s="747">
        <f>IF(AQ14=0,0,(AQ22/AQ14)*AR14)</f>
        <v>0</v>
      </c>
      <c r="AS22" s="2563">
        <f>IF(AQ14=0,0,IF(ISBLANK(AC22),0,(AC22/AQ14)*AR14))</f>
        <v>0</v>
      </c>
      <c r="AT22" s="2562">
        <f t="shared" si="6"/>
        <v>0</v>
      </c>
      <c r="AU22" s="747">
        <f>IF(AT14=0,0,(AT22/AT14)*AU14)</f>
        <v>0</v>
      </c>
      <c r="AV22" s="2563">
        <f>IF(AT14=0,0,IF(ISBLANK(AF22),0,(AF22/AT14)*AU14))</f>
        <v>0</v>
      </c>
      <c r="AW22" s="2562">
        <f t="shared" si="7"/>
        <v>0</v>
      </c>
      <c r="AX22" s="747">
        <f>IF(AW14=0,0,(AW22/AW14)*AX14)</f>
        <v>0</v>
      </c>
      <c r="AY22" s="2563">
        <f>IF(AW14=0,0,IF(ISBLANK(AI22),0,(AI22/AW14)*AX14))</f>
        <v>0</v>
      </c>
    </row>
    <row r="23" spans="1:51" ht="15" customHeight="1">
      <c r="A23" s="2970"/>
      <c r="B23" s="2586">
        <f t="shared" si="13"/>
        <v>0</v>
      </c>
      <c r="C23" s="2587"/>
      <c r="D23" s="2436">
        <f>IF(ISBLANK(Z23),0,(Z23/B7)*P7)</f>
        <v>0</v>
      </c>
      <c r="E23" s="2457">
        <f t="shared" si="8"/>
        <v>0</v>
      </c>
      <c r="F23" s="2441">
        <f>IF(ISBLANK(B7),0,IF(B7=0,0,(AN23/B7)*P7))</f>
        <v>0</v>
      </c>
      <c r="G23" s="2436">
        <f>IF(ISBLANK(AC23),0,(AC23/B7)*P7)</f>
        <v>0</v>
      </c>
      <c r="H23" s="2457">
        <f t="shared" si="9"/>
        <v>0</v>
      </c>
      <c r="I23" s="2441">
        <f>IF(ISBLANK(B7),0,IF(B7=0,0,(AQ23/B7)*P7))</f>
        <v>0</v>
      </c>
      <c r="J23" s="2436">
        <f>IF(ISBLANK(AF23),0,(AF23/B7)*P7)</f>
        <v>0</v>
      </c>
      <c r="K23" s="2457">
        <f t="shared" si="10"/>
        <v>0</v>
      </c>
      <c r="L23" s="2441">
        <f>IF(ISBLANK(B7),0,IF(B7=0,0,(AT23/B7)*P7))</f>
        <v>0</v>
      </c>
      <c r="M23" s="2436">
        <f>IF(ISBLANK(AI23),0,(AI23/B7)*P7)</f>
        <v>0</v>
      </c>
      <c r="N23" s="2457">
        <f t="shared" si="11"/>
        <v>0</v>
      </c>
      <c r="O23" s="2441">
        <f>IF(ISBLANK(B7),0,IF(B7=0,0,(AW23/B7)*P7))</f>
        <v>0</v>
      </c>
      <c r="P23" s="2442">
        <f t="shared" si="0"/>
        <v>0</v>
      </c>
      <c r="Q23" s="2461">
        <f t="shared" si="1"/>
        <v>0</v>
      </c>
      <c r="R23" s="2463" t="str">
        <f t="shared" si="2"/>
        <v/>
      </c>
      <c r="S23" s="722"/>
      <c r="T23" s="742"/>
      <c r="U23" s="743"/>
      <c r="V23" s="717" t="s">
        <v>720</v>
      </c>
      <c r="W23" s="2546"/>
      <c r="X23" s="2658">
        <f t="shared" si="12"/>
        <v>0</v>
      </c>
      <c r="Y23" s="2554"/>
      <c r="Z23" s="2558"/>
      <c r="AA23" s="2520"/>
      <c r="AB23" s="2521"/>
      <c r="AC23" s="2558"/>
      <c r="AD23" s="2520"/>
      <c r="AE23" s="2521"/>
      <c r="AF23" s="2558"/>
      <c r="AG23" s="2520"/>
      <c r="AH23" s="2521"/>
      <c r="AI23" s="2558"/>
      <c r="AJ23" s="2520"/>
      <c r="AK23" s="2521"/>
      <c r="AL23" s="3000">
        <f t="shared" si="3"/>
        <v>0</v>
      </c>
      <c r="AM23" s="3001"/>
      <c r="AN23" s="2562">
        <f t="shared" si="4"/>
        <v>0</v>
      </c>
      <c r="AO23" s="747">
        <f>IF(AN14=0,0,(AN23/AN14)*AO14)</f>
        <v>0</v>
      </c>
      <c r="AP23" s="2563">
        <f>IF(AN14=0,0,IF(ISBLANK(Z23),0,(Z23/AN14)*AO14))</f>
        <v>0</v>
      </c>
      <c r="AQ23" s="2562">
        <f t="shared" si="5"/>
        <v>0</v>
      </c>
      <c r="AR23" s="747">
        <f>IF(AQ14=0,0,(AQ23/AQ14)*AR14)</f>
        <v>0</v>
      </c>
      <c r="AS23" s="2563">
        <f>IF(AQ14=0,0,IF(ISBLANK(AC23),0,(AC23/AQ14)*AR14))</f>
        <v>0</v>
      </c>
      <c r="AT23" s="2562">
        <f t="shared" si="6"/>
        <v>0</v>
      </c>
      <c r="AU23" s="747">
        <f>IF(AT14=0,0,(AT23/AT14)*AU14)</f>
        <v>0</v>
      </c>
      <c r="AV23" s="2563">
        <f>IF(AT14=0,0,IF(ISBLANK(AF23),0,(AF23/AT14)*AU14))</f>
        <v>0</v>
      </c>
      <c r="AW23" s="2562">
        <f t="shared" si="7"/>
        <v>0</v>
      </c>
      <c r="AX23" s="747">
        <f>IF(AW14=0,0,(AW23/AW14)*AX14)</f>
        <v>0</v>
      </c>
      <c r="AY23" s="2563">
        <f>IF(AW14=0,0,IF(ISBLANK(AI23),0,(AI23/AW14)*AX14))</f>
        <v>0</v>
      </c>
    </row>
    <row r="24" spans="1:51" ht="15.75" customHeight="1">
      <c r="A24" s="2970"/>
      <c r="B24" s="2586" t="str">
        <f t="shared" si="13"/>
        <v>œufs pasteurisés</v>
      </c>
      <c r="C24" s="2587"/>
      <c r="D24" s="2436">
        <f>IF(ISBLANK(Z24),0,(Z24/B7)*P7)</f>
        <v>0</v>
      </c>
      <c r="E24" s="2457">
        <f t="shared" si="8"/>
        <v>0</v>
      </c>
      <c r="F24" s="2441">
        <f>IF(ISBLANK(B7),0,IF(B7=0,0,(AN24/B7)*P7))</f>
        <v>0</v>
      </c>
      <c r="G24" s="2436">
        <f>IF(ISBLANK(AC24),0,(AC24/B7)*P7)</f>
        <v>0</v>
      </c>
      <c r="H24" s="2457">
        <f t="shared" si="9"/>
        <v>0</v>
      </c>
      <c r="I24" s="2441">
        <f>IF(ISBLANK(B7),0,IF(B7=0,0,(AQ24/B7)*P7))</f>
        <v>0</v>
      </c>
      <c r="J24" s="2436">
        <f>IF(ISBLANK(AF24),0,(AF24/B7)*P7)</f>
        <v>0</v>
      </c>
      <c r="K24" s="2457">
        <f t="shared" si="10"/>
        <v>0</v>
      </c>
      <c r="L24" s="2441">
        <f>IF(ISBLANK(B7),0,IF(B7=0,0,(AT24/B7)*P7))</f>
        <v>0.625</v>
      </c>
      <c r="M24" s="2436">
        <f>IF(ISBLANK(AI24),0,(AI24/B7)*P7)</f>
        <v>0</v>
      </c>
      <c r="N24" s="2457">
        <f t="shared" si="11"/>
        <v>0</v>
      </c>
      <c r="O24" s="2441">
        <f>IF(ISBLANK(B7),0,IF(B7=0,0,(AW24/B7)*P7))</f>
        <v>0</v>
      </c>
      <c r="P24" s="2442">
        <f t="shared" si="0"/>
        <v>0.625</v>
      </c>
      <c r="Q24" s="2461">
        <f t="shared" si="1"/>
        <v>0</v>
      </c>
      <c r="R24" s="2463">
        <f t="shared" si="2"/>
        <v>0</v>
      </c>
      <c r="S24" s="722"/>
      <c r="T24" s="742" t="s">
        <v>1932</v>
      </c>
      <c r="U24" s="743" t="s">
        <v>46</v>
      </c>
      <c r="V24" s="717" t="s">
        <v>720</v>
      </c>
      <c r="W24" s="2543"/>
      <c r="X24" s="2658" t="str">
        <f t="shared" si="12"/>
        <v>œufs pasteurisés</v>
      </c>
      <c r="Y24" s="2555"/>
      <c r="Z24" s="2559"/>
      <c r="AA24" s="29"/>
      <c r="AB24" s="2522"/>
      <c r="AC24" s="2559"/>
      <c r="AD24" s="29"/>
      <c r="AE24" s="2522"/>
      <c r="AF24" s="2559"/>
      <c r="AG24" s="29">
        <v>0.625</v>
      </c>
      <c r="AH24" s="2522"/>
      <c r="AI24" s="2559"/>
      <c r="AJ24" s="29"/>
      <c r="AK24" s="2522"/>
      <c r="AL24" s="3000" t="str">
        <f t="shared" si="3"/>
        <v>œufs pasteurisés</v>
      </c>
      <c r="AM24" s="3001"/>
      <c r="AN24" s="2562">
        <f t="shared" si="4"/>
        <v>0</v>
      </c>
      <c r="AO24" s="747">
        <f>IF(AN14=0,0,(AN24/AN14)*AO14)</f>
        <v>0</v>
      </c>
      <c r="AP24" s="2563">
        <f>IF(AN14=0,0,IF(ISBLANK(Z24),0,(Z24/AN14)*AO14))</f>
        <v>0</v>
      </c>
      <c r="AQ24" s="2562">
        <f t="shared" si="5"/>
        <v>0</v>
      </c>
      <c r="AR24" s="747">
        <f>IF(AQ14=0,0,(AQ24/AQ14)*AR14)</f>
        <v>0</v>
      </c>
      <c r="AS24" s="2563">
        <f>IF(AQ14=0,0,IF(ISBLANK(AC24),0,(AC24/AQ14)*AR14))</f>
        <v>0</v>
      </c>
      <c r="AT24" s="2562">
        <f t="shared" si="6"/>
        <v>0.625</v>
      </c>
      <c r="AU24" s="747">
        <f>IF(AT14=0,0,(AT24/AT14)*AU14)</f>
        <v>1</v>
      </c>
      <c r="AV24" s="2563">
        <f>IF(AT14=0,0,IF(ISBLANK(AF24),0,(AF24/AT14)*AU14))</f>
        <v>0</v>
      </c>
      <c r="AW24" s="2562">
        <f t="shared" si="7"/>
        <v>0</v>
      </c>
      <c r="AX24" s="747">
        <f>IF(AW14=0,0,(AW24/AW14)*AX14)</f>
        <v>0</v>
      </c>
      <c r="AY24" s="2563">
        <f>IF(AW14=0,0,IF(ISBLANK(AI24),0,(AI24/AW14)*AX14))</f>
        <v>0</v>
      </c>
    </row>
    <row r="25" spans="1:51" ht="15.75">
      <c r="A25" s="2970"/>
      <c r="B25" s="2586" t="str">
        <f t="shared" si="13"/>
        <v>jaunes pasteurisés</v>
      </c>
      <c r="C25" s="2587"/>
      <c r="D25" s="2436">
        <f>IF(ISBLANK(Z25),0,(Z25/B7)*P7)</f>
        <v>0</v>
      </c>
      <c r="E25" s="2457">
        <f t="shared" si="8"/>
        <v>0</v>
      </c>
      <c r="F25" s="2441">
        <f>IF(ISBLANK(B7),0,IF(B7=0,0,(AN25/B7)*P7))</f>
        <v>0</v>
      </c>
      <c r="G25" s="2436">
        <f>IF(ISBLANK(AC25),0,(AC25/B7)*P7)</f>
        <v>0</v>
      </c>
      <c r="H25" s="2457">
        <f t="shared" si="9"/>
        <v>0</v>
      </c>
      <c r="I25" s="2441">
        <f>IF(ISBLANK(B7),0,IF(B7=0,0,(AQ25/B7)*P7))</f>
        <v>0</v>
      </c>
      <c r="J25" s="2436">
        <f>IF(ISBLANK(AF25),0,(AF25/B7)*P7)</f>
        <v>0</v>
      </c>
      <c r="K25" s="2457">
        <f t="shared" si="10"/>
        <v>0</v>
      </c>
      <c r="L25" s="2441">
        <f>IF(ISBLANK(B7),0,IF(B7=0,0,(AT25/B7)*P7))</f>
        <v>0</v>
      </c>
      <c r="M25" s="2436">
        <f>IF(ISBLANK(AI25),0,(AI25/B7)*P7)</f>
        <v>0</v>
      </c>
      <c r="N25" s="2457">
        <f t="shared" si="11"/>
        <v>0</v>
      </c>
      <c r="O25" s="2441">
        <f>IF(ISBLANK(B7),0,IF(B7=0,0,(AW25/B7)*P7))</f>
        <v>0</v>
      </c>
      <c r="P25" s="2442">
        <f t="shared" si="0"/>
        <v>0</v>
      </c>
      <c r="Q25" s="2461">
        <f t="shared" si="1"/>
        <v>0</v>
      </c>
      <c r="R25" s="2463" t="str">
        <f t="shared" si="2"/>
        <v/>
      </c>
      <c r="S25" s="722"/>
      <c r="T25" s="742" t="s">
        <v>1933</v>
      </c>
      <c r="U25" s="743" t="s">
        <v>761</v>
      </c>
      <c r="V25" s="717" t="s">
        <v>720</v>
      </c>
      <c r="W25" s="2546"/>
      <c r="X25" s="2658" t="str">
        <f t="shared" si="12"/>
        <v>jaunes pasteurisés</v>
      </c>
      <c r="Y25" s="2554"/>
      <c r="Z25" s="2558"/>
      <c r="AA25" s="2520"/>
      <c r="AB25" s="2521"/>
      <c r="AC25" s="2558"/>
      <c r="AD25" s="2520"/>
      <c r="AE25" s="2521"/>
      <c r="AF25" s="2558"/>
      <c r="AG25" s="2520"/>
      <c r="AH25" s="2521"/>
      <c r="AI25" s="2558"/>
      <c r="AJ25" s="2520"/>
      <c r="AK25" s="2521"/>
      <c r="AL25" s="3000" t="str">
        <f t="shared" si="3"/>
        <v>jaunes pasteurisés</v>
      </c>
      <c r="AM25" s="3001"/>
      <c r="AN25" s="2562">
        <f t="shared" si="4"/>
        <v>0</v>
      </c>
      <c r="AO25" s="747">
        <f>IF(AN14=0,0,(AN25/AN14)*AO14)</f>
        <v>0</v>
      </c>
      <c r="AP25" s="2563">
        <f>IF(AN14=0,0,IF(ISBLANK(Z25),0,(Z25/AN14)*AO14))</f>
        <v>0</v>
      </c>
      <c r="AQ25" s="2562">
        <f t="shared" si="5"/>
        <v>0</v>
      </c>
      <c r="AR25" s="747">
        <f>IF(AQ14=0,0,(AQ25/AQ14)*AR14)</f>
        <v>0</v>
      </c>
      <c r="AS25" s="2563">
        <f>IF(AQ14=0,0,IF(ISBLANK(AC25),0,(AC25/AQ14)*AR14))</f>
        <v>0</v>
      </c>
      <c r="AT25" s="2562">
        <f t="shared" si="6"/>
        <v>0</v>
      </c>
      <c r="AU25" s="747">
        <f>IF(AT14=0,0,(AT25/AT14)*AU14)</f>
        <v>0</v>
      </c>
      <c r="AV25" s="2563">
        <f>IF(AT14=0,0,IF(ISBLANK(AF25),0,(AF25/AT14)*AU14))</f>
        <v>0</v>
      </c>
      <c r="AW25" s="2562">
        <f t="shared" si="7"/>
        <v>0</v>
      </c>
      <c r="AX25" s="747">
        <f>IF(AW14=0,0,(AW25/AW14)*AX14)</f>
        <v>0</v>
      </c>
      <c r="AY25" s="2563">
        <f>IF(AW14=0,0,IF(ISBLANK(AI25),0,(AI25/AW14)*AX14))</f>
        <v>0</v>
      </c>
    </row>
    <row r="26" spans="1:51" ht="15.75">
      <c r="A26" s="2970"/>
      <c r="B26" s="2586" t="str">
        <f t="shared" si="13"/>
        <v>lait</v>
      </c>
      <c r="C26" s="2587"/>
      <c r="D26" s="2436">
        <f>IF(ISBLANK(Z26),0,(Z26/B7)*P7)</f>
        <v>0</v>
      </c>
      <c r="E26" s="2457">
        <f t="shared" si="8"/>
        <v>0</v>
      </c>
      <c r="F26" s="2441">
        <f>IF(ISBLANK(B7),0,IF(B7=0,0,(AN26/B7)*P7))</f>
        <v>0</v>
      </c>
      <c r="G26" s="2436">
        <f>IF(ISBLANK(AC26),0,(AC26/B7)*P7)</f>
        <v>0</v>
      </c>
      <c r="H26" s="2457">
        <f t="shared" si="9"/>
        <v>0</v>
      </c>
      <c r="I26" s="2441">
        <f>IF(ISBLANK(B7),0,IF(B7=0,0,(AQ26/B7)*P7))</f>
        <v>0</v>
      </c>
      <c r="J26" s="2436">
        <f>IF(ISBLANK(AF26),0,(AF26/B7)*P7)</f>
        <v>0</v>
      </c>
      <c r="K26" s="2457">
        <f t="shared" si="10"/>
        <v>0</v>
      </c>
      <c r="L26" s="2441">
        <f>IF(ISBLANK(B7),0,IF(B7=0,0,(AT26/B7)*P7))</f>
        <v>0</v>
      </c>
      <c r="M26" s="2436">
        <f>IF(ISBLANK(AI26),0,(AI26/B7)*P7)</f>
        <v>0</v>
      </c>
      <c r="N26" s="2457">
        <f t="shared" si="11"/>
        <v>0</v>
      </c>
      <c r="O26" s="2441">
        <f>IF(ISBLANK(B7),0,IF(B7=0,0,(AW26/B7)*P7))</f>
        <v>0</v>
      </c>
      <c r="P26" s="2442">
        <f t="shared" si="0"/>
        <v>0</v>
      </c>
      <c r="Q26" s="2461">
        <f t="shared" si="1"/>
        <v>0</v>
      </c>
      <c r="R26" s="2463" t="str">
        <f t="shared" si="2"/>
        <v/>
      </c>
      <c r="S26" s="722"/>
      <c r="T26" s="742" t="s">
        <v>47</v>
      </c>
      <c r="U26" s="745"/>
      <c r="V26" s="717" t="s">
        <v>720</v>
      </c>
      <c r="W26" s="2543"/>
      <c r="X26" s="2658" t="str">
        <f t="shared" si="12"/>
        <v>lait</v>
      </c>
      <c r="Y26" s="2555"/>
      <c r="Z26" s="2559"/>
      <c r="AA26" s="29"/>
      <c r="AB26" s="2522"/>
      <c r="AC26" s="2559"/>
      <c r="AD26" s="29"/>
      <c r="AE26" s="2522"/>
      <c r="AF26" s="2559"/>
      <c r="AG26" s="29"/>
      <c r="AH26" s="2522"/>
      <c r="AI26" s="2559"/>
      <c r="AJ26" s="29"/>
      <c r="AK26" s="2522"/>
      <c r="AL26" s="3000" t="str">
        <f t="shared" si="3"/>
        <v>lait</v>
      </c>
      <c r="AM26" s="3001"/>
      <c r="AN26" s="2562">
        <f t="shared" si="4"/>
        <v>0</v>
      </c>
      <c r="AO26" s="747">
        <f>IF(AN14=0,0,(AN26/AN14)*AO14)</f>
        <v>0</v>
      </c>
      <c r="AP26" s="2563">
        <f>IF(AN14=0,0,IF(ISBLANK(Z26),0,(Z26/AN14)*AO14))</f>
        <v>0</v>
      </c>
      <c r="AQ26" s="2562">
        <f t="shared" si="5"/>
        <v>0</v>
      </c>
      <c r="AR26" s="747">
        <f>IF(AQ14=0,0,(AQ26/AQ14)*AR14)</f>
        <v>0</v>
      </c>
      <c r="AS26" s="2563">
        <f>IF(AQ14=0,0,IF(ISBLANK(AC26),0,(AC26/AQ14)*AR14))</f>
        <v>0</v>
      </c>
      <c r="AT26" s="2562">
        <f t="shared" si="6"/>
        <v>0</v>
      </c>
      <c r="AU26" s="747">
        <f>IF(AT14=0,0,(AT26/AT14)*AU14)</f>
        <v>0</v>
      </c>
      <c r="AV26" s="2563">
        <f>IF(AT14=0,0,IF(ISBLANK(AF26),0,(AF26/AT14)*AU14))</f>
        <v>0</v>
      </c>
      <c r="AW26" s="2562">
        <f t="shared" si="7"/>
        <v>0</v>
      </c>
      <c r="AX26" s="747">
        <f>IF(AW14=0,0,(AW26/AW14)*AX14)</f>
        <v>0</v>
      </c>
      <c r="AY26" s="2563">
        <f>IF(AW14=0,0,IF(ISBLANK(AI26),0,(AI26/AW14)*AX14))</f>
        <v>0</v>
      </c>
    </row>
    <row r="27" spans="1:51" ht="15.75">
      <c r="A27" s="2970"/>
      <c r="B27" s="2586" t="str">
        <f t="shared" si="13"/>
        <v>crème fraiche</v>
      </c>
      <c r="C27" s="2587"/>
      <c r="D27" s="2436">
        <f>IF(ISBLANK(Z27),0,(Z27/B7)*P7)</f>
        <v>0</v>
      </c>
      <c r="E27" s="2457">
        <f t="shared" si="8"/>
        <v>0</v>
      </c>
      <c r="F27" s="2441">
        <f>IF(ISBLANK(B7),0,IF(B7=0,0,(AN27/B7)*P7))</f>
        <v>0</v>
      </c>
      <c r="G27" s="2436">
        <f>IF(ISBLANK(AC27),0,(AC27/B7)*P7)</f>
        <v>0</v>
      </c>
      <c r="H27" s="2457">
        <f t="shared" si="9"/>
        <v>0</v>
      </c>
      <c r="I27" s="2441">
        <f>IF(ISBLANK(B7),0,IF(B7=0,0,(AQ27/B7)*P7))</f>
        <v>0</v>
      </c>
      <c r="J27" s="2436">
        <f>IF(ISBLANK(AF27),0,(AF27/B7)*P7)</f>
        <v>0</v>
      </c>
      <c r="K27" s="2457">
        <f t="shared" si="10"/>
        <v>0</v>
      </c>
      <c r="L27" s="2441">
        <f>IF(ISBLANK(B7),0,IF(B7=0,0,(AT27/B7)*P7))</f>
        <v>0</v>
      </c>
      <c r="M27" s="2436">
        <f>IF(ISBLANK(AI27),0,(AI27/B7)*P7)</f>
        <v>0</v>
      </c>
      <c r="N27" s="2457">
        <f t="shared" si="11"/>
        <v>0</v>
      </c>
      <c r="O27" s="2441">
        <f>IF(ISBLANK(B7),0,IF(B7=0,0,(AW27/B7)*P7))</f>
        <v>0</v>
      </c>
      <c r="P27" s="2442">
        <f t="shared" si="0"/>
        <v>0</v>
      </c>
      <c r="Q27" s="2461">
        <f t="shared" si="1"/>
        <v>0</v>
      </c>
      <c r="R27" s="2463" t="str">
        <f t="shared" si="2"/>
        <v/>
      </c>
      <c r="S27" s="722"/>
      <c r="T27" s="742" t="s">
        <v>762</v>
      </c>
      <c r="U27" s="745"/>
      <c r="V27" s="717" t="s">
        <v>720</v>
      </c>
      <c r="W27" s="2546"/>
      <c r="X27" s="2658" t="str">
        <f t="shared" si="12"/>
        <v>crème fraiche</v>
      </c>
      <c r="Y27" s="2554"/>
      <c r="Z27" s="2558"/>
      <c r="AA27" s="2520"/>
      <c r="AB27" s="2521"/>
      <c r="AC27" s="2558"/>
      <c r="AD27" s="2520"/>
      <c r="AE27" s="2521"/>
      <c r="AF27" s="2558"/>
      <c r="AG27" s="2520"/>
      <c r="AH27" s="2521"/>
      <c r="AI27" s="2558"/>
      <c r="AJ27" s="2520"/>
      <c r="AK27" s="2521"/>
      <c r="AL27" s="3000" t="str">
        <f t="shared" si="3"/>
        <v>crème fraiche</v>
      </c>
      <c r="AM27" s="3001"/>
      <c r="AN27" s="2562">
        <f t="shared" si="4"/>
        <v>0</v>
      </c>
      <c r="AO27" s="747">
        <f>IF(AN14=0,0,(AN27/AN14)*AO14)</f>
        <v>0</v>
      </c>
      <c r="AP27" s="2563">
        <f>IF(AN14=0,0,IF(ISBLANK(Z27),0,(Z27/AN14)*AO14))</f>
        <v>0</v>
      </c>
      <c r="AQ27" s="2562">
        <f t="shared" si="5"/>
        <v>0</v>
      </c>
      <c r="AR27" s="747">
        <f>IF(AQ14=0,0,(AQ27/AQ14)*AR14)</f>
        <v>0</v>
      </c>
      <c r="AS27" s="2563">
        <f>IF(AQ14=0,0,IF(ISBLANK(AC27),0,(AC27/AQ14)*AR14))</f>
        <v>0</v>
      </c>
      <c r="AT27" s="2562">
        <f t="shared" si="6"/>
        <v>0</v>
      </c>
      <c r="AU27" s="747">
        <f>IF(AT14=0,0,(AT27/AT14)*AU14)</f>
        <v>0</v>
      </c>
      <c r="AV27" s="2563">
        <f>IF(AT14=0,0,IF(ISBLANK(AF27),0,(AF27/AT14)*AU14))</f>
        <v>0</v>
      </c>
      <c r="AW27" s="2562">
        <f t="shared" si="7"/>
        <v>0</v>
      </c>
      <c r="AX27" s="747">
        <f>IF(AW14=0,0,(AW27/AW14)*AX14)</f>
        <v>0</v>
      </c>
      <c r="AY27" s="2563">
        <f>IF(AW14=0,0,IF(ISBLANK(AI27),0,(AI27/AW14)*AX14))</f>
        <v>0</v>
      </c>
    </row>
    <row r="28" spans="1:51" ht="15" customHeight="1">
      <c r="A28" s="2970"/>
      <c r="B28" s="2586" t="str">
        <f t="shared" si="13"/>
        <v>fécule</v>
      </c>
      <c r="C28" s="2587"/>
      <c r="D28" s="2436">
        <f>IF(ISBLANK(Z28),0,(Z28/B7)*P7)</f>
        <v>0</v>
      </c>
      <c r="E28" s="2457">
        <f t="shared" si="8"/>
        <v>0</v>
      </c>
      <c r="F28" s="2441">
        <f>IF(ISBLANK(B7),0,IF(B7=0,0,(AN28/B7)*P7))</f>
        <v>0</v>
      </c>
      <c r="G28" s="2436">
        <f>IF(ISBLANK(AC28),0,(AC28/B7)*P7)</f>
        <v>0</v>
      </c>
      <c r="H28" s="2457">
        <f t="shared" si="9"/>
        <v>0</v>
      </c>
      <c r="I28" s="2441">
        <f>IF(ISBLANK(B7),0,IF(B7=0,0,(AQ28/B7)*P7))</f>
        <v>0</v>
      </c>
      <c r="J28" s="2436">
        <f>IF(ISBLANK(AF28),0,(AF28/B7)*P7)</f>
        <v>0</v>
      </c>
      <c r="K28" s="2457">
        <f t="shared" si="10"/>
        <v>0</v>
      </c>
      <c r="L28" s="2441">
        <f>IF(ISBLANK(B7),0,IF(B7=0,0,(AT28/B7)*P7))</f>
        <v>0</v>
      </c>
      <c r="M28" s="2436">
        <f>IF(ISBLANK(AI28),0,(AI28/B7)*P7)</f>
        <v>0</v>
      </c>
      <c r="N28" s="2457">
        <f t="shared" si="11"/>
        <v>0</v>
      </c>
      <c r="O28" s="2441">
        <f>IF(ISBLANK(B7),0,IF(B7=0,0,(AW28/B7)*P7))</f>
        <v>0</v>
      </c>
      <c r="P28" s="2442">
        <f t="shared" si="0"/>
        <v>0</v>
      </c>
      <c r="Q28" s="2461">
        <f t="shared" si="1"/>
        <v>0</v>
      </c>
      <c r="R28" s="2463" t="str">
        <f t="shared" si="2"/>
        <v/>
      </c>
      <c r="S28" s="722"/>
      <c r="T28" s="742" t="s">
        <v>48</v>
      </c>
      <c r="U28" s="745"/>
      <c r="V28" s="717" t="s">
        <v>720</v>
      </c>
      <c r="W28" s="2543"/>
      <c r="X28" s="2658" t="str">
        <f t="shared" si="12"/>
        <v>fécule</v>
      </c>
      <c r="Y28" s="2555"/>
      <c r="Z28" s="2559"/>
      <c r="AA28" s="29"/>
      <c r="AB28" s="2522"/>
      <c r="AC28" s="2559"/>
      <c r="AD28" s="29"/>
      <c r="AE28" s="2522"/>
      <c r="AF28" s="2559"/>
      <c r="AG28" s="29"/>
      <c r="AH28" s="2522"/>
      <c r="AI28" s="2559"/>
      <c r="AJ28" s="29"/>
      <c r="AK28" s="2522"/>
      <c r="AL28" s="3000" t="str">
        <f t="shared" si="3"/>
        <v>fécule</v>
      </c>
      <c r="AM28" s="3001"/>
      <c r="AN28" s="2562">
        <f t="shared" si="4"/>
        <v>0</v>
      </c>
      <c r="AO28" s="747">
        <f>IF(AN14=0,0,(AN28/AN14)*AO14)</f>
        <v>0</v>
      </c>
      <c r="AP28" s="2563">
        <f>IF(AN14=0,0,IF(ISBLANK(Z28),0,(Z28/AN14)*AO14))</f>
        <v>0</v>
      </c>
      <c r="AQ28" s="2562">
        <f t="shared" si="5"/>
        <v>0</v>
      </c>
      <c r="AR28" s="747">
        <f>IF(AQ14=0,0,(AQ28/AQ14)*AR14)</f>
        <v>0</v>
      </c>
      <c r="AS28" s="2563">
        <f>IF(AQ14=0,0,IF(ISBLANK(AC28),0,(AC28/AQ14)*AR14))</f>
        <v>0</v>
      </c>
      <c r="AT28" s="2562">
        <f t="shared" si="6"/>
        <v>0</v>
      </c>
      <c r="AU28" s="747">
        <f>IF(AT14=0,0,(AT28/AT14)*AU14)</f>
        <v>0</v>
      </c>
      <c r="AV28" s="2563">
        <f>IF(AT14=0,0,IF(ISBLANK(AF28),0,(AF28/AT14)*AU14))</f>
        <v>0</v>
      </c>
      <c r="AW28" s="2562">
        <f t="shared" si="7"/>
        <v>0</v>
      </c>
      <c r="AX28" s="747">
        <f>IF(AW14=0,0,(AW28/AW14)*AX14)</f>
        <v>0</v>
      </c>
      <c r="AY28" s="2563">
        <f>IF(AW14=0,0,IF(ISBLANK(AI28),0,(AI28/AW14)*AX14))</f>
        <v>0</v>
      </c>
    </row>
    <row r="29" spans="1:51" ht="15" customHeight="1">
      <c r="A29" s="2970"/>
      <c r="B29" s="2586" t="str">
        <f t="shared" si="13"/>
        <v>sel fin</v>
      </c>
      <c r="C29" s="2587"/>
      <c r="D29" s="2436">
        <f>IF(ISBLANK(Z29),0,(Z29/B7)*P7)</f>
        <v>0</v>
      </c>
      <c r="E29" s="2457">
        <f t="shared" si="8"/>
        <v>0</v>
      </c>
      <c r="F29" s="2441">
        <f>IF(ISBLANK(B7),0,IF(B7=0,0,(AN29/B7)*P7))</f>
        <v>0</v>
      </c>
      <c r="G29" s="2436">
        <f>IF(ISBLANK(AC29),0,(AC29/B7)*P7)</f>
        <v>0</v>
      </c>
      <c r="H29" s="2457">
        <f t="shared" si="9"/>
        <v>0</v>
      </c>
      <c r="I29" s="2441">
        <f>IF(ISBLANK(B7),0,IF(B7=0,0,(AQ29/B7)*P7))</f>
        <v>0</v>
      </c>
      <c r="J29" s="2436">
        <f>IF(ISBLANK(AF29),0,(AF29/B7)*P7)</f>
        <v>0</v>
      </c>
      <c r="K29" s="2457">
        <f t="shared" si="10"/>
        <v>0</v>
      </c>
      <c r="L29" s="2441">
        <f>IF(ISBLANK(B7),0,IF(B7=0,0,(AT29/B7)*P7))</f>
        <v>0</v>
      </c>
      <c r="M29" s="2436">
        <f>IF(ISBLANK(AI29),0,(AI29/B7)*P7)</f>
        <v>0</v>
      </c>
      <c r="N29" s="2457">
        <f t="shared" si="11"/>
        <v>0</v>
      </c>
      <c r="O29" s="2441">
        <f>IF(ISBLANK(B7),0,IF(B7=0,0,(AW29/B7)*P7))</f>
        <v>0</v>
      </c>
      <c r="P29" s="2442">
        <f t="shared" si="0"/>
        <v>0</v>
      </c>
      <c r="Q29" s="2461">
        <f t="shared" si="1"/>
        <v>0</v>
      </c>
      <c r="R29" s="2463" t="str">
        <f t="shared" si="2"/>
        <v/>
      </c>
      <c r="S29" s="722"/>
      <c r="T29" s="742" t="s">
        <v>3</v>
      </c>
      <c r="U29" s="745"/>
      <c r="V29" s="717" t="s">
        <v>720</v>
      </c>
      <c r="W29" s="2546"/>
      <c r="X29" s="2658" t="str">
        <f t="shared" si="12"/>
        <v>sel fin</v>
      </c>
      <c r="Y29" s="2554"/>
      <c r="Z29" s="2558"/>
      <c r="AA29" s="2520"/>
      <c r="AB29" s="2521"/>
      <c r="AC29" s="2558"/>
      <c r="AD29" s="2520"/>
      <c r="AE29" s="2521"/>
      <c r="AF29" s="2558"/>
      <c r="AG29" s="2520"/>
      <c r="AH29" s="2521"/>
      <c r="AI29" s="2558"/>
      <c r="AJ29" s="2520"/>
      <c r="AK29" s="2521"/>
      <c r="AL29" s="3000" t="str">
        <f t="shared" si="3"/>
        <v>sel fin</v>
      </c>
      <c r="AM29" s="3001"/>
      <c r="AN29" s="2562">
        <f t="shared" si="4"/>
        <v>0</v>
      </c>
      <c r="AO29" s="747">
        <f>IF(AN14=0,0,(AN29/AN14)*AO14)</f>
        <v>0</v>
      </c>
      <c r="AP29" s="2563">
        <f>IF(AN14=0,0,IF(ISBLANK(Z29),0,(Z29/AN14)*AO14))</f>
        <v>0</v>
      </c>
      <c r="AQ29" s="2562">
        <f t="shared" si="5"/>
        <v>0</v>
      </c>
      <c r="AR29" s="747">
        <f>IF(AQ14=0,0,(AQ29/AQ14)*AR14)</f>
        <v>0</v>
      </c>
      <c r="AS29" s="2563">
        <f>IF(AQ14=0,0,IF(ISBLANK(AC29),0,(AC29/AQ14)*AR14))</f>
        <v>0</v>
      </c>
      <c r="AT29" s="2562">
        <f t="shared" si="6"/>
        <v>0</v>
      </c>
      <c r="AU29" s="747">
        <f>IF(AT14=0,0,(AT29/AT14)*AU14)</f>
        <v>0</v>
      </c>
      <c r="AV29" s="2563">
        <f>IF(AT14=0,0,IF(ISBLANK(AF29),0,(AF29/AT14)*AU14))</f>
        <v>0</v>
      </c>
      <c r="AW29" s="2562">
        <f t="shared" si="7"/>
        <v>0</v>
      </c>
      <c r="AX29" s="747">
        <f>IF(AW14=0,0,(AW29/AW14)*AX14)</f>
        <v>0</v>
      </c>
      <c r="AY29" s="2563">
        <f>IF(AW14=0,0,IF(ISBLANK(AI29),0,(AI29/AW14)*AX14))</f>
        <v>0</v>
      </c>
    </row>
    <row r="30" spans="1:51" ht="15" customHeight="1">
      <c r="A30" s="2970"/>
      <c r="B30" s="2586" t="str">
        <f t="shared" si="13"/>
        <v>piment de cayenne</v>
      </c>
      <c r="C30" s="2587"/>
      <c r="D30" s="2436">
        <f>IF(ISBLANK(Z30),0,(Z30/B7)*P7)</f>
        <v>0</v>
      </c>
      <c r="E30" s="2457">
        <f t="shared" si="8"/>
        <v>0</v>
      </c>
      <c r="F30" s="2441">
        <f>IF(ISBLANK(B7),0,IF(B7=0,0,(AN30/B7)*P7))</f>
        <v>0</v>
      </c>
      <c r="G30" s="2436">
        <f>IF(ISBLANK(AC30),0,(AC30/B7)*P7)</f>
        <v>0</v>
      </c>
      <c r="H30" s="2457">
        <f t="shared" si="9"/>
        <v>0</v>
      </c>
      <c r="I30" s="2441">
        <f>IF(ISBLANK(B7),0,IF(B7=0,0,(AQ30/B7)*P7))</f>
        <v>0</v>
      </c>
      <c r="J30" s="2436">
        <f>IF(ISBLANK(AF30),0,(AF30/B7)*P7)</f>
        <v>0</v>
      </c>
      <c r="K30" s="2457">
        <f t="shared" si="10"/>
        <v>0</v>
      </c>
      <c r="L30" s="2441">
        <f>IF(ISBLANK(B7),0,IF(B7=0,0,(AT30/B7)*P7))</f>
        <v>0</v>
      </c>
      <c r="M30" s="2436">
        <f>IF(ISBLANK(AI30),0,(AI30/B7)*P7)</f>
        <v>0</v>
      </c>
      <c r="N30" s="2457">
        <f t="shared" si="11"/>
        <v>0</v>
      </c>
      <c r="O30" s="2441">
        <f>IF(ISBLANK(B7),0,IF(B7=0,0,(AW30/B7)*P7))</f>
        <v>0</v>
      </c>
      <c r="P30" s="2442">
        <f t="shared" si="0"/>
        <v>0</v>
      </c>
      <c r="Q30" s="2461">
        <f t="shared" si="1"/>
        <v>0</v>
      </c>
      <c r="R30" s="2463" t="str">
        <f t="shared" si="2"/>
        <v/>
      </c>
      <c r="S30" s="722"/>
      <c r="T30" s="742" t="s">
        <v>49</v>
      </c>
      <c r="U30" s="745" t="s">
        <v>1817</v>
      </c>
      <c r="V30" s="717" t="s">
        <v>720</v>
      </c>
      <c r="W30" s="2543"/>
      <c r="X30" s="2658" t="str">
        <f t="shared" si="12"/>
        <v>piment de cayenne</v>
      </c>
      <c r="Y30" s="2555"/>
      <c r="Z30" s="2559"/>
      <c r="AA30" s="29"/>
      <c r="AB30" s="2522"/>
      <c r="AC30" s="2559"/>
      <c r="AD30" s="29"/>
      <c r="AE30" s="2522"/>
      <c r="AF30" s="2559"/>
      <c r="AG30" s="29"/>
      <c r="AH30" s="2522"/>
      <c r="AI30" s="2559"/>
      <c r="AJ30" s="29"/>
      <c r="AK30" s="2522"/>
      <c r="AL30" s="3000" t="str">
        <f t="shared" si="3"/>
        <v>piment de cayenne</v>
      </c>
      <c r="AM30" s="3001"/>
      <c r="AN30" s="2562">
        <f t="shared" si="4"/>
        <v>0</v>
      </c>
      <c r="AO30" s="747">
        <f>IF(AN14=0,0,(AN30/AN14)*AO14)</f>
        <v>0</v>
      </c>
      <c r="AP30" s="2563">
        <f>IF(AN14=0,0,IF(ISBLANK(Z30),0,(Z30/AN14)*AO14))</f>
        <v>0</v>
      </c>
      <c r="AQ30" s="2562">
        <f t="shared" si="5"/>
        <v>0</v>
      </c>
      <c r="AR30" s="747">
        <f>IF(AQ14=0,0,(AQ30/AQ14)*AR14)</f>
        <v>0</v>
      </c>
      <c r="AS30" s="2563">
        <f>IF(AQ14=0,0,IF(ISBLANK(AC30),0,(AC30/AQ14)*AR14))</f>
        <v>0</v>
      </c>
      <c r="AT30" s="2562">
        <f t="shared" si="6"/>
        <v>0</v>
      </c>
      <c r="AU30" s="747">
        <f>IF(AT14=0,0,(AT30/AT14)*AU14)</f>
        <v>0</v>
      </c>
      <c r="AV30" s="2563">
        <f>IF(AT14=0,0,IF(ISBLANK(AF30),0,(AF30/AT14)*AU14))</f>
        <v>0</v>
      </c>
      <c r="AW30" s="2562">
        <f t="shared" si="7"/>
        <v>0</v>
      </c>
      <c r="AX30" s="747">
        <f>IF(AW14=0,0,(AW30/AW14)*AX14)</f>
        <v>0</v>
      </c>
      <c r="AY30" s="2563">
        <f>IF(AW14=0,0,IF(ISBLANK(AI30),0,(AI30/AW14)*AX14))</f>
        <v>0</v>
      </c>
    </row>
    <row r="31" spans="1:51" ht="15.75">
      <c r="A31" s="2970"/>
      <c r="B31" s="2586" t="str">
        <f t="shared" si="13"/>
        <v>muscade</v>
      </c>
      <c r="C31" s="2587"/>
      <c r="D31" s="2436">
        <f>IF(ISBLANK(Z31),0,(Z31/B7)*P7)</f>
        <v>0</v>
      </c>
      <c r="E31" s="2457">
        <f t="shared" si="8"/>
        <v>0</v>
      </c>
      <c r="F31" s="2441">
        <f>IF(ISBLANK(B7),0,IF(B7=0,0,(AN31/B7)*P7))</f>
        <v>0</v>
      </c>
      <c r="G31" s="2436">
        <f>IF(ISBLANK(AC31),0,(AC31/B7)*P7)</f>
        <v>0</v>
      </c>
      <c r="H31" s="2457">
        <f t="shared" si="9"/>
        <v>0</v>
      </c>
      <c r="I31" s="2441">
        <f>IF(ISBLANK(B7),0,IF(B7=0,0,(AQ31/B7)*P7))</f>
        <v>0</v>
      </c>
      <c r="J31" s="2436">
        <f>IF(ISBLANK(AF31),0,(AF31/B7)*P7)</f>
        <v>0</v>
      </c>
      <c r="K31" s="2457">
        <f t="shared" si="10"/>
        <v>0</v>
      </c>
      <c r="L31" s="2441">
        <f>IF(ISBLANK(B7),0,IF(B7=0,0,(AT31/B7)*P7))</f>
        <v>0</v>
      </c>
      <c r="M31" s="2436">
        <f>IF(ISBLANK(AI31),0,(AI31/B7)*P7)</f>
        <v>0</v>
      </c>
      <c r="N31" s="2457">
        <f t="shared" si="11"/>
        <v>0</v>
      </c>
      <c r="O31" s="2441">
        <f>IF(ISBLANK(B7),0,IF(B7=0,0,(AW31/B7)*P7))</f>
        <v>0</v>
      </c>
      <c r="P31" s="2442">
        <f t="shared" si="0"/>
        <v>0</v>
      </c>
      <c r="Q31" s="2461">
        <f t="shared" si="1"/>
        <v>0</v>
      </c>
      <c r="R31" s="2463" t="str">
        <f t="shared" si="2"/>
        <v/>
      </c>
      <c r="S31" s="722"/>
      <c r="T31" s="742" t="s">
        <v>50</v>
      </c>
      <c r="U31" s="745"/>
      <c r="V31" s="717" t="s">
        <v>720</v>
      </c>
      <c r="W31" s="2546"/>
      <c r="X31" s="2658" t="str">
        <f t="shared" si="12"/>
        <v>muscade</v>
      </c>
      <c r="Y31" s="2554"/>
      <c r="Z31" s="2558"/>
      <c r="AA31" s="2520"/>
      <c r="AB31" s="2521"/>
      <c r="AC31" s="2558"/>
      <c r="AD31" s="2520"/>
      <c r="AE31" s="2521"/>
      <c r="AF31" s="2558"/>
      <c r="AG31" s="2520"/>
      <c r="AH31" s="2521"/>
      <c r="AI31" s="2558"/>
      <c r="AJ31" s="2520"/>
      <c r="AK31" s="2521"/>
      <c r="AL31" s="3000" t="str">
        <f t="shared" si="3"/>
        <v>muscade</v>
      </c>
      <c r="AM31" s="3001"/>
      <c r="AN31" s="2562">
        <f t="shared" si="4"/>
        <v>0</v>
      </c>
      <c r="AO31" s="747">
        <f>IF(AN14=0,0,(AN31/AN14)*AO14)</f>
        <v>0</v>
      </c>
      <c r="AP31" s="2563">
        <f>IF(AN14=0,0,IF(ISBLANK(Z31),0,(Z31/AN14)*AO14))</f>
        <v>0</v>
      </c>
      <c r="AQ31" s="2562">
        <f t="shared" si="5"/>
        <v>0</v>
      </c>
      <c r="AR31" s="747">
        <f>IF(AQ14=0,0,(AQ31/AQ14)*AR14)</f>
        <v>0</v>
      </c>
      <c r="AS31" s="2563">
        <f>IF(AQ14=0,0,IF(ISBLANK(AC31),0,(AC31/AQ14)*AR14))</f>
        <v>0</v>
      </c>
      <c r="AT31" s="2562">
        <f t="shared" si="6"/>
        <v>0</v>
      </c>
      <c r="AU31" s="747">
        <f>IF(AT14=0,0,(AT31/AT14)*AU14)</f>
        <v>0</v>
      </c>
      <c r="AV31" s="2563">
        <f>IF(AT14=0,0,IF(ISBLANK(AF31),0,(AF31/AT14)*AU14))</f>
        <v>0</v>
      </c>
      <c r="AW31" s="2562">
        <f t="shared" si="7"/>
        <v>0</v>
      </c>
      <c r="AX31" s="747">
        <f>IF(AW14=0,0,(AW31/AW14)*AX14)</f>
        <v>0</v>
      </c>
      <c r="AY31" s="2563">
        <f>IF(AW14=0,0,IF(ISBLANK(AI31),0,(AI31/AW14)*AX14))</f>
        <v>0</v>
      </c>
    </row>
    <row r="32" spans="1:51" ht="15" customHeight="1">
      <c r="A32" s="2970"/>
      <c r="B32" s="2586" t="str">
        <f t="shared" si="13"/>
        <v>beurre fondu</v>
      </c>
      <c r="C32" s="2587"/>
      <c r="D32" s="2436">
        <f>IF(ISBLANK(Z32),0,(Z32/B7)*P7)</f>
        <v>0</v>
      </c>
      <c r="E32" s="2457">
        <f t="shared" si="8"/>
        <v>0</v>
      </c>
      <c r="F32" s="2441">
        <f>IF(ISBLANK(B7),0,IF(B7=0,0,(AN32/B7)*P7))</f>
        <v>0</v>
      </c>
      <c r="G32" s="2436">
        <f>IF(ISBLANK(AC32),0,(AC32/B7)*P7)</f>
        <v>0</v>
      </c>
      <c r="H32" s="2457">
        <f t="shared" si="9"/>
        <v>0</v>
      </c>
      <c r="I32" s="2441">
        <f>IF(ISBLANK(B7),0,IF(B7=0,0,(AQ32/B7)*P7))</f>
        <v>0</v>
      </c>
      <c r="J32" s="2436">
        <f>IF(ISBLANK(AF32),0,(AF32/B7)*P7)</f>
        <v>0</v>
      </c>
      <c r="K32" s="2457">
        <f t="shared" si="10"/>
        <v>0</v>
      </c>
      <c r="L32" s="2441">
        <f>IF(ISBLANK(B7),0,IF(B7=0,0,(AT32/B7)*P7))</f>
        <v>0</v>
      </c>
      <c r="M32" s="2436">
        <f>IF(ISBLANK(AI32),0,(AI32/B7)*P7)</f>
        <v>0</v>
      </c>
      <c r="N32" s="2457">
        <f t="shared" si="11"/>
        <v>0</v>
      </c>
      <c r="O32" s="2441">
        <f>IF(ISBLANK(B7),0,IF(B7=0,0,(AW32/B7)*P7))</f>
        <v>0</v>
      </c>
      <c r="P32" s="2442">
        <f t="shared" si="0"/>
        <v>0</v>
      </c>
      <c r="Q32" s="2461">
        <f t="shared" si="1"/>
        <v>0</v>
      </c>
      <c r="R32" s="2463" t="str">
        <f t="shared" si="2"/>
        <v/>
      </c>
      <c r="S32" s="722"/>
      <c r="T32" s="742" t="s">
        <v>763</v>
      </c>
      <c r="U32" s="745"/>
      <c r="V32" s="717" t="s">
        <v>720</v>
      </c>
      <c r="W32" s="2543"/>
      <c r="X32" s="2658" t="str">
        <f t="shared" si="12"/>
        <v>beurre fondu</v>
      </c>
      <c r="Y32" s="2555"/>
      <c r="Z32" s="2559"/>
      <c r="AA32" s="29"/>
      <c r="AB32" s="2522"/>
      <c r="AC32" s="2559"/>
      <c r="AD32" s="29"/>
      <c r="AE32" s="2522"/>
      <c r="AF32" s="2559"/>
      <c r="AG32" s="29"/>
      <c r="AH32" s="2522"/>
      <c r="AI32" s="2559"/>
      <c r="AJ32" s="29"/>
      <c r="AK32" s="2522"/>
      <c r="AL32" s="3000" t="str">
        <f t="shared" si="3"/>
        <v>beurre fondu</v>
      </c>
      <c r="AM32" s="3001"/>
      <c r="AN32" s="2562">
        <f t="shared" si="4"/>
        <v>0</v>
      </c>
      <c r="AO32" s="747">
        <f>IF(AN14=0,0,(AN32/AN14)*AO14)</f>
        <v>0</v>
      </c>
      <c r="AP32" s="2563">
        <f>IF(AN14=0,0,IF(ISBLANK(Z32),0,(Z32/AN14)*AO14))</f>
        <v>0</v>
      </c>
      <c r="AQ32" s="2562">
        <f t="shared" si="5"/>
        <v>0</v>
      </c>
      <c r="AR32" s="747">
        <f>IF(AQ14=0,0,(AQ32/AQ14)*AR14)</f>
        <v>0</v>
      </c>
      <c r="AS32" s="2563">
        <f>IF(AQ14=0,0,IF(ISBLANK(AC32),0,(AC32/AQ14)*AR14))</f>
        <v>0</v>
      </c>
      <c r="AT32" s="2562">
        <f t="shared" si="6"/>
        <v>0</v>
      </c>
      <c r="AU32" s="747">
        <f>IF(AT14=0,0,(AT32/AT14)*AU14)</f>
        <v>0</v>
      </c>
      <c r="AV32" s="2563">
        <f>IF(AT14=0,0,IF(ISBLANK(AF32),0,(AF32/AT14)*AU14))</f>
        <v>0</v>
      </c>
      <c r="AW32" s="2562">
        <f t="shared" si="7"/>
        <v>0</v>
      </c>
      <c r="AX32" s="747">
        <f>IF(AW14=0,0,(AW32/AW14)*AX14)</f>
        <v>0</v>
      </c>
      <c r="AY32" s="2563">
        <f>IF(AW14=0,0,IF(ISBLANK(AI32),0,(AI32/AW14)*AX14))</f>
        <v>0</v>
      </c>
    </row>
    <row r="33" spans="1:51" ht="15" customHeight="1">
      <c r="A33" s="2970"/>
      <c r="B33" s="2586">
        <f t="shared" si="13"/>
        <v>0</v>
      </c>
      <c r="C33" s="2587"/>
      <c r="D33" s="2436">
        <f>IF(ISBLANK(Z33),0,(Z33/B7)*P7)</f>
        <v>0</v>
      </c>
      <c r="E33" s="2457">
        <f t="shared" si="8"/>
        <v>0</v>
      </c>
      <c r="F33" s="2441">
        <f>IF(ISBLANK(B7),0,IF(B7=0,0,(AN33/B7)*P7))</f>
        <v>0</v>
      </c>
      <c r="G33" s="2436">
        <f>IF(ISBLANK(AC33),0,(AC33/B7)*P7)</f>
        <v>0</v>
      </c>
      <c r="H33" s="2457">
        <f t="shared" si="9"/>
        <v>0</v>
      </c>
      <c r="I33" s="2441">
        <f>IF(ISBLANK(B7),0,IF(B7=0,0,(AQ33/B7)*P7))</f>
        <v>0</v>
      </c>
      <c r="J33" s="2436">
        <f>IF(ISBLANK(AF33),0,(AF33/B7)*P7)</f>
        <v>0</v>
      </c>
      <c r="K33" s="2457">
        <f t="shared" si="10"/>
        <v>0</v>
      </c>
      <c r="L33" s="2441">
        <f>IF(ISBLANK(B7),0,IF(B7=0,0,(AT33/B7)*P7))</f>
        <v>0</v>
      </c>
      <c r="M33" s="2436">
        <f>IF(ISBLANK(AI33),0,(AI33/B7)*P7)</f>
        <v>0</v>
      </c>
      <c r="N33" s="2457">
        <f t="shared" si="11"/>
        <v>0</v>
      </c>
      <c r="O33" s="2441">
        <f>IF(ISBLANK(B7),0,IF(B7=0,0,(AW33/B7)*P7))</f>
        <v>0</v>
      </c>
      <c r="P33" s="2442">
        <f t="shared" si="0"/>
        <v>0</v>
      </c>
      <c r="Q33" s="2461">
        <f t="shared" si="1"/>
        <v>0</v>
      </c>
      <c r="R33" s="2463" t="str">
        <f t="shared" si="2"/>
        <v/>
      </c>
      <c r="S33" s="722"/>
      <c r="T33" s="742"/>
      <c r="U33" s="745"/>
      <c r="V33" s="717" t="s">
        <v>720</v>
      </c>
      <c r="W33" s="2546"/>
      <c r="X33" s="2658">
        <f t="shared" si="12"/>
        <v>0</v>
      </c>
      <c r="Y33" s="2554"/>
      <c r="Z33" s="2558"/>
      <c r="AA33" s="2520"/>
      <c r="AB33" s="2521"/>
      <c r="AC33" s="2558"/>
      <c r="AD33" s="2520"/>
      <c r="AE33" s="2521"/>
      <c r="AF33" s="2558"/>
      <c r="AG33" s="2520"/>
      <c r="AH33" s="2521"/>
      <c r="AI33" s="2558"/>
      <c r="AJ33" s="2520"/>
      <c r="AK33" s="2521"/>
      <c r="AL33" s="3000">
        <f t="shared" si="3"/>
        <v>0</v>
      </c>
      <c r="AM33" s="3001"/>
      <c r="AN33" s="2562">
        <f t="shared" si="4"/>
        <v>0</v>
      </c>
      <c r="AO33" s="747">
        <f>IF(AN14=0,0,(AN33/AN14)*AO14)</f>
        <v>0</v>
      </c>
      <c r="AP33" s="2563">
        <f>IF(AN14=0,0,IF(ISBLANK(Z33),0,(Z33/AN14)*AO14))</f>
        <v>0</v>
      </c>
      <c r="AQ33" s="2562">
        <f t="shared" si="5"/>
        <v>0</v>
      </c>
      <c r="AR33" s="747">
        <f>IF(AQ14=0,0,(AQ33/AQ14)*AR14)</f>
        <v>0</v>
      </c>
      <c r="AS33" s="2563">
        <f>IF(AQ14=0,0,IF(ISBLANK(AC33),0,(AC33/AQ14)*AR14))</f>
        <v>0</v>
      </c>
      <c r="AT33" s="2562">
        <f t="shared" si="6"/>
        <v>0</v>
      </c>
      <c r="AU33" s="747">
        <f>IF(AT14=0,0,(AT33/AT14)*AU14)</f>
        <v>0</v>
      </c>
      <c r="AV33" s="2563">
        <f>IF(AT14=0,0,IF(ISBLANK(AF33),0,(AF33/AT14)*AU14))</f>
        <v>0</v>
      </c>
      <c r="AW33" s="2562">
        <f t="shared" si="7"/>
        <v>0</v>
      </c>
      <c r="AX33" s="747">
        <f>IF(AW14=0,0,(AW33/AW14)*AX14)</f>
        <v>0</v>
      </c>
      <c r="AY33" s="2563">
        <f>IF(AW14=0,0,IF(ISBLANK(AI33),0,(AI33/AW14)*AX14))</f>
        <v>0</v>
      </c>
    </row>
    <row r="34" spans="1:51" ht="15" customHeight="1">
      <c r="A34" s="2970"/>
      <c r="B34" s="2586" t="str">
        <f t="shared" si="13"/>
        <v>GARNITURE</v>
      </c>
      <c r="C34" s="2587"/>
      <c r="D34" s="2436">
        <f>IF(ISBLANK(Z34),0,(Z34/B7)*P7)</f>
        <v>0</v>
      </c>
      <c r="E34" s="2457">
        <f t="shared" si="8"/>
        <v>0</v>
      </c>
      <c r="F34" s="2441">
        <f>IF(ISBLANK(B7),0,IF(B7=0,0,(AN34/B7)*P7))</f>
        <v>0</v>
      </c>
      <c r="G34" s="2436">
        <f>IF(ISBLANK(AC34),0,(AC34/B7)*P7)</f>
        <v>0</v>
      </c>
      <c r="H34" s="2457">
        <f t="shared" si="9"/>
        <v>0</v>
      </c>
      <c r="I34" s="2441">
        <f>IF(ISBLANK(B7),0,IF(B7=0,0,(AQ34/B7)*P7))</f>
        <v>0</v>
      </c>
      <c r="J34" s="2436">
        <f>IF(ISBLANK(AF34),0,(AF34/B7)*P7)</f>
        <v>0</v>
      </c>
      <c r="K34" s="2457">
        <f t="shared" si="10"/>
        <v>0</v>
      </c>
      <c r="L34" s="2441">
        <f>IF(ISBLANK(B7),0,IF(B7=0,0,(AT34/B7)*P7))</f>
        <v>0</v>
      </c>
      <c r="M34" s="2436">
        <f>IF(ISBLANK(AI34),0,(AI34/B7)*P7)</f>
        <v>0</v>
      </c>
      <c r="N34" s="2457">
        <f t="shared" si="11"/>
        <v>0</v>
      </c>
      <c r="O34" s="2441">
        <f>IF(ISBLANK(B7),0,IF(B7=0,0,(AW34/B7)*P7))</f>
        <v>0</v>
      </c>
      <c r="P34" s="2442">
        <f t="shared" si="0"/>
        <v>0</v>
      </c>
      <c r="Q34" s="2461">
        <f t="shared" si="1"/>
        <v>0</v>
      </c>
      <c r="R34" s="2463" t="str">
        <f t="shared" si="2"/>
        <v/>
      </c>
      <c r="S34" s="722"/>
      <c r="T34" s="742" t="s">
        <v>7059</v>
      </c>
      <c r="U34" s="745"/>
      <c r="V34" s="717" t="s">
        <v>720</v>
      </c>
      <c r="W34" s="2543"/>
      <c r="X34" s="2658" t="str">
        <f t="shared" si="12"/>
        <v>GARNITURE</v>
      </c>
      <c r="Y34" s="2555"/>
      <c r="Z34" s="2559"/>
      <c r="AA34" s="29"/>
      <c r="AB34" s="2522"/>
      <c r="AC34" s="2559"/>
      <c r="AD34" s="29"/>
      <c r="AE34" s="2522"/>
      <c r="AF34" s="2559"/>
      <c r="AG34" s="29"/>
      <c r="AH34" s="2522"/>
      <c r="AI34" s="2559"/>
      <c r="AJ34" s="29"/>
      <c r="AK34" s="2522"/>
      <c r="AL34" s="3000" t="str">
        <f t="shared" si="3"/>
        <v>GARNITURE</v>
      </c>
      <c r="AM34" s="3001"/>
      <c r="AN34" s="2562">
        <f t="shared" si="4"/>
        <v>0</v>
      </c>
      <c r="AO34" s="747">
        <f>IF(AN14=0,0,(AN34/AN14)*AO14)</f>
        <v>0</v>
      </c>
      <c r="AP34" s="2563">
        <f>IF(AN14=0,0,IF(ISBLANK(Z34),0,(Z34/AN14)*AO14))</f>
        <v>0</v>
      </c>
      <c r="AQ34" s="2562">
        <f t="shared" si="5"/>
        <v>0</v>
      </c>
      <c r="AR34" s="747">
        <f>IF(AQ14=0,0,(AQ34/AQ14)*AR14)</f>
        <v>0</v>
      </c>
      <c r="AS34" s="2563">
        <f>IF(AQ14=0,0,IF(ISBLANK(AC34),0,(AC34/AQ14)*AR14))</f>
        <v>0</v>
      </c>
      <c r="AT34" s="2562">
        <f t="shared" si="6"/>
        <v>0</v>
      </c>
      <c r="AU34" s="747">
        <f>IF(AT14=0,0,(AT34/AT14)*AU14)</f>
        <v>0</v>
      </c>
      <c r="AV34" s="2563">
        <f>IF(AT14=0,0,IF(ISBLANK(AF34),0,(AF34/AT14)*AU14))</f>
        <v>0</v>
      </c>
      <c r="AW34" s="2562">
        <f t="shared" si="7"/>
        <v>0</v>
      </c>
      <c r="AX34" s="747">
        <f>IF(AW14=0,0,(AW34/AW14)*AX14)</f>
        <v>0</v>
      </c>
      <c r="AY34" s="2563">
        <f>IF(AW14=0,0,IF(ISBLANK(AI34),0,(AI34/AW14)*AX14))</f>
        <v>0</v>
      </c>
    </row>
    <row r="35" spans="1:51" ht="15" customHeight="1">
      <c r="A35" s="2970"/>
      <c r="B35" s="2586">
        <f t="shared" si="13"/>
        <v>0</v>
      </c>
      <c r="C35" s="2587"/>
      <c r="D35" s="2436">
        <f>IF(ISBLANK(Z35),0,(Z35/B7)*P7)</f>
        <v>0</v>
      </c>
      <c r="E35" s="2457">
        <f t="shared" si="8"/>
        <v>0</v>
      </c>
      <c r="F35" s="2441">
        <f>IF(ISBLANK(B7),0,IF(B7=0,0,(AN35/B7)*P7))</f>
        <v>0</v>
      </c>
      <c r="G35" s="2436">
        <f>IF(ISBLANK(AC35),0,(AC35/B7)*P7)</f>
        <v>0</v>
      </c>
      <c r="H35" s="2457">
        <f t="shared" si="9"/>
        <v>0</v>
      </c>
      <c r="I35" s="2441">
        <f>IF(ISBLANK(B7),0,IF(B7=0,0,(AQ35/B7)*P7))</f>
        <v>0</v>
      </c>
      <c r="J35" s="2436">
        <f>IF(ISBLANK(AF35),0,(AF35/B7)*P7)</f>
        <v>0</v>
      </c>
      <c r="K35" s="2457">
        <f t="shared" si="10"/>
        <v>0</v>
      </c>
      <c r="L35" s="2441">
        <f>IF(ISBLANK(B7),0,IF(B7=0,0,(AT35/B7)*P7))</f>
        <v>0</v>
      </c>
      <c r="M35" s="2436">
        <f>IF(ISBLANK(AI35),0,(AI35/B7)*P7)</f>
        <v>0</v>
      </c>
      <c r="N35" s="2457">
        <f t="shared" si="11"/>
        <v>0</v>
      </c>
      <c r="O35" s="2441">
        <f>IF(ISBLANK(B7),0,IF(B7=0,0,(AW35/B7)*P7))</f>
        <v>0</v>
      </c>
      <c r="P35" s="2442">
        <f t="shared" si="0"/>
        <v>0</v>
      </c>
      <c r="Q35" s="2461">
        <f t="shared" si="1"/>
        <v>0</v>
      </c>
      <c r="R35" s="2463" t="str">
        <f t="shared" si="2"/>
        <v/>
      </c>
      <c r="S35" s="722"/>
      <c r="T35" s="742"/>
      <c r="U35" s="745"/>
      <c r="V35" s="717" t="s">
        <v>720</v>
      </c>
      <c r="W35" s="2546"/>
      <c r="X35" s="2658">
        <f t="shared" si="12"/>
        <v>0</v>
      </c>
      <c r="Y35" s="2554"/>
      <c r="Z35" s="2558"/>
      <c r="AA35" s="2520"/>
      <c r="AB35" s="2521"/>
      <c r="AC35" s="2558"/>
      <c r="AD35" s="2520"/>
      <c r="AE35" s="2521"/>
      <c r="AF35" s="2558"/>
      <c r="AG35" s="2520"/>
      <c r="AH35" s="2521"/>
      <c r="AI35" s="2558"/>
      <c r="AJ35" s="2520"/>
      <c r="AK35" s="2521"/>
      <c r="AL35" s="3000">
        <f t="shared" si="3"/>
        <v>0</v>
      </c>
      <c r="AM35" s="3001"/>
      <c r="AN35" s="2562">
        <f t="shared" si="4"/>
        <v>0</v>
      </c>
      <c r="AO35" s="747">
        <f>IF(AN14=0,0,(AN35/AN14)*AO14)</f>
        <v>0</v>
      </c>
      <c r="AP35" s="2563">
        <f>IF(AN14=0,0,IF(ISBLANK(Z35),0,(Z35/AN14)*AO14))</f>
        <v>0</v>
      </c>
      <c r="AQ35" s="2562">
        <f t="shared" si="5"/>
        <v>0</v>
      </c>
      <c r="AR35" s="747">
        <f>IF(AQ14=0,0,(AQ35/AQ14)*AR14)</f>
        <v>0</v>
      </c>
      <c r="AS35" s="2563">
        <f>IF(AQ14=0,0,IF(ISBLANK(AC35),0,(AC35/AQ14)*AR14))</f>
        <v>0</v>
      </c>
      <c r="AT35" s="2562">
        <f t="shared" si="6"/>
        <v>0</v>
      </c>
      <c r="AU35" s="747">
        <f>IF(AT14=0,0,(AT35/AT14)*AU14)</f>
        <v>0</v>
      </c>
      <c r="AV35" s="2563">
        <f>IF(AT14=0,0,IF(ISBLANK(AF35),0,(AF35/AT14)*AU14))</f>
        <v>0</v>
      </c>
      <c r="AW35" s="2562">
        <f t="shared" si="7"/>
        <v>0</v>
      </c>
      <c r="AX35" s="747">
        <f>IF(AW14=0,0,(AW35/AW14)*AX14)</f>
        <v>0</v>
      </c>
      <c r="AY35" s="2563">
        <f>IF(AW14=0,0,IF(ISBLANK(AI35),0,(AI35/AW14)*AX14))</f>
        <v>0</v>
      </c>
    </row>
    <row r="36" spans="1:51" ht="15.75">
      <c r="A36" s="2970"/>
      <c r="B36" s="2586" t="str">
        <f t="shared" si="13"/>
        <v>lardons de poitrine fumée</v>
      </c>
      <c r="C36" s="2587"/>
      <c r="D36" s="2436">
        <f>IF(ISBLANK(Z36),0,(Z36/B7)*P7)</f>
        <v>0</v>
      </c>
      <c r="E36" s="2457">
        <f t="shared" si="8"/>
        <v>0</v>
      </c>
      <c r="F36" s="2441">
        <f>IF(ISBLANK(B7),0,IF(B7=0,0,(AN36/B7)*P7))</f>
        <v>0</v>
      </c>
      <c r="G36" s="2436">
        <f>IF(ISBLANK(AC36),0,(AC36/B7)*P7)</f>
        <v>0</v>
      </c>
      <c r="H36" s="2457">
        <f t="shared" si="9"/>
        <v>0</v>
      </c>
      <c r="I36" s="2441">
        <f>IF(ISBLANK(B7),0,IF(B7=0,0,(AQ36/B7)*P7))</f>
        <v>0</v>
      </c>
      <c r="J36" s="2436">
        <f>IF(ISBLANK(AF36),0,(AF36/B7)*P7)</f>
        <v>0</v>
      </c>
      <c r="K36" s="2457">
        <f t="shared" si="10"/>
        <v>0</v>
      </c>
      <c r="L36" s="2441">
        <f>IF(ISBLANK(B7),0,IF(B7=0,0,(AT36/B7)*P7))</f>
        <v>0</v>
      </c>
      <c r="M36" s="2436">
        <f>IF(ISBLANK(AI36),0,(AI36/B7)*P7)</f>
        <v>0</v>
      </c>
      <c r="N36" s="2457">
        <f t="shared" si="11"/>
        <v>0</v>
      </c>
      <c r="O36" s="2441">
        <f>IF(ISBLANK(B7),0,IF(B7=0,0,(AW36/B7)*P7))</f>
        <v>0</v>
      </c>
      <c r="P36" s="2442">
        <f t="shared" si="0"/>
        <v>0</v>
      </c>
      <c r="Q36" s="2461">
        <f t="shared" si="1"/>
        <v>0</v>
      </c>
      <c r="R36" s="2463" t="str">
        <f t="shared" si="2"/>
        <v/>
      </c>
      <c r="S36" s="722"/>
      <c r="T36" s="742" t="s">
        <v>764</v>
      </c>
      <c r="U36" s="745"/>
      <c r="V36" s="717" t="s">
        <v>720</v>
      </c>
      <c r="W36" s="2543"/>
      <c r="X36" s="2658" t="str">
        <f t="shared" si="12"/>
        <v>lardons de poitrine fumée</v>
      </c>
      <c r="Y36" s="2555"/>
      <c r="Z36" s="2559"/>
      <c r="AA36" s="29"/>
      <c r="AB36" s="2522"/>
      <c r="AC36" s="2559"/>
      <c r="AD36" s="29"/>
      <c r="AE36" s="2522"/>
      <c r="AF36" s="2559"/>
      <c r="AG36" s="29"/>
      <c r="AH36" s="2522"/>
      <c r="AI36" s="2559"/>
      <c r="AJ36" s="29"/>
      <c r="AK36" s="2522"/>
      <c r="AL36" s="3000" t="str">
        <f t="shared" si="3"/>
        <v>lardons de poitrine fumée</v>
      </c>
      <c r="AM36" s="3001"/>
      <c r="AN36" s="2562">
        <f t="shared" si="4"/>
        <v>0</v>
      </c>
      <c r="AO36" s="747">
        <f>IF(AN14=0,0,(AN36/AN14)*AO14)</f>
        <v>0</v>
      </c>
      <c r="AP36" s="2563">
        <f>IF(AN14=0,0,IF(ISBLANK(Z36),0,(Z36/AN14)*AO14))</f>
        <v>0</v>
      </c>
      <c r="AQ36" s="2562">
        <f t="shared" si="5"/>
        <v>0</v>
      </c>
      <c r="AR36" s="747">
        <f>IF(AQ14=0,0,(AQ36/AQ14)*AR14)</f>
        <v>0</v>
      </c>
      <c r="AS36" s="2563">
        <f>IF(AQ14=0,0,IF(ISBLANK(AC36),0,(AC36/AQ14)*AR14))</f>
        <v>0</v>
      </c>
      <c r="AT36" s="2562">
        <f t="shared" si="6"/>
        <v>0</v>
      </c>
      <c r="AU36" s="747">
        <f>IF(AT14=0,0,(AT36/AT14)*AU14)</f>
        <v>0</v>
      </c>
      <c r="AV36" s="2563">
        <f>IF(AT14=0,0,IF(ISBLANK(AF36),0,(AF36/AT14)*AU14))</f>
        <v>0</v>
      </c>
      <c r="AW36" s="2562">
        <f t="shared" si="7"/>
        <v>0</v>
      </c>
      <c r="AX36" s="747">
        <f>IF(AW14=0,0,(AW36/AW14)*AX14)</f>
        <v>0</v>
      </c>
      <c r="AY36" s="2563">
        <f>IF(AW14=0,0,IF(ISBLANK(AI36),0,(AI36/AW14)*AX14))</f>
        <v>0</v>
      </c>
    </row>
    <row r="37" spans="1:51" ht="15" customHeight="1">
      <c r="A37" s="2970"/>
      <c r="B37" s="2586" t="str">
        <f t="shared" si="13"/>
        <v>emmenthal rapé</v>
      </c>
      <c r="C37" s="2587"/>
      <c r="D37" s="2436">
        <f>IF(ISBLANK(Z37),0,(Z37/B7)*P7)</f>
        <v>0</v>
      </c>
      <c r="E37" s="2457">
        <f t="shared" si="8"/>
        <v>0</v>
      </c>
      <c r="F37" s="2441">
        <f>IF(ISBLANK(B7),0,IF(B7=0,0,(AN37/B7)*P7))</f>
        <v>0</v>
      </c>
      <c r="G37" s="2436">
        <f>IF(ISBLANK(AC37),0,(AC37/B7)*P7)</f>
        <v>0</v>
      </c>
      <c r="H37" s="2457">
        <f t="shared" si="9"/>
        <v>0</v>
      </c>
      <c r="I37" s="2441">
        <f>IF(ISBLANK(B7),0,IF(B7=0,0,(AQ37/B7)*P7))</f>
        <v>0</v>
      </c>
      <c r="J37" s="2436">
        <f>IF(ISBLANK(AF37),0,(AF37/B7)*P7)</f>
        <v>0</v>
      </c>
      <c r="K37" s="2457">
        <f t="shared" si="10"/>
        <v>0</v>
      </c>
      <c r="L37" s="2441">
        <f>IF(ISBLANK(B7),0,IF(B7=0,0,(AT37/B7)*P7))</f>
        <v>0</v>
      </c>
      <c r="M37" s="2436">
        <f>IF(ISBLANK(AI37),0,(AI37/B7)*P7)</f>
        <v>0</v>
      </c>
      <c r="N37" s="2457">
        <f t="shared" si="11"/>
        <v>0</v>
      </c>
      <c r="O37" s="2441">
        <f>IF(ISBLANK(B7),0,IF(B7=0,0,(AW37/B7)*P7))</f>
        <v>0</v>
      </c>
      <c r="P37" s="2442">
        <f t="shared" si="0"/>
        <v>0</v>
      </c>
      <c r="Q37" s="2461">
        <f t="shared" si="1"/>
        <v>0</v>
      </c>
      <c r="R37" s="2463" t="str">
        <f t="shared" si="2"/>
        <v/>
      </c>
      <c r="S37" s="722"/>
      <c r="T37" s="742" t="s">
        <v>765</v>
      </c>
      <c r="U37" s="745"/>
      <c r="V37" s="717" t="s">
        <v>720</v>
      </c>
      <c r="W37" s="2546"/>
      <c r="X37" s="2658" t="str">
        <f t="shared" si="12"/>
        <v>emmenthal rapé</v>
      </c>
      <c r="Y37" s="2554"/>
      <c r="Z37" s="2558"/>
      <c r="AA37" s="2520"/>
      <c r="AB37" s="2521"/>
      <c r="AC37" s="2558"/>
      <c r="AD37" s="2520"/>
      <c r="AE37" s="2521"/>
      <c r="AF37" s="2558"/>
      <c r="AG37" s="2520"/>
      <c r="AH37" s="2521"/>
      <c r="AI37" s="2558"/>
      <c r="AJ37" s="2520"/>
      <c r="AK37" s="2521"/>
      <c r="AL37" s="3000" t="str">
        <f t="shared" si="3"/>
        <v>emmenthal rapé</v>
      </c>
      <c r="AM37" s="3001"/>
      <c r="AN37" s="2562">
        <f t="shared" si="4"/>
        <v>0</v>
      </c>
      <c r="AO37" s="747">
        <f>IF(AN14=0,0,(AN37/AN14)*AO14)</f>
        <v>0</v>
      </c>
      <c r="AP37" s="2563">
        <f>IF(AN14=0,0,IF(ISBLANK(Z37),0,(Z37/AN14)*AO14))</f>
        <v>0</v>
      </c>
      <c r="AQ37" s="2562">
        <f t="shared" si="5"/>
        <v>0</v>
      </c>
      <c r="AR37" s="747">
        <f>IF(AQ14=0,0,(AQ37/AQ14)*AR14)</f>
        <v>0</v>
      </c>
      <c r="AS37" s="2563">
        <f>IF(AQ14=0,0,IF(ISBLANK(AC37),0,(AC37/AQ14)*AR14))</f>
        <v>0</v>
      </c>
      <c r="AT37" s="2562">
        <f t="shared" si="6"/>
        <v>0</v>
      </c>
      <c r="AU37" s="747">
        <f>IF(AT14=0,0,(AT37/AT14)*AU14)</f>
        <v>0</v>
      </c>
      <c r="AV37" s="2563">
        <f>IF(AT14=0,0,IF(ISBLANK(AF37),0,(AF37/AT14)*AU14))</f>
        <v>0</v>
      </c>
      <c r="AW37" s="2562">
        <f t="shared" si="7"/>
        <v>0</v>
      </c>
      <c r="AX37" s="747">
        <f>IF(AW14=0,0,(AW37/AW14)*AX14)</f>
        <v>0</v>
      </c>
      <c r="AY37" s="2563">
        <f>IF(AW14=0,0,IF(ISBLANK(AI37),0,(AI37/AW14)*AX14))</f>
        <v>0</v>
      </c>
    </row>
    <row r="38" spans="1:51" ht="15" customHeight="1">
      <c r="A38" s="2970"/>
      <c r="B38" s="2586">
        <f t="shared" si="13"/>
        <v>0</v>
      </c>
      <c r="C38" s="2587"/>
      <c r="D38" s="2436">
        <f>IF(ISBLANK(Z38),0,(Z38/B7)*P7)</f>
        <v>0</v>
      </c>
      <c r="E38" s="2457">
        <f t="shared" si="8"/>
        <v>0</v>
      </c>
      <c r="F38" s="2441">
        <f>IF(ISBLANK(B7),0,IF(B7=0,0,(AN38/B7)*P7))</f>
        <v>0</v>
      </c>
      <c r="G38" s="2436">
        <f>IF(ISBLANK(AC38),0,(AC38/B7)*P7)</f>
        <v>0</v>
      </c>
      <c r="H38" s="2457">
        <f t="shared" si="9"/>
        <v>0</v>
      </c>
      <c r="I38" s="2441">
        <f>IF(ISBLANK(B7),0,IF(B7=0,0,(AQ38/B7)*P7))</f>
        <v>0</v>
      </c>
      <c r="J38" s="2436">
        <f>IF(ISBLANK(AF38),0,(AF38/B7)*P7)</f>
        <v>0</v>
      </c>
      <c r="K38" s="2457">
        <f t="shared" si="10"/>
        <v>0</v>
      </c>
      <c r="L38" s="2441">
        <f>IF(ISBLANK(B7),0,IF(B7=0,0,(AT38/B7)*P7))</f>
        <v>0</v>
      </c>
      <c r="M38" s="2436">
        <f>IF(ISBLANK(AI38),0,(AI38/B7)*P7)</f>
        <v>0</v>
      </c>
      <c r="N38" s="2457">
        <f t="shared" si="11"/>
        <v>0</v>
      </c>
      <c r="O38" s="2441">
        <f>IF(ISBLANK(B7),0,IF(B7=0,0,(AW38/B7)*P7))</f>
        <v>0</v>
      </c>
      <c r="P38" s="2442">
        <f t="shared" si="0"/>
        <v>0</v>
      </c>
      <c r="Q38" s="2461">
        <f t="shared" si="1"/>
        <v>0</v>
      </c>
      <c r="R38" s="2463" t="str">
        <f t="shared" si="2"/>
        <v/>
      </c>
      <c r="S38" s="722"/>
      <c r="T38" s="742"/>
      <c r="U38" s="745"/>
      <c r="V38" s="717" t="s">
        <v>720</v>
      </c>
      <c r="W38" s="2543"/>
      <c r="X38" s="2658">
        <f t="shared" si="12"/>
        <v>0</v>
      </c>
      <c r="Y38" s="2555"/>
      <c r="Z38" s="2559"/>
      <c r="AA38" s="29"/>
      <c r="AB38" s="2522"/>
      <c r="AC38" s="2559"/>
      <c r="AD38" s="29"/>
      <c r="AE38" s="2522"/>
      <c r="AF38" s="2559"/>
      <c r="AG38" s="29"/>
      <c r="AH38" s="2522"/>
      <c r="AI38" s="2559"/>
      <c r="AJ38" s="29"/>
      <c r="AK38" s="2522"/>
      <c r="AL38" s="3000">
        <f t="shared" si="3"/>
        <v>0</v>
      </c>
      <c r="AM38" s="3001"/>
      <c r="AN38" s="2562">
        <f t="shared" si="4"/>
        <v>0</v>
      </c>
      <c r="AO38" s="747">
        <f>IF(AN14=0,0,(AN38/AN14)*AO14)</f>
        <v>0</v>
      </c>
      <c r="AP38" s="2563">
        <f>IF(AN14=0,0,IF(ISBLANK(Z38),0,(Z38/AN14)*AO14))</f>
        <v>0</v>
      </c>
      <c r="AQ38" s="2562">
        <f t="shared" si="5"/>
        <v>0</v>
      </c>
      <c r="AR38" s="747">
        <f>IF(AQ14=0,0,(AQ38/AQ14)*AR14)</f>
        <v>0</v>
      </c>
      <c r="AS38" s="2563">
        <f>IF(AQ14=0,0,IF(ISBLANK(AC38),0,(AC38/AQ14)*AR14))</f>
        <v>0</v>
      </c>
      <c r="AT38" s="2562">
        <f t="shared" si="6"/>
        <v>0</v>
      </c>
      <c r="AU38" s="747">
        <f>IF(AT14=0,0,(AT38/AT14)*AU14)</f>
        <v>0</v>
      </c>
      <c r="AV38" s="2563">
        <f>IF(AT14=0,0,IF(ISBLANK(AF38),0,(AF38/AT14)*AU14))</f>
        <v>0</v>
      </c>
      <c r="AW38" s="2562">
        <f t="shared" si="7"/>
        <v>0</v>
      </c>
      <c r="AX38" s="747">
        <f>IF(AW14=0,0,(AW38/AW14)*AX14)</f>
        <v>0</v>
      </c>
      <c r="AY38" s="2563">
        <f>IF(AW14=0,0,IF(ISBLANK(AI38),0,(AI38/AW14)*AX14))</f>
        <v>0</v>
      </c>
    </row>
    <row r="39" spans="1:51" ht="15" customHeight="1">
      <c r="A39" s="2970"/>
      <c r="B39" s="2586">
        <f t="shared" si="13"/>
        <v>0</v>
      </c>
      <c r="C39" s="2587"/>
      <c r="D39" s="2436">
        <f>IF(ISBLANK(Z39),0,(Z39/B7)*P7)</f>
        <v>0</v>
      </c>
      <c r="E39" s="2457">
        <f t="shared" si="8"/>
        <v>0</v>
      </c>
      <c r="F39" s="2441">
        <f>IF(ISBLANK(B7),0,IF(B7=0,0,(AN39/B7)*P7))</f>
        <v>0</v>
      </c>
      <c r="G39" s="2436">
        <f>IF(ISBLANK(AC39),0,(AC39/B7)*P7)</f>
        <v>0</v>
      </c>
      <c r="H39" s="2457">
        <f t="shared" si="9"/>
        <v>0</v>
      </c>
      <c r="I39" s="2441">
        <f>IF(ISBLANK(B7),0,IF(B7=0,0,(AQ39/B7)*P7))</f>
        <v>0</v>
      </c>
      <c r="J39" s="2436">
        <f>IF(ISBLANK(AF39),0,(AF39/B7)*P7)</f>
        <v>0</v>
      </c>
      <c r="K39" s="2457">
        <f t="shared" si="10"/>
        <v>0</v>
      </c>
      <c r="L39" s="2441">
        <f>IF(ISBLANK(B7),0,IF(B7=0,0,(AT39/B7)*P7))</f>
        <v>0</v>
      </c>
      <c r="M39" s="2436">
        <f>IF(ISBLANK(AI39),0,(AI39/B7)*P7)</f>
        <v>0</v>
      </c>
      <c r="N39" s="2457">
        <f t="shared" si="11"/>
        <v>0</v>
      </c>
      <c r="O39" s="2441">
        <f>IF(ISBLANK(B7),0,IF(B7=0,0,(AW39/B7)*P7))</f>
        <v>0</v>
      </c>
      <c r="P39" s="2442">
        <f t="shared" si="0"/>
        <v>0</v>
      </c>
      <c r="Q39" s="2461">
        <f t="shared" si="1"/>
        <v>0</v>
      </c>
      <c r="R39" s="2463" t="str">
        <f t="shared" si="2"/>
        <v/>
      </c>
      <c r="S39" s="722"/>
      <c r="T39" s="742"/>
      <c r="U39" s="745"/>
      <c r="V39" s="717" t="s">
        <v>720</v>
      </c>
      <c r="W39" s="2546"/>
      <c r="X39" s="2658">
        <f t="shared" si="12"/>
        <v>0</v>
      </c>
      <c r="Y39" s="2554"/>
      <c r="Z39" s="2558"/>
      <c r="AA39" s="2520"/>
      <c r="AB39" s="2521"/>
      <c r="AC39" s="2558"/>
      <c r="AD39" s="2520"/>
      <c r="AE39" s="2521"/>
      <c r="AF39" s="2558"/>
      <c r="AG39" s="2520"/>
      <c r="AH39" s="2521"/>
      <c r="AI39" s="2558"/>
      <c r="AJ39" s="2520"/>
      <c r="AK39" s="2521"/>
      <c r="AL39" s="3000">
        <f t="shared" si="3"/>
        <v>0</v>
      </c>
      <c r="AM39" s="3001"/>
      <c r="AN39" s="2562">
        <f t="shared" si="4"/>
        <v>0</v>
      </c>
      <c r="AO39" s="747">
        <f>IF(AN14=0,0,(AN39/AN14)*AO14)</f>
        <v>0</v>
      </c>
      <c r="AP39" s="2563">
        <f>IF(AN14=0,0,IF(ISBLANK(Z39),0,(Z39/AN14)*AO14))</f>
        <v>0</v>
      </c>
      <c r="AQ39" s="2562">
        <f t="shared" si="5"/>
        <v>0</v>
      </c>
      <c r="AR39" s="747">
        <f>IF(AQ14=0,0,(AQ39/AQ14)*AR14)</f>
        <v>0</v>
      </c>
      <c r="AS39" s="2563">
        <f>IF(AQ14=0,0,IF(ISBLANK(AC39),0,(AC39/AQ14)*AR14))</f>
        <v>0</v>
      </c>
      <c r="AT39" s="2562">
        <f t="shared" si="6"/>
        <v>0</v>
      </c>
      <c r="AU39" s="747">
        <f>IF(AT14=0,0,(AT39/AT14)*AU14)</f>
        <v>0</v>
      </c>
      <c r="AV39" s="2563">
        <f>IF(AT14=0,0,IF(ISBLANK(AF39),0,(AF39/AT14)*AU14))</f>
        <v>0</v>
      </c>
      <c r="AW39" s="2562">
        <f t="shared" si="7"/>
        <v>0</v>
      </c>
      <c r="AX39" s="747">
        <f>IF(AW14=0,0,(AW39/AW14)*AX14)</f>
        <v>0</v>
      </c>
      <c r="AY39" s="2563">
        <f>IF(AW14=0,0,IF(ISBLANK(AI39),0,(AI39/AW14)*AX14))</f>
        <v>0</v>
      </c>
    </row>
    <row r="40" spans="1:51" ht="15" customHeight="1">
      <c r="A40" s="2970"/>
      <c r="B40" s="2586">
        <f t="shared" si="13"/>
        <v>0</v>
      </c>
      <c r="C40" s="2587"/>
      <c r="D40" s="2436">
        <f>IF(ISBLANK(Z40),0,(Z40/B7)*P7)</f>
        <v>0</v>
      </c>
      <c r="E40" s="2457">
        <f t="shared" si="8"/>
        <v>0</v>
      </c>
      <c r="F40" s="2441">
        <f>IF(ISBLANK(B7),0,IF(B7=0,0,(AN40/B7)*P7))</f>
        <v>0</v>
      </c>
      <c r="G40" s="2436">
        <f>IF(ISBLANK(AC40),0,(AC40/B7)*P7)</f>
        <v>0</v>
      </c>
      <c r="H40" s="2457">
        <f t="shared" si="9"/>
        <v>0</v>
      </c>
      <c r="I40" s="2441">
        <f>IF(ISBLANK(B7),0,IF(B7=0,0,(AQ40/B7)*P7))</f>
        <v>0</v>
      </c>
      <c r="J40" s="2436">
        <f>IF(ISBLANK(AF40),0,(AF40/B7)*P7)</f>
        <v>0</v>
      </c>
      <c r="K40" s="2457">
        <f t="shared" si="10"/>
        <v>0</v>
      </c>
      <c r="L40" s="2441">
        <f>IF(ISBLANK(B7),0,IF(B7=0,0,(AT40/B7)*P7))</f>
        <v>0</v>
      </c>
      <c r="M40" s="2436">
        <f>IF(ISBLANK(AI40),0,(AI40/B7)*P7)</f>
        <v>0</v>
      </c>
      <c r="N40" s="2457">
        <f t="shared" si="11"/>
        <v>0</v>
      </c>
      <c r="O40" s="2441">
        <f>IF(ISBLANK(B7),0,IF(B7=0,0,(AW40/B7)*P7))</f>
        <v>0</v>
      </c>
      <c r="P40" s="2442">
        <f t="shared" si="0"/>
        <v>0</v>
      </c>
      <c r="Q40" s="2461">
        <f t="shared" si="1"/>
        <v>0</v>
      </c>
      <c r="R40" s="2463" t="str">
        <f t="shared" si="2"/>
        <v/>
      </c>
      <c r="S40" s="722"/>
      <c r="T40" s="742"/>
      <c r="U40" s="745"/>
      <c r="V40" s="717" t="s">
        <v>720</v>
      </c>
      <c r="W40" s="2543"/>
      <c r="X40" s="2658">
        <f t="shared" si="12"/>
        <v>0</v>
      </c>
      <c r="Y40" s="2555"/>
      <c r="Z40" s="2559"/>
      <c r="AA40" s="29"/>
      <c r="AB40" s="2522"/>
      <c r="AC40" s="2559"/>
      <c r="AD40" s="29"/>
      <c r="AE40" s="2522"/>
      <c r="AF40" s="2559"/>
      <c r="AG40" s="29"/>
      <c r="AH40" s="2522"/>
      <c r="AI40" s="2559"/>
      <c r="AJ40" s="29"/>
      <c r="AK40" s="2522"/>
      <c r="AL40" s="3000">
        <f t="shared" si="3"/>
        <v>0</v>
      </c>
      <c r="AM40" s="3001"/>
      <c r="AN40" s="2562">
        <f t="shared" si="4"/>
        <v>0</v>
      </c>
      <c r="AO40" s="747">
        <f>IF(AN14=0,0,(AN40/AN14)*AO14)</f>
        <v>0</v>
      </c>
      <c r="AP40" s="2563">
        <f>IF(AN14=0,0,IF(ISBLANK(Z40),0,(Z40/AN14)*AO14))</f>
        <v>0</v>
      </c>
      <c r="AQ40" s="2562">
        <f t="shared" si="5"/>
        <v>0</v>
      </c>
      <c r="AR40" s="747">
        <f>IF(AQ14=0,0,(AQ40/AQ14)*AR14)</f>
        <v>0</v>
      </c>
      <c r="AS40" s="2563">
        <f>IF(AQ14=0,0,IF(ISBLANK(AC40),0,(AC40/AQ14)*AR14))</f>
        <v>0</v>
      </c>
      <c r="AT40" s="2562">
        <f t="shared" si="6"/>
        <v>0</v>
      </c>
      <c r="AU40" s="747">
        <f>IF(AT14=0,0,(AT40/AT14)*AU14)</f>
        <v>0</v>
      </c>
      <c r="AV40" s="2563">
        <f>IF(AT14=0,0,IF(ISBLANK(AF40),0,(AF40/AT14)*AU14))</f>
        <v>0</v>
      </c>
      <c r="AW40" s="2562">
        <f t="shared" si="7"/>
        <v>0</v>
      </c>
      <c r="AX40" s="747">
        <f>IF(AW14=0,0,(AW40/AW14)*AX14)</f>
        <v>0</v>
      </c>
      <c r="AY40" s="2563">
        <f>IF(AW14=0,0,IF(ISBLANK(AI40),0,(AI40/AW14)*AX14))</f>
        <v>0</v>
      </c>
    </row>
    <row r="41" spans="1:51" ht="15.75" customHeight="1">
      <c r="A41" s="2970"/>
      <c r="B41" s="2586">
        <f t="shared" si="13"/>
        <v>0</v>
      </c>
      <c r="C41" s="2587"/>
      <c r="D41" s="2436">
        <f>IF(ISBLANK(Z41),0,(Z41/B7)*P7)</f>
        <v>0</v>
      </c>
      <c r="E41" s="2457">
        <f t="shared" si="8"/>
        <v>0</v>
      </c>
      <c r="F41" s="2441">
        <f>IF(ISBLANK(B7),0,IF(B7=0,0,(AN41/B7)*P7))</f>
        <v>0</v>
      </c>
      <c r="G41" s="2436">
        <f>IF(ISBLANK(AC41),0,(AC41/B7)*P7)</f>
        <v>0</v>
      </c>
      <c r="H41" s="2457">
        <f t="shared" si="9"/>
        <v>0</v>
      </c>
      <c r="I41" s="2441">
        <f>IF(ISBLANK(B7),0,IF(B7=0,0,(AQ41/B7)*P7))</f>
        <v>0</v>
      </c>
      <c r="J41" s="2436">
        <f>IF(ISBLANK(AF41),0,(AF41/B7)*P7)</f>
        <v>0</v>
      </c>
      <c r="K41" s="2457">
        <f t="shared" si="10"/>
        <v>0</v>
      </c>
      <c r="L41" s="2441">
        <f>IF(ISBLANK(B7),0,IF(B7=0,0,(AT41/B7)*P7))</f>
        <v>0</v>
      </c>
      <c r="M41" s="2436">
        <f>IF(ISBLANK(AI41),0,(AI41/B7)*P7)</f>
        <v>0</v>
      </c>
      <c r="N41" s="2457">
        <f t="shared" si="11"/>
        <v>0</v>
      </c>
      <c r="O41" s="2441">
        <f>IF(ISBLANK(B7),0,IF(B7=0,0,(AW41/B7)*P7))</f>
        <v>0</v>
      </c>
      <c r="P41" s="2442">
        <f t="shared" si="0"/>
        <v>0</v>
      </c>
      <c r="Q41" s="2461">
        <f t="shared" si="1"/>
        <v>0</v>
      </c>
      <c r="R41" s="2463" t="str">
        <f t="shared" si="2"/>
        <v/>
      </c>
      <c r="S41" s="722"/>
      <c r="T41" s="742"/>
      <c r="U41" s="745"/>
      <c r="V41" s="717" t="s">
        <v>720</v>
      </c>
      <c r="W41" s="2546"/>
      <c r="X41" s="2658">
        <f t="shared" si="12"/>
        <v>0</v>
      </c>
      <c r="Y41" s="2554"/>
      <c r="Z41" s="2558"/>
      <c r="AA41" s="2520"/>
      <c r="AB41" s="2521"/>
      <c r="AC41" s="2558"/>
      <c r="AD41" s="2520"/>
      <c r="AE41" s="2521"/>
      <c r="AF41" s="2558"/>
      <c r="AG41" s="2520"/>
      <c r="AH41" s="2521"/>
      <c r="AI41" s="2558"/>
      <c r="AJ41" s="2520"/>
      <c r="AK41" s="2521"/>
      <c r="AL41" s="3000">
        <f t="shared" si="3"/>
        <v>0</v>
      </c>
      <c r="AM41" s="3001"/>
      <c r="AN41" s="2562">
        <f t="shared" si="4"/>
        <v>0</v>
      </c>
      <c r="AO41" s="747">
        <f>IF(AN14=0,0,(AN41/AN14)*AO14)</f>
        <v>0</v>
      </c>
      <c r="AP41" s="2563">
        <f>IF(AN14=0,0,IF(ISBLANK(Z41),0,(Z41/AN14)*AO14))</f>
        <v>0</v>
      </c>
      <c r="AQ41" s="2562">
        <f t="shared" si="5"/>
        <v>0</v>
      </c>
      <c r="AR41" s="747">
        <f>IF(AQ14=0,0,(AQ41/AQ14)*AR14)</f>
        <v>0</v>
      </c>
      <c r="AS41" s="2563">
        <f>IF(AQ14=0,0,IF(ISBLANK(AC41),0,(AC41/AQ14)*AR14))</f>
        <v>0</v>
      </c>
      <c r="AT41" s="2562">
        <f t="shared" si="6"/>
        <v>0</v>
      </c>
      <c r="AU41" s="747">
        <f>IF(AT14=0,0,(AT41/AT14)*AU14)</f>
        <v>0</v>
      </c>
      <c r="AV41" s="2563">
        <f>IF(AT14=0,0,IF(ISBLANK(AF41),0,(AF41/AT14)*AU14))</f>
        <v>0</v>
      </c>
      <c r="AW41" s="2562">
        <f t="shared" si="7"/>
        <v>0</v>
      </c>
      <c r="AX41" s="747">
        <f>IF(AW14=0,0,(AW41/AW14)*AX14)</f>
        <v>0</v>
      </c>
      <c r="AY41" s="2563">
        <f>IF(AW14=0,0,IF(ISBLANK(AI41),0,(AI41/AW14)*AX14))</f>
        <v>0</v>
      </c>
    </row>
    <row r="42" spans="1:51" ht="15" customHeight="1">
      <c r="A42" s="2970"/>
      <c r="B42" s="2586">
        <f t="shared" si="13"/>
        <v>0</v>
      </c>
      <c r="C42" s="2587"/>
      <c r="D42" s="2436">
        <f>IF(ISBLANK(Z42),0,(Z42/B7)*P7)</f>
        <v>0</v>
      </c>
      <c r="E42" s="2457">
        <f t="shared" si="8"/>
        <v>0</v>
      </c>
      <c r="F42" s="2441">
        <f>IF(ISBLANK(B7),0,IF(B7=0,0,(AN42/B7)*P7))</f>
        <v>0</v>
      </c>
      <c r="G42" s="2436">
        <f>IF(ISBLANK(AC42),0,(AC42/B7)*P7)</f>
        <v>0</v>
      </c>
      <c r="H42" s="2457">
        <f t="shared" si="9"/>
        <v>0</v>
      </c>
      <c r="I42" s="2441">
        <f>IF(ISBLANK(B7),0,IF(B7=0,0,(AQ42/B7)*P7))</f>
        <v>0</v>
      </c>
      <c r="J42" s="2436">
        <f>IF(ISBLANK(AF42),0,(AF42/B7)*P7)</f>
        <v>0</v>
      </c>
      <c r="K42" s="2457">
        <f t="shared" si="10"/>
        <v>0</v>
      </c>
      <c r="L42" s="2441">
        <f>IF(ISBLANK(B7),0,IF(B7=0,0,(AT42/B7)*P7))</f>
        <v>0</v>
      </c>
      <c r="M42" s="2436">
        <f>IF(ISBLANK(AI42),0,(AI42/B7)*P7)</f>
        <v>0</v>
      </c>
      <c r="N42" s="2457">
        <f t="shared" si="11"/>
        <v>0</v>
      </c>
      <c r="O42" s="2441">
        <f>IF(ISBLANK(B7),0,IF(B7=0,0,(AW42/B7)*P7))</f>
        <v>0</v>
      </c>
      <c r="P42" s="2442">
        <f t="shared" si="0"/>
        <v>0</v>
      </c>
      <c r="Q42" s="2461">
        <f t="shared" si="1"/>
        <v>0</v>
      </c>
      <c r="R42" s="2463" t="str">
        <f t="shared" si="2"/>
        <v/>
      </c>
      <c r="S42" s="722"/>
      <c r="T42" s="742"/>
      <c r="U42" s="745"/>
      <c r="V42" s="717" t="s">
        <v>720</v>
      </c>
      <c r="W42" s="2543"/>
      <c r="X42" s="2658">
        <f t="shared" si="12"/>
        <v>0</v>
      </c>
      <c r="Y42" s="2555"/>
      <c r="Z42" s="2559"/>
      <c r="AA42" s="29"/>
      <c r="AB42" s="2522"/>
      <c r="AC42" s="2559"/>
      <c r="AD42" s="29"/>
      <c r="AE42" s="2522"/>
      <c r="AF42" s="2559"/>
      <c r="AG42" s="29"/>
      <c r="AH42" s="2522"/>
      <c r="AI42" s="2559"/>
      <c r="AJ42" s="29"/>
      <c r="AK42" s="2522"/>
      <c r="AL42" s="3000">
        <f t="shared" si="3"/>
        <v>0</v>
      </c>
      <c r="AM42" s="3001"/>
      <c r="AN42" s="2562">
        <f t="shared" si="4"/>
        <v>0</v>
      </c>
      <c r="AO42" s="747">
        <f>IF(AN14=0,0,(AN42/AN14)*AO14)</f>
        <v>0</v>
      </c>
      <c r="AP42" s="2563">
        <f>IF(AN14=0,0,IF(ISBLANK(Z42),0,(Z42/AN14)*AO14))</f>
        <v>0</v>
      </c>
      <c r="AQ42" s="2562">
        <f t="shared" si="5"/>
        <v>0</v>
      </c>
      <c r="AR42" s="747">
        <f>IF(AQ14=0,0,(AQ42/AQ14)*AR14)</f>
        <v>0</v>
      </c>
      <c r="AS42" s="2563">
        <f>IF(AQ14=0,0,IF(ISBLANK(AC42),0,(AC42/AQ14)*AR14))</f>
        <v>0</v>
      </c>
      <c r="AT42" s="2562">
        <f t="shared" si="6"/>
        <v>0</v>
      </c>
      <c r="AU42" s="747">
        <f>IF(AT14=0,0,(AT42/AT14)*AU14)</f>
        <v>0</v>
      </c>
      <c r="AV42" s="2563">
        <f>IF(AT14=0,0,IF(ISBLANK(AF42),0,(AF42/AT14)*AU14))</f>
        <v>0</v>
      </c>
      <c r="AW42" s="2562">
        <f t="shared" si="7"/>
        <v>0</v>
      </c>
      <c r="AX42" s="747">
        <f>IF(AW14=0,0,(AW42/AW14)*AX14)</f>
        <v>0</v>
      </c>
      <c r="AY42" s="2563">
        <f>IF(AW14=0,0,IF(ISBLANK(AI42),0,(AI42/AW14)*AX14))</f>
        <v>0</v>
      </c>
    </row>
    <row r="43" spans="1:51" ht="15" customHeight="1">
      <c r="A43" s="2970"/>
      <c r="B43" s="2586">
        <f t="shared" si="13"/>
        <v>0</v>
      </c>
      <c r="C43" s="2587"/>
      <c r="D43" s="2436">
        <f>IF(ISBLANK(Z43),0,(Z43/B7)*P7)</f>
        <v>0</v>
      </c>
      <c r="E43" s="2457">
        <f t="shared" si="8"/>
        <v>0</v>
      </c>
      <c r="F43" s="2441">
        <f>IF(ISBLANK(B7),0,IF(B7=0,0,(AN43/B7)*P7))</f>
        <v>0</v>
      </c>
      <c r="G43" s="2436">
        <f>IF(ISBLANK(AC43),0,(AC43/B7)*P7)</f>
        <v>0</v>
      </c>
      <c r="H43" s="2457">
        <f t="shared" si="9"/>
        <v>0</v>
      </c>
      <c r="I43" s="2441">
        <f>IF(ISBLANK(B7),0,IF(B7=0,0,(AQ43/B7)*P7))</f>
        <v>0</v>
      </c>
      <c r="J43" s="2436">
        <f>IF(ISBLANK(AF43),0,(AF43/B7)*P7)</f>
        <v>0</v>
      </c>
      <c r="K43" s="2457">
        <f t="shared" si="10"/>
        <v>0</v>
      </c>
      <c r="L43" s="2441">
        <f>IF(ISBLANK(B7),0,IF(B7=0,0,(AT43/B7)*P7))</f>
        <v>0</v>
      </c>
      <c r="M43" s="2436">
        <f>IF(ISBLANK(AI43),0,(AI43/B7)*P7)</f>
        <v>0</v>
      </c>
      <c r="N43" s="2457">
        <f t="shared" si="11"/>
        <v>0</v>
      </c>
      <c r="O43" s="2441">
        <f>IF(ISBLANK(B7),0,IF(B7=0,0,(AW43/B7)*P7))</f>
        <v>0</v>
      </c>
      <c r="P43" s="2442">
        <f t="shared" si="0"/>
        <v>0</v>
      </c>
      <c r="Q43" s="2461">
        <f t="shared" si="1"/>
        <v>0</v>
      </c>
      <c r="R43" s="2463" t="str">
        <f t="shared" si="2"/>
        <v/>
      </c>
      <c r="S43" s="722"/>
      <c r="T43" s="742"/>
      <c r="U43" s="745"/>
      <c r="V43" s="717" t="s">
        <v>720</v>
      </c>
      <c r="W43" s="2546"/>
      <c r="X43" s="2658">
        <f t="shared" si="12"/>
        <v>0</v>
      </c>
      <c r="Y43" s="2554"/>
      <c r="Z43" s="2558"/>
      <c r="AA43" s="2520"/>
      <c r="AB43" s="2521"/>
      <c r="AC43" s="2558"/>
      <c r="AD43" s="2520"/>
      <c r="AE43" s="2521"/>
      <c r="AF43" s="2558"/>
      <c r="AG43" s="2520"/>
      <c r="AH43" s="2521"/>
      <c r="AI43" s="2558"/>
      <c r="AJ43" s="2520"/>
      <c r="AK43" s="2521"/>
      <c r="AL43" s="3000">
        <f t="shared" si="3"/>
        <v>0</v>
      </c>
      <c r="AM43" s="3001"/>
      <c r="AN43" s="2562">
        <f t="shared" si="4"/>
        <v>0</v>
      </c>
      <c r="AO43" s="747">
        <f>IF(AN14=0,0,(AN43/AN14)*AO14)</f>
        <v>0</v>
      </c>
      <c r="AP43" s="2563">
        <f>IF(AN14=0,0,IF(ISBLANK(Z43),0,(Z43/AN14)*AO14))</f>
        <v>0</v>
      </c>
      <c r="AQ43" s="2562">
        <f t="shared" si="5"/>
        <v>0</v>
      </c>
      <c r="AR43" s="747">
        <f>IF(AQ14=0,0,(AQ43/AQ14)*AR14)</f>
        <v>0</v>
      </c>
      <c r="AS43" s="2563">
        <f>IF(AQ14=0,0,IF(ISBLANK(AC43),0,(AC43/AQ14)*AR14))</f>
        <v>0</v>
      </c>
      <c r="AT43" s="2562">
        <f t="shared" si="6"/>
        <v>0</v>
      </c>
      <c r="AU43" s="747">
        <f>IF(AT14=0,0,(AT43/AT14)*AU14)</f>
        <v>0</v>
      </c>
      <c r="AV43" s="2563">
        <f>IF(AT14=0,0,IF(ISBLANK(AF43),0,(AF43/AT14)*AU14))</f>
        <v>0</v>
      </c>
      <c r="AW43" s="2562">
        <f t="shared" si="7"/>
        <v>0</v>
      </c>
      <c r="AX43" s="747">
        <f>IF(AW14=0,0,(AW43/AW14)*AX14)</f>
        <v>0</v>
      </c>
      <c r="AY43" s="2563">
        <f>IF(AW14=0,0,IF(ISBLANK(AI43),0,(AI43/AW14)*AX14))</f>
        <v>0</v>
      </c>
    </row>
    <row r="44" spans="1:51" ht="15" customHeight="1">
      <c r="A44" s="2970"/>
      <c r="B44" s="2586">
        <f t="shared" si="13"/>
        <v>0</v>
      </c>
      <c r="C44" s="2587"/>
      <c r="D44" s="2436">
        <f>IF(ISBLANK(Z44),0,(Z44/B7)*P7)</f>
        <v>0</v>
      </c>
      <c r="E44" s="2457">
        <f t="shared" si="8"/>
        <v>0</v>
      </c>
      <c r="F44" s="2441">
        <f>IF(ISBLANK(B7),0,IF(B7=0,0,(AN44/B7)*P7))</f>
        <v>0</v>
      </c>
      <c r="G44" s="2436">
        <f>IF(ISBLANK(AC44),0,(AC44/B7)*P7)</f>
        <v>0</v>
      </c>
      <c r="H44" s="2457">
        <f t="shared" si="9"/>
        <v>0</v>
      </c>
      <c r="I44" s="2441">
        <f>IF(ISBLANK(B7),0,IF(B7=0,0,(AQ44/B7)*P7))</f>
        <v>0</v>
      </c>
      <c r="J44" s="2436">
        <f>IF(ISBLANK(AF44),0,(AF44/B7)*P7)</f>
        <v>0</v>
      </c>
      <c r="K44" s="2457">
        <f t="shared" si="10"/>
        <v>0</v>
      </c>
      <c r="L44" s="2441">
        <f>IF(ISBLANK(B7),0,IF(B7=0,0,(AT44/B7)*P7))</f>
        <v>0</v>
      </c>
      <c r="M44" s="2436">
        <f>IF(ISBLANK(AI44),0,(AI44/B7)*P7)</f>
        <v>0</v>
      </c>
      <c r="N44" s="2457">
        <f t="shared" si="11"/>
        <v>0</v>
      </c>
      <c r="O44" s="2441">
        <f>IF(ISBLANK(B7),0,IF(B7=0,0,(AW44/B7)*P7))</f>
        <v>0</v>
      </c>
      <c r="P44" s="2442">
        <f t="shared" si="0"/>
        <v>0</v>
      </c>
      <c r="Q44" s="2461">
        <f t="shared" si="1"/>
        <v>0</v>
      </c>
      <c r="R44" s="2463" t="str">
        <f t="shared" si="2"/>
        <v/>
      </c>
      <c r="S44" s="722"/>
      <c r="T44" s="742"/>
      <c r="U44" s="745"/>
      <c r="V44" s="717" t="s">
        <v>720</v>
      </c>
      <c r="W44" s="2543"/>
      <c r="X44" s="2658">
        <f t="shared" si="12"/>
        <v>0</v>
      </c>
      <c r="Y44" s="2555"/>
      <c r="Z44" s="2559"/>
      <c r="AA44" s="29"/>
      <c r="AB44" s="2522"/>
      <c r="AC44" s="2559"/>
      <c r="AD44" s="29"/>
      <c r="AE44" s="2522"/>
      <c r="AF44" s="2559"/>
      <c r="AG44" s="29"/>
      <c r="AH44" s="2522"/>
      <c r="AI44" s="2559"/>
      <c r="AJ44" s="29"/>
      <c r="AK44" s="2522"/>
      <c r="AL44" s="3000">
        <f t="shared" si="3"/>
        <v>0</v>
      </c>
      <c r="AM44" s="3001"/>
      <c r="AN44" s="2562">
        <f t="shared" si="4"/>
        <v>0</v>
      </c>
      <c r="AO44" s="747">
        <f>IF(AN14=0,0,(AN44/AN14)*AO14)</f>
        <v>0</v>
      </c>
      <c r="AP44" s="2563">
        <f>IF(AN14=0,0,IF(ISBLANK(Z44),0,(Z44/AN14)*AO14))</f>
        <v>0</v>
      </c>
      <c r="AQ44" s="2562">
        <f t="shared" si="5"/>
        <v>0</v>
      </c>
      <c r="AR44" s="747">
        <f>IF(AQ14=0,0,(AQ44/AQ14)*AR14)</f>
        <v>0</v>
      </c>
      <c r="AS44" s="2563">
        <f>IF(AQ14=0,0,IF(ISBLANK(AC44),0,(AC44/AQ14)*AR14))</f>
        <v>0</v>
      </c>
      <c r="AT44" s="2562">
        <f t="shared" si="6"/>
        <v>0</v>
      </c>
      <c r="AU44" s="747">
        <f>IF(AT14=0,0,(AT44/AT14)*AU14)</f>
        <v>0</v>
      </c>
      <c r="AV44" s="2563">
        <f>IF(AT14=0,0,IF(ISBLANK(AF44),0,(AF44/AT14)*AU14))</f>
        <v>0</v>
      </c>
      <c r="AW44" s="2562">
        <f t="shared" si="7"/>
        <v>0</v>
      </c>
      <c r="AX44" s="747">
        <f>IF(AW14=0,0,(AW44/AW14)*AX14)</f>
        <v>0</v>
      </c>
      <c r="AY44" s="2563">
        <f>IF(AW14=0,0,IF(ISBLANK(AI44),0,(AI44/AW14)*AX14))</f>
        <v>0</v>
      </c>
    </row>
    <row r="45" spans="1:51" ht="15" customHeight="1">
      <c r="A45" s="2970"/>
      <c r="B45" s="2586">
        <f t="shared" si="13"/>
        <v>0</v>
      </c>
      <c r="C45" s="2587"/>
      <c r="D45" s="2436">
        <f>IF(ISBLANK(Z45),0,(Z45/B7)*P7)</f>
        <v>0</v>
      </c>
      <c r="E45" s="2457">
        <f t="shared" si="8"/>
        <v>0</v>
      </c>
      <c r="F45" s="2441">
        <f>IF(ISBLANK(B7),0,IF(B7=0,0,(AN45/B7)*P7))</f>
        <v>0</v>
      </c>
      <c r="G45" s="2436">
        <f>IF(ISBLANK(AC45),0,(AC45/B7)*P7)</f>
        <v>0</v>
      </c>
      <c r="H45" s="2457">
        <f t="shared" si="9"/>
        <v>0</v>
      </c>
      <c r="I45" s="2441">
        <f>IF(ISBLANK(B7),0,IF(B7=0,0,(AQ45/B7)*P7))</f>
        <v>0</v>
      </c>
      <c r="J45" s="2436">
        <f>IF(ISBLANK(AF45),0,(AF45/B7)*P7)</f>
        <v>0</v>
      </c>
      <c r="K45" s="2457">
        <f t="shared" si="10"/>
        <v>0</v>
      </c>
      <c r="L45" s="2441">
        <f>IF(ISBLANK(B7),0,IF(B7=0,0,(AT45/B7)*P7))</f>
        <v>0</v>
      </c>
      <c r="M45" s="2436">
        <f>IF(ISBLANK(AI45),0,(AI45/B7)*P7)</f>
        <v>0</v>
      </c>
      <c r="N45" s="2457">
        <f t="shared" si="11"/>
        <v>0</v>
      </c>
      <c r="O45" s="2441">
        <f>IF(ISBLANK(B7),0,IF(B7=0,0,(AW45/B7)*P7))</f>
        <v>0</v>
      </c>
      <c r="P45" s="2442">
        <f t="shared" si="0"/>
        <v>0</v>
      </c>
      <c r="Q45" s="2461">
        <f t="shared" si="1"/>
        <v>0</v>
      </c>
      <c r="R45" s="2463" t="str">
        <f t="shared" si="2"/>
        <v/>
      </c>
      <c r="S45" s="722"/>
      <c r="T45" s="742"/>
      <c r="U45" s="745"/>
      <c r="V45" s="717" t="s">
        <v>720</v>
      </c>
      <c r="W45" s="2546"/>
      <c r="X45" s="2658">
        <f t="shared" si="12"/>
        <v>0</v>
      </c>
      <c r="Y45" s="2554"/>
      <c r="Z45" s="2558"/>
      <c r="AA45" s="2520"/>
      <c r="AB45" s="2521"/>
      <c r="AC45" s="2558"/>
      <c r="AD45" s="2520"/>
      <c r="AE45" s="2521"/>
      <c r="AF45" s="2558"/>
      <c r="AG45" s="2520"/>
      <c r="AH45" s="2521"/>
      <c r="AI45" s="2558"/>
      <c r="AJ45" s="2520"/>
      <c r="AK45" s="2521"/>
      <c r="AL45" s="3000">
        <f t="shared" si="3"/>
        <v>0</v>
      </c>
      <c r="AM45" s="3001"/>
      <c r="AN45" s="2562">
        <f t="shared" si="4"/>
        <v>0</v>
      </c>
      <c r="AO45" s="747">
        <f>IF(AN14=0,0,(AN45/AN14)*AO14)</f>
        <v>0</v>
      </c>
      <c r="AP45" s="2563">
        <f>IF(AN14=0,0,IF(ISBLANK(Z45),0,(Z45/AN14)*AO14))</f>
        <v>0</v>
      </c>
      <c r="AQ45" s="2562">
        <f t="shared" si="5"/>
        <v>0</v>
      </c>
      <c r="AR45" s="747">
        <f>IF(AQ14=0,0,(AQ45/AQ14)*AR14)</f>
        <v>0</v>
      </c>
      <c r="AS45" s="2563">
        <f>IF(AQ14=0,0,IF(ISBLANK(AC45),0,(AC45/AQ14)*AR14))</f>
        <v>0</v>
      </c>
      <c r="AT45" s="2562">
        <f t="shared" si="6"/>
        <v>0</v>
      </c>
      <c r="AU45" s="747">
        <f>IF(AT14=0,0,(AT45/AT14)*AU14)</f>
        <v>0</v>
      </c>
      <c r="AV45" s="2563">
        <f>IF(AT14=0,0,IF(ISBLANK(AF45),0,(AF45/AT14)*AU14))</f>
        <v>0</v>
      </c>
      <c r="AW45" s="2562">
        <f t="shared" si="7"/>
        <v>0</v>
      </c>
      <c r="AX45" s="747">
        <f>IF(AW14=0,0,(AW45/AW14)*AX14)</f>
        <v>0</v>
      </c>
      <c r="AY45" s="2563">
        <f>IF(AW14=0,0,IF(ISBLANK(AI45),0,(AI45/AW14)*AX14))</f>
        <v>0</v>
      </c>
    </row>
    <row r="46" spans="1:51" ht="15" customHeight="1">
      <c r="A46" s="2970"/>
      <c r="B46" s="2586">
        <f t="shared" si="13"/>
        <v>0</v>
      </c>
      <c r="C46" s="2587"/>
      <c r="D46" s="2436">
        <f>IF(ISBLANK(Z46),0,(Z46/B7)*P7)</f>
        <v>0</v>
      </c>
      <c r="E46" s="2457">
        <f t="shared" si="8"/>
        <v>0</v>
      </c>
      <c r="F46" s="2441">
        <f>IF(ISBLANK(B7),0,IF(B7=0,0,(AN46/B7)*P7))</f>
        <v>0</v>
      </c>
      <c r="G46" s="2436">
        <f>IF(ISBLANK(AC46),0,(AC46/B7)*P7)</f>
        <v>0</v>
      </c>
      <c r="H46" s="2457">
        <f t="shared" si="9"/>
        <v>0</v>
      </c>
      <c r="I46" s="2441">
        <f>IF(ISBLANK(B7),0,IF(B7=0,0,(AQ46/B7)*P7))</f>
        <v>0</v>
      </c>
      <c r="J46" s="2436">
        <f>IF(ISBLANK(AF46),0,(AF46/B7)*P7)</f>
        <v>0</v>
      </c>
      <c r="K46" s="2457">
        <f t="shared" si="10"/>
        <v>0</v>
      </c>
      <c r="L46" s="2441">
        <f>IF(ISBLANK(B7),0,IF(B7=0,0,(AT46/B7)*P7))</f>
        <v>0</v>
      </c>
      <c r="M46" s="2436">
        <f>IF(ISBLANK(AI46),0,(AI46/B7)*P7)</f>
        <v>0</v>
      </c>
      <c r="N46" s="2457">
        <f t="shared" si="11"/>
        <v>0</v>
      </c>
      <c r="O46" s="2441">
        <f>IF(ISBLANK(B7),0,IF(B7=0,0,(AW46/B7)*P7))</f>
        <v>0</v>
      </c>
      <c r="P46" s="2442">
        <f t="shared" si="0"/>
        <v>0</v>
      </c>
      <c r="Q46" s="2461">
        <f t="shared" si="1"/>
        <v>0</v>
      </c>
      <c r="R46" s="2463" t="str">
        <f t="shared" si="2"/>
        <v/>
      </c>
      <c r="S46" s="722"/>
      <c r="T46" s="742"/>
      <c r="U46" s="745"/>
      <c r="V46" s="717" t="s">
        <v>720</v>
      </c>
      <c r="W46" s="2543"/>
      <c r="X46" s="2658">
        <f t="shared" si="12"/>
        <v>0</v>
      </c>
      <c r="Y46" s="2555"/>
      <c r="Z46" s="2559"/>
      <c r="AA46" s="29"/>
      <c r="AB46" s="2522"/>
      <c r="AC46" s="2559"/>
      <c r="AD46" s="29"/>
      <c r="AE46" s="2522"/>
      <c r="AF46" s="2559"/>
      <c r="AG46" s="29"/>
      <c r="AH46" s="2522"/>
      <c r="AI46" s="2559"/>
      <c r="AJ46" s="29"/>
      <c r="AK46" s="2522"/>
      <c r="AL46" s="3000">
        <f t="shared" si="3"/>
        <v>0</v>
      </c>
      <c r="AM46" s="3001"/>
      <c r="AN46" s="2562">
        <f t="shared" si="4"/>
        <v>0</v>
      </c>
      <c r="AO46" s="747">
        <f>IF(AN14=0,0,(AN46/AN14)*AO14)</f>
        <v>0</v>
      </c>
      <c r="AP46" s="2563">
        <f>IF(AN14=0,0,IF(ISBLANK(Z46),0,(Z46/AN14)*AO14))</f>
        <v>0</v>
      </c>
      <c r="AQ46" s="2562">
        <f t="shared" si="5"/>
        <v>0</v>
      </c>
      <c r="AR46" s="747">
        <f>IF(AQ14=0,0,(AQ46/AQ14)*AR14)</f>
        <v>0</v>
      </c>
      <c r="AS46" s="2563">
        <f>IF(AQ14=0,0,IF(ISBLANK(AC46),0,(AC46/AQ14)*AR14))</f>
        <v>0</v>
      </c>
      <c r="AT46" s="2562">
        <f t="shared" si="6"/>
        <v>0</v>
      </c>
      <c r="AU46" s="747">
        <f>IF(AT14=0,0,(AT46/AT14)*AU14)</f>
        <v>0</v>
      </c>
      <c r="AV46" s="2563">
        <f>IF(AT14=0,0,IF(ISBLANK(AF46),0,(AF46/AT14)*AU14))</f>
        <v>0</v>
      </c>
      <c r="AW46" s="2562">
        <f t="shared" si="7"/>
        <v>0</v>
      </c>
      <c r="AX46" s="747">
        <f>IF(AW14=0,0,(AW46/AW14)*AX14)</f>
        <v>0</v>
      </c>
      <c r="AY46" s="2563">
        <f>IF(AW14=0,0,IF(ISBLANK(AI46),0,(AI46/AW14)*AX14))</f>
        <v>0</v>
      </c>
    </row>
    <row r="47" spans="1:51" ht="15" customHeight="1">
      <c r="A47" s="2970"/>
      <c r="B47" s="2586">
        <f t="shared" si="13"/>
        <v>0</v>
      </c>
      <c r="C47" s="2587"/>
      <c r="D47" s="2436">
        <f>IF(ISBLANK(Z47),0,(Z47/B7)*P7)</f>
        <v>0</v>
      </c>
      <c r="E47" s="2457">
        <f t="shared" si="8"/>
        <v>0</v>
      </c>
      <c r="F47" s="2441">
        <f>IF(ISBLANK(B7),0,IF(B7=0,0,(AN47/B7)*P7))</f>
        <v>0</v>
      </c>
      <c r="G47" s="2436">
        <f>IF(ISBLANK(AC47),0,(AC47/B7)*P7)</f>
        <v>0</v>
      </c>
      <c r="H47" s="2457">
        <f t="shared" si="9"/>
        <v>0</v>
      </c>
      <c r="I47" s="2441">
        <f>IF(ISBLANK(B7),0,IF(B7=0,0,(AQ47/B7)*P7))</f>
        <v>0</v>
      </c>
      <c r="J47" s="2436">
        <f>IF(ISBLANK(AF47),0,(AF47/B7)*P7)</f>
        <v>0</v>
      </c>
      <c r="K47" s="2457">
        <f t="shared" si="10"/>
        <v>0</v>
      </c>
      <c r="L47" s="2441">
        <f>IF(ISBLANK(B7),0,IF(B7=0,0,(AT47/B7)*P7))</f>
        <v>0</v>
      </c>
      <c r="M47" s="2436">
        <f>IF(ISBLANK(AI47),0,(AI47/B7)*P7)</f>
        <v>0</v>
      </c>
      <c r="N47" s="2457">
        <f t="shared" si="11"/>
        <v>0</v>
      </c>
      <c r="O47" s="2441">
        <f>IF(ISBLANK(B7),0,IF(B7=0,0,(AW47/B7)*P7))</f>
        <v>0</v>
      </c>
      <c r="P47" s="2442">
        <f t="shared" si="0"/>
        <v>0</v>
      </c>
      <c r="Q47" s="2461">
        <f t="shared" si="1"/>
        <v>0</v>
      </c>
      <c r="R47" s="2463" t="str">
        <f t="shared" si="2"/>
        <v/>
      </c>
      <c r="S47" s="722"/>
      <c r="T47" s="742"/>
      <c r="U47" s="745"/>
      <c r="V47" s="717" t="s">
        <v>720</v>
      </c>
      <c r="W47" s="2546"/>
      <c r="X47" s="2658">
        <f t="shared" si="12"/>
        <v>0</v>
      </c>
      <c r="Y47" s="2554"/>
      <c r="Z47" s="2558"/>
      <c r="AA47" s="2520"/>
      <c r="AB47" s="2521"/>
      <c r="AC47" s="2558"/>
      <c r="AD47" s="2520"/>
      <c r="AE47" s="2521"/>
      <c r="AF47" s="2558"/>
      <c r="AG47" s="2520"/>
      <c r="AH47" s="2521"/>
      <c r="AI47" s="2558"/>
      <c r="AJ47" s="2520"/>
      <c r="AK47" s="2521"/>
      <c r="AL47" s="3000">
        <f t="shared" si="3"/>
        <v>0</v>
      </c>
      <c r="AM47" s="3001"/>
      <c r="AN47" s="2562">
        <f t="shared" si="4"/>
        <v>0</v>
      </c>
      <c r="AO47" s="747">
        <f>IF(AN14=0,0,(AN47/AN14)*AO14)</f>
        <v>0</v>
      </c>
      <c r="AP47" s="2563">
        <f>IF(AN14=0,0,IF(ISBLANK(Z47),0,(Z47/AN14)*AO14))</f>
        <v>0</v>
      </c>
      <c r="AQ47" s="2562">
        <f t="shared" si="5"/>
        <v>0</v>
      </c>
      <c r="AR47" s="747">
        <f>IF(AQ14=0,0,(AQ47/AQ14)*AR14)</f>
        <v>0</v>
      </c>
      <c r="AS47" s="2563">
        <f>IF(AQ14=0,0,IF(ISBLANK(AC47),0,(AC47/AQ14)*AR14))</f>
        <v>0</v>
      </c>
      <c r="AT47" s="2562">
        <f t="shared" si="6"/>
        <v>0</v>
      </c>
      <c r="AU47" s="747">
        <f>IF(AT14=0,0,(AT47/AT14)*AU14)</f>
        <v>0</v>
      </c>
      <c r="AV47" s="2563">
        <f>IF(AT14=0,0,IF(ISBLANK(AF47),0,(AF47/AT14)*AU14))</f>
        <v>0</v>
      </c>
      <c r="AW47" s="2562">
        <f t="shared" si="7"/>
        <v>0</v>
      </c>
      <c r="AX47" s="747">
        <f>IF(AW14=0,0,(AW47/AW14)*AX14)</f>
        <v>0</v>
      </c>
      <c r="AY47" s="2563">
        <f>IF(AW14=0,0,IF(ISBLANK(AI47),0,(AI47/AW14)*AX14))</f>
        <v>0</v>
      </c>
    </row>
    <row r="48" spans="1:51" ht="15" customHeight="1">
      <c r="A48" s="2970"/>
      <c r="B48" s="2586">
        <f t="shared" si="13"/>
        <v>0</v>
      </c>
      <c r="C48" s="2587"/>
      <c r="D48" s="2436">
        <f>IF(ISBLANK(Z48),0,(Z48/B7)*P7)</f>
        <v>0</v>
      </c>
      <c r="E48" s="2457">
        <f t="shared" si="8"/>
        <v>0</v>
      </c>
      <c r="F48" s="2441">
        <f>IF(ISBLANK(B7),0,IF(B7=0,0,(AN48/B7)*P7))</f>
        <v>0</v>
      </c>
      <c r="G48" s="2436">
        <f>IF(ISBLANK(AC48),0,(AC48/B7)*P7)</f>
        <v>0</v>
      </c>
      <c r="H48" s="2457">
        <f t="shared" si="9"/>
        <v>0</v>
      </c>
      <c r="I48" s="2441">
        <f>IF(ISBLANK(B7),0,IF(B7=0,0,(AQ48/B7)*P7))</f>
        <v>0</v>
      </c>
      <c r="J48" s="2436">
        <f>IF(ISBLANK(AF48),0,(AF48/B7)*P7)</f>
        <v>0</v>
      </c>
      <c r="K48" s="2457">
        <f t="shared" si="10"/>
        <v>0</v>
      </c>
      <c r="L48" s="2441">
        <f>IF(ISBLANK(B7),0,IF(B7=0,0,(AT48/B7)*P7))</f>
        <v>0</v>
      </c>
      <c r="M48" s="2436">
        <f>IF(ISBLANK(AI48),0,(AI48/B7)*P7)</f>
        <v>0</v>
      </c>
      <c r="N48" s="2457">
        <f t="shared" si="11"/>
        <v>0</v>
      </c>
      <c r="O48" s="2441">
        <f>IF(ISBLANK(B7),0,IF(B7=0,0,(AW48/B7)*P7))</f>
        <v>0</v>
      </c>
      <c r="P48" s="2442">
        <f t="shared" si="0"/>
        <v>0</v>
      </c>
      <c r="Q48" s="2461">
        <f t="shared" si="1"/>
        <v>0</v>
      </c>
      <c r="R48" s="2463" t="str">
        <f t="shared" si="2"/>
        <v/>
      </c>
      <c r="S48" s="722"/>
      <c r="T48" s="742"/>
      <c r="U48" s="745"/>
      <c r="V48" s="717" t="s">
        <v>720</v>
      </c>
      <c r="W48" s="2543"/>
      <c r="X48" s="2658">
        <f t="shared" si="12"/>
        <v>0</v>
      </c>
      <c r="Y48" s="2555"/>
      <c r="Z48" s="2559"/>
      <c r="AA48" s="29"/>
      <c r="AB48" s="2522"/>
      <c r="AC48" s="2559"/>
      <c r="AD48" s="29"/>
      <c r="AE48" s="2522"/>
      <c r="AF48" s="2559"/>
      <c r="AG48" s="29"/>
      <c r="AH48" s="2522"/>
      <c r="AI48" s="2559"/>
      <c r="AJ48" s="29"/>
      <c r="AK48" s="2522"/>
      <c r="AL48" s="3000">
        <f t="shared" si="3"/>
        <v>0</v>
      </c>
      <c r="AM48" s="3001"/>
      <c r="AN48" s="2562">
        <f t="shared" si="4"/>
        <v>0</v>
      </c>
      <c r="AO48" s="747">
        <f>IF(AN14=0,0,(AN48/AN14)*AO14)</f>
        <v>0</v>
      </c>
      <c r="AP48" s="2563">
        <f>IF(AN14=0,0,IF(ISBLANK(Z48),0,(Z48/AN14)*AO14))</f>
        <v>0</v>
      </c>
      <c r="AQ48" s="2562">
        <f t="shared" si="5"/>
        <v>0</v>
      </c>
      <c r="AR48" s="747">
        <f>IF(AQ14=0,0,(AQ48/AQ14)*AR14)</f>
        <v>0</v>
      </c>
      <c r="AS48" s="2563">
        <f>IF(AQ14=0,0,IF(ISBLANK(AC48),0,(AC48/AQ14)*AR14))</f>
        <v>0</v>
      </c>
      <c r="AT48" s="2562">
        <f t="shared" si="6"/>
        <v>0</v>
      </c>
      <c r="AU48" s="747">
        <f>IF(AT14=0,0,(AT48/AT14)*AU14)</f>
        <v>0</v>
      </c>
      <c r="AV48" s="2563">
        <f>IF(AT14=0,0,IF(ISBLANK(AF48),0,(AF48/AT14)*AU14))</f>
        <v>0</v>
      </c>
      <c r="AW48" s="2562">
        <f t="shared" si="7"/>
        <v>0</v>
      </c>
      <c r="AX48" s="747">
        <f>IF(AW14=0,0,(AW48/AW14)*AX14)</f>
        <v>0</v>
      </c>
      <c r="AY48" s="2563">
        <f>IF(AW14=0,0,IF(ISBLANK(AI48),0,(AI48/AW14)*AX14))</f>
        <v>0</v>
      </c>
    </row>
    <row r="49" spans="1:51" ht="15.75">
      <c r="A49" s="2970"/>
      <c r="B49" s="2586">
        <f t="shared" si="13"/>
        <v>0</v>
      </c>
      <c r="C49" s="2587"/>
      <c r="D49" s="2436">
        <f>IF(ISBLANK(Z49),0,(Z49/B7)*P7)</f>
        <v>0</v>
      </c>
      <c r="E49" s="2457">
        <f t="shared" si="8"/>
        <v>0</v>
      </c>
      <c r="F49" s="2441">
        <f>IF(ISBLANK(B7),0,IF(B7=0,0,(AN49/B7)*P7))</f>
        <v>0</v>
      </c>
      <c r="G49" s="2436">
        <f>IF(ISBLANK(AC49),0,(AC49/B7)*P7)</f>
        <v>0</v>
      </c>
      <c r="H49" s="2457">
        <f t="shared" si="9"/>
        <v>0</v>
      </c>
      <c r="I49" s="2441">
        <f>IF(ISBLANK(B7),0,IF(B7=0,0,(AQ49/B7)*P7))</f>
        <v>0</v>
      </c>
      <c r="J49" s="2436">
        <f>IF(ISBLANK(AF49),0,(AF49/B7)*P7)</f>
        <v>0</v>
      </c>
      <c r="K49" s="2457">
        <f t="shared" si="10"/>
        <v>0</v>
      </c>
      <c r="L49" s="2441">
        <f>IF(ISBLANK(B7),0,IF(B7=0,0,(AT49/B7)*P7))</f>
        <v>0</v>
      </c>
      <c r="M49" s="2436">
        <f>IF(ISBLANK(AI49),0,(AI49/B7)*P7)</f>
        <v>0</v>
      </c>
      <c r="N49" s="2457">
        <f t="shared" si="11"/>
        <v>0</v>
      </c>
      <c r="O49" s="2441">
        <f>IF(ISBLANK(B7),0,IF(B7=0,0,(AW49/B7)*P7))</f>
        <v>0</v>
      </c>
      <c r="P49" s="2442">
        <f t="shared" si="0"/>
        <v>0</v>
      </c>
      <c r="Q49" s="2461">
        <f t="shared" si="1"/>
        <v>0</v>
      </c>
      <c r="R49" s="2463" t="str">
        <f t="shared" si="2"/>
        <v/>
      </c>
      <c r="S49" s="722"/>
      <c r="T49" s="742"/>
      <c r="U49" s="745"/>
      <c r="V49" s="717" t="s">
        <v>720</v>
      </c>
      <c r="W49" s="2546"/>
      <c r="X49" s="2658">
        <f t="shared" si="12"/>
        <v>0</v>
      </c>
      <c r="Y49" s="2554"/>
      <c r="Z49" s="2558"/>
      <c r="AA49" s="2520"/>
      <c r="AB49" s="2521"/>
      <c r="AC49" s="2558"/>
      <c r="AD49" s="2520"/>
      <c r="AE49" s="2521"/>
      <c r="AF49" s="2558"/>
      <c r="AG49" s="2520"/>
      <c r="AH49" s="2521"/>
      <c r="AI49" s="2558"/>
      <c r="AJ49" s="2520"/>
      <c r="AK49" s="2521"/>
      <c r="AL49" s="3000">
        <f t="shared" si="3"/>
        <v>0</v>
      </c>
      <c r="AM49" s="3001"/>
      <c r="AN49" s="2562">
        <f t="shared" si="4"/>
        <v>0</v>
      </c>
      <c r="AO49" s="747">
        <f>IF(AN14=0,0,(AN49/AN14)*AO14)</f>
        <v>0</v>
      </c>
      <c r="AP49" s="2563">
        <f>IF(AN14=0,0,IF(ISBLANK(Z49),0,(Z49/AN14)*AO14))</f>
        <v>0</v>
      </c>
      <c r="AQ49" s="2562">
        <f t="shared" si="5"/>
        <v>0</v>
      </c>
      <c r="AR49" s="747">
        <f>IF(AQ14=0,0,(AQ49/AQ14)*AR14)</f>
        <v>0</v>
      </c>
      <c r="AS49" s="2563">
        <f>IF(AQ14=0,0,IF(ISBLANK(AC49),0,(AC49/AQ14)*AR14))</f>
        <v>0</v>
      </c>
      <c r="AT49" s="2562">
        <f t="shared" si="6"/>
        <v>0</v>
      </c>
      <c r="AU49" s="747">
        <f>IF(AT14=0,0,(AT49/AT14)*AU14)</f>
        <v>0</v>
      </c>
      <c r="AV49" s="2563">
        <f>IF(AT14=0,0,IF(ISBLANK(AF49),0,(AF49/AT14)*AU14))</f>
        <v>0</v>
      </c>
      <c r="AW49" s="2562">
        <f t="shared" si="7"/>
        <v>0</v>
      </c>
      <c r="AX49" s="747">
        <f>IF(AW14=0,0,(AW49/AW14)*AX14)</f>
        <v>0</v>
      </c>
      <c r="AY49" s="2563">
        <f>IF(AW14=0,0,IF(ISBLANK(AI49),0,(AI49/AW14)*AX14))</f>
        <v>0</v>
      </c>
    </row>
    <row r="50" spans="1:51" ht="15" customHeight="1">
      <c r="A50" s="2970"/>
      <c r="B50" s="2586">
        <f t="shared" si="13"/>
        <v>0</v>
      </c>
      <c r="C50" s="2587"/>
      <c r="D50" s="2436">
        <f>IF(ISBLANK(Z50),0,(Z50/B7)*P7)</f>
        <v>0</v>
      </c>
      <c r="E50" s="2457">
        <f t="shared" si="8"/>
        <v>0</v>
      </c>
      <c r="F50" s="2441">
        <f>IF(ISBLANK(B7),0,IF(B7=0,0,(AN50/B7)*P7))</f>
        <v>0</v>
      </c>
      <c r="G50" s="2436">
        <f>IF(ISBLANK(AC50),0,(AC50/B7)*P7)</f>
        <v>0</v>
      </c>
      <c r="H50" s="2457">
        <f t="shared" si="9"/>
        <v>0</v>
      </c>
      <c r="I50" s="2441">
        <f>IF(ISBLANK(B7),0,IF(B7=0,0,(AQ50/B7)*P7))</f>
        <v>0</v>
      </c>
      <c r="J50" s="2436">
        <f>IF(ISBLANK(AF50),0,(AF50/B7)*P7)</f>
        <v>0</v>
      </c>
      <c r="K50" s="2457">
        <f t="shared" si="10"/>
        <v>0</v>
      </c>
      <c r="L50" s="2441">
        <f>IF(ISBLANK(B7),0,IF(B7=0,0,(AT50/B7)*P7))</f>
        <v>0</v>
      </c>
      <c r="M50" s="2436">
        <f>IF(ISBLANK(AI50),0,(AI50/B7)*P7)</f>
        <v>0</v>
      </c>
      <c r="N50" s="2457">
        <f t="shared" si="11"/>
        <v>0</v>
      </c>
      <c r="O50" s="2441">
        <f>IF(ISBLANK(B7),0,IF(B7=0,0,(AW50/B7)*P7))</f>
        <v>0</v>
      </c>
      <c r="P50" s="2442">
        <f t="shared" si="0"/>
        <v>0</v>
      </c>
      <c r="Q50" s="2461">
        <f t="shared" si="1"/>
        <v>0</v>
      </c>
      <c r="R50" s="2463" t="str">
        <f t="shared" si="2"/>
        <v/>
      </c>
      <c r="S50" s="722"/>
      <c r="T50" s="742"/>
      <c r="U50" s="745"/>
      <c r="V50" s="717" t="s">
        <v>720</v>
      </c>
      <c r="W50" s="2543"/>
      <c r="X50" s="2658">
        <f t="shared" si="12"/>
        <v>0</v>
      </c>
      <c r="Y50" s="2555"/>
      <c r="Z50" s="2559"/>
      <c r="AA50" s="29"/>
      <c r="AB50" s="2522"/>
      <c r="AC50" s="2559"/>
      <c r="AD50" s="29"/>
      <c r="AE50" s="2522"/>
      <c r="AF50" s="2559"/>
      <c r="AG50" s="29"/>
      <c r="AH50" s="2522"/>
      <c r="AI50" s="2559"/>
      <c r="AJ50" s="29"/>
      <c r="AK50" s="2522"/>
      <c r="AL50" s="3000">
        <f t="shared" si="3"/>
        <v>0</v>
      </c>
      <c r="AM50" s="3001"/>
      <c r="AN50" s="2562">
        <f t="shared" si="4"/>
        <v>0</v>
      </c>
      <c r="AO50" s="747">
        <f>IF(AN14=0,0,(AN50/AN14)*AO14)</f>
        <v>0</v>
      </c>
      <c r="AP50" s="2563">
        <f>IF(AN14=0,0,IF(ISBLANK(Z50),0,(Z50/AN14)*AO14))</f>
        <v>0</v>
      </c>
      <c r="AQ50" s="2562">
        <f t="shared" si="5"/>
        <v>0</v>
      </c>
      <c r="AR50" s="747">
        <f>IF(AQ14=0,0,(AQ50/AQ14)*AR14)</f>
        <v>0</v>
      </c>
      <c r="AS50" s="2563">
        <f>IF(AQ14=0,0,IF(ISBLANK(AC50),0,(AC50/AQ14)*AR14))</f>
        <v>0</v>
      </c>
      <c r="AT50" s="2562">
        <f t="shared" si="6"/>
        <v>0</v>
      </c>
      <c r="AU50" s="747">
        <f>IF(AT14=0,0,(AT50/AT14)*AU14)</f>
        <v>0</v>
      </c>
      <c r="AV50" s="2563">
        <f>IF(AT14=0,0,IF(ISBLANK(AF50),0,(AF50/AT14)*AU14))</f>
        <v>0</v>
      </c>
      <c r="AW50" s="2562">
        <f t="shared" si="7"/>
        <v>0</v>
      </c>
      <c r="AX50" s="747">
        <f>IF(AW14=0,0,(AW50/AW14)*AX14)</f>
        <v>0</v>
      </c>
      <c r="AY50" s="2563">
        <f>IF(AW14=0,0,IF(ISBLANK(AI50),0,(AI50/AW14)*AX14))</f>
        <v>0</v>
      </c>
    </row>
    <row r="51" spans="1:51" ht="15" customHeight="1">
      <c r="A51" s="2970"/>
      <c r="B51" s="2586">
        <f t="shared" si="13"/>
        <v>0</v>
      </c>
      <c r="C51" s="2587"/>
      <c r="D51" s="2436">
        <f>IF(ISBLANK(Z51),0,(Z51/B7)*P7)</f>
        <v>0</v>
      </c>
      <c r="E51" s="2457">
        <f t="shared" si="8"/>
        <v>0</v>
      </c>
      <c r="F51" s="2441">
        <f>IF(ISBLANK(B7),0,IF(B7=0,0,(AN51/B7)*P7))</f>
        <v>0</v>
      </c>
      <c r="G51" s="2436">
        <f>IF(ISBLANK(AC51),0,(AC51/B7)*P7)</f>
        <v>0</v>
      </c>
      <c r="H51" s="2457">
        <f t="shared" si="9"/>
        <v>0</v>
      </c>
      <c r="I51" s="2441">
        <f>IF(ISBLANK(B7),0,IF(B7=0,0,(AQ51/B7)*P7))</f>
        <v>0</v>
      </c>
      <c r="J51" s="2436">
        <f>IF(ISBLANK(AF51),0,(AF51/B7)*P7)</f>
        <v>0</v>
      </c>
      <c r="K51" s="2457">
        <f t="shared" si="10"/>
        <v>0</v>
      </c>
      <c r="L51" s="2441">
        <f>IF(ISBLANK(B7),0,IF(B7=0,0,(AT51/B7)*P7))</f>
        <v>0</v>
      </c>
      <c r="M51" s="2436">
        <f>IF(ISBLANK(AI51),0,(AI51/B7)*P7)</f>
        <v>0</v>
      </c>
      <c r="N51" s="2457">
        <f t="shared" si="11"/>
        <v>0</v>
      </c>
      <c r="O51" s="2441">
        <f>IF(ISBLANK(B7),0,IF(B7=0,0,(AW51/B7)*P7))</f>
        <v>0</v>
      </c>
      <c r="P51" s="2442">
        <f t="shared" si="0"/>
        <v>0</v>
      </c>
      <c r="Q51" s="2461">
        <f t="shared" si="1"/>
        <v>0</v>
      </c>
      <c r="R51" s="2463" t="str">
        <f t="shared" si="2"/>
        <v/>
      </c>
      <c r="S51" s="722"/>
      <c r="T51" s="742"/>
      <c r="U51" s="745"/>
      <c r="V51" s="717" t="s">
        <v>720</v>
      </c>
      <c r="W51" s="2546"/>
      <c r="X51" s="2658">
        <f t="shared" si="12"/>
        <v>0</v>
      </c>
      <c r="Y51" s="2554"/>
      <c r="Z51" s="2558"/>
      <c r="AA51" s="2520"/>
      <c r="AB51" s="2521"/>
      <c r="AC51" s="2558"/>
      <c r="AD51" s="2520"/>
      <c r="AE51" s="2521"/>
      <c r="AF51" s="2558"/>
      <c r="AG51" s="2520"/>
      <c r="AH51" s="2521"/>
      <c r="AI51" s="2558"/>
      <c r="AJ51" s="2520"/>
      <c r="AK51" s="2521"/>
      <c r="AL51" s="3000">
        <f t="shared" si="3"/>
        <v>0</v>
      </c>
      <c r="AM51" s="3001"/>
      <c r="AN51" s="2562">
        <f t="shared" si="4"/>
        <v>0</v>
      </c>
      <c r="AO51" s="747">
        <f>IF(AN14=0,0,(AN51/AN14)*AO14)</f>
        <v>0</v>
      </c>
      <c r="AP51" s="2563">
        <f>IF(AN14=0,0,IF(ISBLANK(Z51),0,(Z51/AN14)*AO14))</f>
        <v>0</v>
      </c>
      <c r="AQ51" s="2562">
        <f t="shared" si="5"/>
        <v>0</v>
      </c>
      <c r="AR51" s="747">
        <f>IF(AQ14=0,0,(AQ51/AQ14)*AR14)</f>
        <v>0</v>
      </c>
      <c r="AS51" s="2563">
        <f>IF(AQ14=0,0,IF(ISBLANK(AC51),0,(AC51/AQ14)*AR14))</f>
        <v>0</v>
      </c>
      <c r="AT51" s="2562">
        <f t="shared" si="6"/>
        <v>0</v>
      </c>
      <c r="AU51" s="747">
        <f>IF(AT14=0,0,(AT51/AT14)*AU14)</f>
        <v>0</v>
      </c>
      <c r="AV51" s="2563">
        <f>IF(AT14=0,0,IF(ISBLANK(AF51),0,(AF51/AT14)*AU14))</f>
        <v>0</v>
      </c>
      <c r="AW51" s="2562">
        <f t="shared" si="7"/>
        <v>0</v>
      </c>
      <c r="AX51" s="747">
        <f>IF(AW14=0,0,(AW51/AW14)*AX14)</f>
        <v>0</v>
      </c>
      <c r="AY51" s="2563">
        <f>IF(AW14=0,0,IF(ISBLANK(AI51),0,(AI51/AW14)*AX14))</f>
        <v>0</v>
      </c>
    </row>
    <row r="52" spans="1:51" ht="15" customHeight="1">
      <c r="A52" s="2970"/>
      <c r="B52" s="2586">
        <f t="shared" si="13"/>
        <v>0</v>
      </c>
      <c r="C52" s="2587"/>
      <c r="D52" s="2436">
        <f>IF(ISBLANK(Z52),0,(Z52/B7)*P7)</f>
        <v>0</v>
      </c>
      <c r="E52" s="2457">
        <f t="shared" si="8"/>
        <v>0</v>
      </c>
      <c r="F52" s="2441">
        <f>IF(ISBLANK(B7),0,IF(B7=0,0,(AN52/B7)*P7))</f>
        <v>0</v>
      </c>
      <c r="G52" s="2436">
        <f>IF(ISBLANK(AC52),0,(AC52/B7)*P7)</f>
        <v>0</v>
      </c>
      <c r="H52" s="2457">
        <f t="shared" si="9"/>
        <v>0</v>
      </c>
      <c r="I52" s="2441">
        <f>IF(ISBLANK(B7),0,IF(B7=0,0,(AQ52/B7)*P7))</f>
        <v>0</v>
      </c>
      <c r="J52" s="2436">
        <f>IF(ISBLANK(AF52),0,(AF52/B7)*P7)</f>
        <v>0</v>
      </c>
      <c r="K52" s="2457">
        <f t="shared" si="10"/>
        <v>0</v>
      </c>
      <c r="L52" s="2441">
        <f>IF(ISBLANK(B7),0,IF(B7=0,0,(AT52/B7)*P7))</f>
        <v>0</v>
      </c>
      <c r="M52" s="2436">
        <f>IF(ISBLANK(AI52),0,(AI52/B7)*P7)</f>
        <v>0</v>
      </c>
      <c r="N52" s="2457">
        <f t="shared" si="11"/>
        <v>0</v>
      </c>
      <c r="O52" s="2441">
        <f>IF(ISBLANK(B7),0,IF(B7=0,0,(AW52/B7)*P7))</f>
        <v>0</v>
      </c>
      <c r="P52" s="2442">
        <f t="shared" si="0"/>
        <v>0</v>
      </c>
      <c r="Q52" s="2461">
        <f t="shared" si="1"/>
        <v>0</v>
      </c>
      <c r="R52" s="2463" t="str">
        <f t="shared" si="2"/>
        <v/>
      </c>
      <c r="S52" s="722"/>
      <c r="T52" s="742"/>
      <c r="U52" s="745"/>
      <c r="V52" s="717" t="s">
        <v>720</v>
      </c>
      <c r="W52" s="2543"/>
      <c r="X52" s="2658">
        <f t="shared" si="12"/>
        <v>0</v>
      </c>
      <c r="Y52" s="2555"/>
      <c r="Z52" s="2559"/>
      <c r="AA52" s="29"/>
      <c r="AB52" s="2522"/>
      <c r="AC52" s="2559"/>
      <c r="AD52" s="29"/>
      <c r="AE52" s="2522"/>
      <c r="AF52" s="2559"/>
      <c r="AG52" s="29"/>
      <c r="AH52" s="2522"/>
      <c r="AI52" s="2559"/>
      <c r="AJ52" s="29"/>
      <c r="AK52" s="2522"/>
      <c r="AL52" s="3000">
        <f t="shared" si="3"/>
        <v>0</v>
      </c>
      <c r="AM52" s="3001"/>
      <c r="AN52" s="2562">
        <f t="shared" si="4"/>
        <v>0</v>
      </c>
      <c r="AO52" s="747">
        <f>IF(AN14=0,0,(AN52/AN14)*AO14)</f>
        <v>0</v>
      </c>
      <c r="AP52" s="2563">
        <f>IF(AN14=0,0,IF(ISBLANK(Z52),0,(Z52/AN14)*AO14))</f>
        <v>0</v>
      </c>
      <c r="AQ52" s="2562">
        <f t="shared" si="5"/>
        <v>0</v>
      </c>
      <c r="AR52" s="747">
        <f>IF(AQ14=0,0,(AQ52/AQ14)*AR14)</f>
        <v>0</v>
      </c>
      <c r="AS52" s="2563">
        <f>IF(AQ14=0,0,IF(ISBLANK(AC52),0,(AC52/AQ14)*AR14))</f>
        <v>0</v>
      </c>
      <c r="AT52" s="2562">
        <f t="shared" si="6"/>
        <v>0</v>
      </c>
      <c r="AU52" s="747">
        <f>IF(AT14=0,0,(AT52/AT14)*AU14)</f>
        <v>0</v>
      </c>
      <c r="AV52" s="2563">
        <f>IF(AT14=0,0,IF(ISBLANK(AF52),0,(AF52/AT14)*AU14))</f>
        <v>0</v>
      </c>
      <c r="AW52" s="2562">
        <f t="shared" si="7"/>
        <v>0</v>
      </c>
      <c r="AX52" s="747">
        <f>IF(AW14=0,0,(AW52/AW14)*AX14)</f>
        <v>0</v>
      </c>
      <c r="AY52" s="2563">
        <f>IF(AW14=0,0,IF(ISBLANK(AI52),0,(AI52/AW14)*AX14))</f>
        <v>0</v>
      </c>
    </row>
    <row r="53" spans="1:51" ht="15.75">
      <c r="A53" s="2970"/>
      <c r="B53" s="2586">
        <f t="shared" si="13"/>
        <v>0</v>
      </c>
      <c r="C53" s="2587"/>
      <c r="D53" s="2436">
        <f>IF(ISBLANK(Z53),0,(Z53/B7)*P7)</f>
        <v>0</v>
      </c>
      <c r="E53" s="2457">
        <f t="shared" si="8"/>
        <v>0</v>
      </c>
      <c r="F53" s="2441">
        <f>IF(ISBLANK(B7),0,IF(B7=0,0,(AN53/B7)*P7))</f>
        <v>0</v>
      </c>
      <c r="G53" s="2436">
        <f>IF(ISBLANK(AC53),0,(AC53/B7)*P7)</f>
        <v>0</v>
      </c>
      <c r="H53" s="2457">
        <f t="shared" si="9"/>
        <v>0</v>
      </c>
      <c r="I53" s="2441">
        <f>IF(ISBLANK(B7),0,IF(B7=0,0,(AQ53/B7)*P7))</f>
        <v>0</v>
      </c>
      <c r="J53" s="2436">
        <f>IF(ISBLANK(AF53),0,(AF53/B7)*P7)</f>
        <v>0</v>
      </c>
      <c r="K53" s="2457">
        <f t="shared" si="10"/>
        <v>0</v>
      </c>
      <c r="L53" s="2441">
        <f>IF(ISBLANK(B7),0,IF(B7=0,0,(AT53/B7)*P7))</f>
        <v>0</v>
      </c>
      <c r="M53" s="2436">
        <f>IF(ISBLANK(AI53),0,(AI53/B7)*P7)</f>
        <v>0</v>
      </c>
      <c r="N53" s="2457">
        <f t="shared" si="11"/>
        <v>0</v>
      </c>
      <c r="O53" s="2441">
        <f>IF(ISBLANK(B7),0,IF(B7=0,0,(AW53/B7)*P7))</f>
        <v>0</v>
      </c>
      <c r="P53" s="2442">
        <f t="shared" si="0"/>
        <v>0</v>
      </c>
      <c r="Q53" s="2461">
        <f t="shared" si="1"/>
        <v>0</v>
      </c>
      <c r="R53" s="2463" t="str">
        <f t="shared" si="2"/>
        <v/>
      </c>
      <c r="S53" s="722"/>
      <c r="T53" s="742"/>
      <c r="U53" s="745"/>
      <c r="V53" s="717" t="s">
        <v>720</v>
      </c>
      <c r="W53" s="2546"/>
      <c r="X53" s="2658">
        <f t="shared" si="12"/>
        <v>0</v>
      </c>
      <c r="Y53" s="2554"/>
      <c r="Z53" s="2558"/>
      <c r="AA53" s="2520"/>
      <c r="AB53" s="2521"/>
      <c r="AC53" s="2558"/>
      <c r="AD53" s="2520"/>
      <c r="AE53" s="2521"/>
      <c r="AF53" s="2558"/>
      <c r="AG53" s="2520"/>
      <c r="AH53" s="2521"/>
      <c r="AI53" s="2558"/>
      <c r="AJ53" s="2520"/>
      <c r="AK53" s="2521"/>
      <c r="AL53" s="3000">
        <f t="shared" si="3"/>
        <v>0</v>
      </c>
      <c r="AM53" s="3001"/>
      <c r="AN53" s="2562">
        <f t="shared" si="4"/>
        <v>0</v>
      </c>
      <c r="AO53" s="747">
        <f>IF(AN14=0,0,(AN53/AN14)*AO14)</f>
        <v>0</v>
      </c>
      <c r="AP53" s="2563">
        <f>IF(AN14=0,0,IF(ISBLANK(Z53),0,(Z53/AN14)*AO14))</f>
        <v>0</v>
      </c>
      <c r="AQ53" s="2562">
        <f t="shared" si="5"/>
        <v>0</v>
      </c>
      <c r="AR53" s="747">
        <f>IF(AQ14=0,0,(AQ53/AQ14)*AR14)</f>
        <v>0</v>
      </c>
      <c r="AS53" s="2563">
        <f>IF(AQ14=0,0,IF(ISBLANK(AC53),0,(AC53/AQ14)*AR14))</f>
        <v>0</v>
      </c>
      <c r="AT53" s="2562">
        <f t="shared" si="6"/>
        <v>0</v>
      </c>
      <c r="AU53" s="747">
        <f>IF(AT14=0,0,(AT53/AT14)*AU14)</f>
        <v>0</v>
      </c>
      <c r="AV53" s="2563">
        <f>IF(AT14=0,0,IF(ISBLANK(AF53),0,(AF53/AT14)*AU14))</f>
        <v>0</v>
      </c>
      <c r="AW53" s="2562">
        <f t="shared" si="7"/>
        <v>0</v>
      </c>
      <c r="AX53" s="747">
        <f>IF(AW14=0,0,(AW53/AW14)*AX14)</f>
        <v>0</v>
      </c>
      <c r="AY53" s="2563">
        <f>IF(AW14=0,0,IF(ISBLANK(AI53),0,(AI53/AW14)*AX14))</f>
        <v>0</v>
      </c>
    </row>
    <row r="54" spans="1:51" ht="15.75">
      <c r="A54" s="2970"/>
      <c r="B54" s="2586">
        <f t="shared" si="13"/>
        <v>0</v>
      </c>
      <c r="C54" s="2587"/>
      <c r="D54" s="2436">
        <f>IF(ISBLANK(Z54),0,(Z54/B7)*P7)</f>
        <v>0</v>
      </c>
      <c r="E54" s="2457">
        <f t="shared" si="8"/>
        <v>0</v>
      </c>
      <c r="F54" s="2441">
        <f>IF(ISBLANK(B7),0,IF(B7=0,0,(AN54/B7)*P7))</f>
        <v>0</v>
      </c>
      <c r="G54" s="2436">
        <f>IF(ISBLANK(AC54),0,(AC54/B7)*P7)</f>
        <v>0</v>
      </c>
      <c r="H54" s="2457">
        <f t="shared" si="9"/>
        <v>0</v>
      </c>
      <c r="I54" s="2441">
        <f>IF(ISBLANK(B7),0,IF(B7=0,0,(AQ54/B7)*P7))</f>
        <v>0</v>
      </c>
      <c r="J54" s="2436">
        <f>IF(ISBLANK(AF54),0,(AF54/B7)*P7)</f>
        <v>0</v>
      </c>
      <c r="K54" s="2457">
        <f t="shared" si="10"/>
        <v>0</v>
      </c>
      <c r="L54" s="2441">
        <f>IF(ISBLANK(B7),0,IF(B7=0,0,(AT54/B7)*P7))</f>
        <v>0</v>
      </c>
      <c r="M54" s="2436">
        <f>IF(ISBLANK(AI54),0,(AI54/B7)*P7)</f>
        <v>0</v>
      </c>
      <c r="N54" s="2457">
        <f t="shared" si="11"/>
        <v>0</v>
      </c>
      <c r="O54" s="2441">
        <f>IF(ISBLANK(B7),0,IF(B7=0,0,(AW54/B7)*P7))</f>
        <v>0</v>
      </c>
      <c r="P54" s="2442">
        <f t="shared" si="0"/>
        <v>0</v>
      </c>
      <c r="Q54" s="2461">
        <f t="shared" si="1"/>
        <v>0</v>
      </c>
      <c r="R54" s="2463" t="str">
        <f t="shared" si="2"/>
        <v/>
      </c>
      <c r="S54" s="722"/>
      <c r="T54" s="742"/>
      <c r="U54" s="745"/>
      <c r="V54" s="717" t="s">
        <v>720</v>
      </c>
      <c r="W54" s="2543"/>
      <c r="X54" s="2658">
        <f t="shared" si="12"/>
        <v>0</v>
      </c>
      <c r="Y54" s="2555"/>
      <c r="Z54" s="2559"/>
      <c r="AA54" s="29"/>
      <c r="AB54" s="2522"/>
      <c r="AC54" s="2559"/>
      <c r="AD54" s="29"/>
      <c r="AE54" s="2522"/>
      <c r="AF54" s="2559"/>
      <c r="AG54" s="29"/>
      <c r="AH54" s="2522"/>
      <c r="AI54" s="2559"/>
      <c r="AJ54" s="29"/>
      <c r="AK54" s="2522"/>
      <c r="AL54" s="3000">
        <f t="shared" si="3"/>
        <v>0</v>
      </c>
      <c r="AM54" s="3001"/>
      <c r="AN54" s="2562">
        <f t="shared" si="4"/>
        <v>0</v>
      </c>
      <c r="AO54" s="747">
        <f>IF(AN14=0,0,(AN54/AN14)*AO14)</f>
        <v>0</v>
      </c>
      <c r="AP54" s="2563">
        <f>IF(AN14=0,0,IF(ISBLANK(Z54),0,(Z54/AN14)*AO14))</f>
        <v>0</v>
      </c>
      <c r="AQ54" s="2562">
        <f t="shared" si="5"/>
        <v>0</v>
      </c>
      <c r="AR54" s="747">
        <f>IF(AQ14=0,0,(AQ54/AQ14)*AR14)</f>
        <v>0</v>
      </c>
      <c r="AS54" s="2563">
        <f>IF(AQ14=0,0,IF(ISBLANK(AC54),0,(AC54/AQ14)*AR14))</f>
        <v>0</v>
      </c>
      <c r="AT54" s="2562">
        <f t="shared" si="6"/>
        <v>0</v>
      </c>
      <c r="AU54" s="747">
        <f>IF(AT14=0,0,(AT54/AT14)*AU14)</f>
        <v>0</v>
      </c>
      <c r="AV54" s="2563">
        <f>IF(AT14=0,0,IF(ISBLANK(AF54),0,(AF54/AT14)*AU14))</f>
        <v>0</v>
      </c>
      <c r="AW54" s="2562">
        <f t="shared" si="7"/>
        <v>0</v>
      </c>
      <c r="AX54" s="747">
        <f>IF(AW14=0,0,(AW54/AW14)*AX14)</f>
        <v>0</v>
      </c>
      <c r="AY54" s="2563">
        <f>IF(AW14=0,0,IF(ISBLANK(AI54),0,(AI54/AW14)*AX14))</f>
        <v>0</v>
      </c>
    </row>
    <row r="55" spans="1:51" ht="15.75">
      <c r="A55" s="2970"/>
      <c r="B55" s="2586">
        <f t="shared" si="13"/>
        <v>0</v>
      </c>
      <c r="C55" s="2587"/>
      <c r="D55" s="2436">
        <f>IF(ISBLANK(Z55),0,(Z55/B7)*P7)</f>
        <v>0</v>
      </c>
      <c r="E55" s="2457">
        <f t="shared" si="8"/>
        <v>0</v>
      </c>
      <c r="F55" s="2441">
        <f>IF(ISBLANK(B7),0,IF(B7=0,0,(AN55/B7)*P7))</f>
        <v>0</v>
      </c>
      <c r="G55" s="2436">
        <f>IF(ISBLANK(AC55),0,(AC55/B7)*P7)</f>
        <v>0</v>
      </c>
      <c r="H55" s="2457">
        <f t="shared" si="9"/>
        <v>0</v>
      </c>
      <c r="I55" s="2441">
        <f>IF(ISBLANK(B7),0,IF(B7=0,0,(AQ55/B7)*P7))</f>
        <v>0</v>
      </c>
      <c r="J55" s="2436">
        <f>IF(ISBLANK(AF55),0,(AF55/B7)*P7)</f>
        <v>0</v>
      </c>
      <c r="K55" s="2457">
        <f t="shared" si="10"/>
        <v>0</v>
      </c>
      <c r="L55" s="2441">
        <f>IF(ISBLANK(B7),0,IF(B7=0,0,(AT55/B7)*P7))</f>
        <v>0</v>
      </c>
      <c r="M55" s="2436">
        <f>IF(ISBLANK(AI55),0,(AI55/B7)*P7)</f>
        <v>0</v>
      </c>
      <c r="N55" s="2457">
        <f t="shared" si="11"/>
        <v>0</v>
      </c>
      <c r="O55" s="2441">
        <f>IF(ISBLANK(B7),0,IF(B7=0,0,(AW55/B7)*P7))</f>
        <v>0</v>
      </c>
      <c r="P55" s="2442">
        <f t="shared" si="0"/>
        <v>0</v>
      </c>
      <c r="Q55" s="2461">
        <f t="shared" si="1"/>
        <v>0</v>
      </c>
      <c r="R55" s="2463" t="str">
        <f t="shared" si="2"/>
        <v/>
      </c>
      <c r="S55" s="722"/>
      <c r="T55" s="742"/>
      <c r="U55" s="745"/>
      <c r="V55" s="717" t="s">
        <v>720</v>
      </c>
      <c r="W55" s="2546"/>
      <c r="X55" s="2658">
        <f t="shared" si="12"/>
        <v>0</v>
      </c>
      <c r="Y55" s="2554"/>
      <c r="Z55" s="2558"/>
      <c r="AA55" s="2520"/>
      <c r="AB55" s="2521"/>
      <c r="AC55" s="2558"/>
      <c r="AD55" s="2520"/>
      <c r="AE55" s="2521"/>
      <c r="AF55" s="2558"/>
      <c r="AG55" s="2520"/>
      <c r="AH55" s="2521"/>
      <c r="AI55" s="2558"/>
      <c r="AJ55" s="2520"/>
      <c r="AK55" s="2521"/>
      <c r="AL55" s="3000">
        <f t="shared" si="3"/>
        <v>0</v>
      </c>
      <c r="AM55" s="3001"/>
      <c r="AN55" s="2562">
        <f t="shared" si="4"/>
        <v>0</v>
      </c>
      <c r="AO55" s="747">
        <f>IF(AN14=0,0,(AN55/AN14)*AO14)</f>
        <v>0</v>
      </c>
      <c r="AP55" s="2563">
        <f>IF(AN14=0,0,IF(ISBLANK(Z55),0,(Z55/AN14)*AO14))</f>
        <v>0</v>
      </c>
      <c r="AQ55" s="2562">
        <f t="shared" si="5"/>
        <v>0</v>
      </c>
      <c r="AR55" s="747">
        <f>IF(AQ14=0,0,(AQ55/AQ14)*AR14)</f>
        <v>0</v>
      </c>
      <c r="AS55" s="2563">
        <f>IF(AQ14=0,0,IF(ISBLANK(AC55),0,(AC55/AQ14)*AR14))</f>
        <v>0</v>
      </c>
      <c r="AT55" s="2562">
        <f t="shared" si="6"/>
        <v>0</v>
      </c>
      <c r="AU55" s="747">
        <f>IF(AT14=0,0,(AT55/AT14)*AU14)</f>
        <v>0</v>
      </c>
      <c r="AV55" s="2563">
        <f>IF(AT14=0,0,IF(ISBLANK(AF55),0,(AF55/AT14)*AU14))</f>
        <v>0</v>
      </c>
      <c r="AW55" s="2562">
        <f t="shared" si="7"/>
        <v>0</v>
      </c>
      <c r="AX55" s="747">
        <f>IF(AW14=0,0,(AW55/AW14)*AX14)</f>
        <v>0</v>
      </c>
      <c r="AY55" s="2563">
        <f>IF(AW14=0,0,IF(ISBLANK(AI55),0,(AI55/AW14)*AX14))</f>
        <v>0</v>
      </c>
    </row>
    <row r="56" spans="1:51" ht="15.75">
      <c r="A56" s="2970"/>
      <c r="B56" s="2586">
        <f t="shared" si="13"/>
        <v>0</v>
      </c>
      <c r="C56" s="2587"/>
      <c r="D56" s="2436">
        <f>IF(ISBLANK(Z56),0,(Z56/B7)*P7)</f>
        <v>0</v>
      </c>
      <c r="E56" s="2457">
        <f t="shared" si="8"/>
        <v>0</v>
      </c>
      <c r="F56" s="2441">
        <f>IF(ISBLANK(B7),0,IF(B7=0,0,(AN56/B7)*P7))</f>
        <v>0</v>
      </c>
      <c r="G56" s="2436">
        <f>IF(ISBLANK(AC56),0,(AC56/B7)*P7)</f>
        <v>0</v>
      </c>
      <c r="H56" s="2457">
        <f t="shared" si="9"/>
        <v>0</v>
      </c>
      <c r="I56" s="2441">
        <f>IF(ISBLANK(B7),0,IF(B7=0,0,(AQ56/B7)*P7))</f>
        <v>0</v>
      </c>
      <c r="J56" s="2436">
        <f>IF(ISBLANK(AF56),0,(AF56/B7)*P7)</f>
        <v>0</v>
      </c>
      <c r="K56" s="2457">
        <f t="shared" si="10"/>
        <v>0</v>
      </c>
      <c r="L56" s="2441">
        <f>IF(ISBLANK(B7),0,IF(B7=0,0,(AT56/B7)*P7))</f>
        <v>0</v>
      </c>
      <c r="M56" s="2436">
        <f>IF(ISBLANK(AI56),0,(AI56/B7)*P7)</f>
        <v>0</v>
      </c>
      <c r="N56" s="2457">
        <f t="shared" si="11"/>
        <v>0</v>
      </c>
      <c r="O56" s="2441">
        <f>IF(ISBLANK(B7),0,IF(B7=0,0,(AW56/B7)*P7))</f>
        <v>0</v>
      </c>
      <c r="P56" s="2442">
        <f t="shared" si="0"/>
        <v>0</v>
      </c>
      <c r="Q56" s="2461">
        <f t="shared" si="1"/>
        <v>0</v>
      </c>
      <c r="R56" s="2463" t="str">
        <f t="shared" si="2"/>
        <v/>
      </c>
      <c r="S56" s="722"/>
      <c r="T56" s="742"/>
      <c r="U56" s="745"/>
      <c r="V56" s="717" t="s">
        <v>720</v>
      </c>
      <c r="W56" s="2543"/>
      <c r="X56" s="2658">
        <f t="shared" si="12"/>
        <v>0</v>
      </c>
      <c r="Y56" s="2555"/>
      <c r="Z56" s="2559"/>
      <c r="AA56" s="29"/>
      <c r="AB56" s="2522"/>
      <c r="AC56" s="2559"/>
      <c r="AD56" s="29"/>
      <c r="AE56" s="2522"/>
      <c r="AF56" s="2559"/>
      <c r="AG56" s="29"/>
      <c r="AH56" s="2522"/>
      <c r="AI56" s="2559"/>
      <c r="AJ56" s="29"/>
      <c r="AK56" s="2522"/>
      <c r="AL56" s="3000">
        <f t="shared" si="3"/>
        <v>0</v>
      </c>
      <c r="AM56" s="3001"/>
      <c r="AN56" s="2562">
        <f t="shared" si="4"/>
        <v>0</v>
      </c>
      <c r="AO56" s="747">
        <f>IF(AN14=0,0,(AN56/AN14)*AO14)</f>
        <v>0</v>
      </c>
      <c r="AP56" s="2563">
        <f>IF(AN14=0,0,IF(ISBLANK(Z56),0,(Z56/AN14)*AO14))</f>
        <v>0</v>
      </c>
      <c r="AQ56" s="2562">
        <f t="shared" si="5"/>
        <v>0</v>
      </c>
      <c r="AR56" s="747">
        <f>IF(AQ14=0,0,(AQ56/AQ14)*AR14)</f>
        <v>0</v>
      </c>
      <c r="AS56" s="2563">
        <f>IF(AQ14=0,0,IF(ISBLANK(AC56),0,(AC56/AQ14)*AR14))</f>
        <v>0</v>
      </c>
      <c r="AT56" s="2562">
        <f t="shared" si="6"/>
        <v>0</v>
      </c>
      <c r="AU56" s="747">
        <f>IF(AT14=0,0,(AT56/AT14)*AU14)</f>
        <v>0</v>
      </c>
      <c r="AV56" s="2563">
        <f>IF(AT14=0,0,IF(ISBLANK(AF56),0,(AF56/AT14)*AU14))</f>
        <v>0</v>
      </c>
      <c r="AW56" s="2562">
        <f t="shared" si="7"/>
        <v>0</v>
      </c>
      <c r="AX56" s="747">
        <f>IF(AW14=0,0,(AW56/AW14)*AX14)</f>
        <v>0</v>
      </c>
      <c r="AY56" s="2563">
        <f>IF(AW14=0,0,IF(ISBLANK(AI56),0,(AI56/AW14)*AX14))</f>
        <v>0</v>
      </c>
    </row>
    <row r="57" spans="1:51" ht="15.75">
      <c r="A57" s="2970"/>
      <c r="B57" s="2586">
        <f t="shared" si="13"/>
        <v>0</v>
      </c>
      <c r="C57" s="2587"/>
      <c r="D57" s="2436">
        <f>IF(ISBLANK(Z57),0,(Z57/B7)*P7)</f>
        <v>0</v>
      </c>
      <c r="E57" s="2457">
        <f t="shared" si="8"/>
        <v>0</v>
      </c>
      <c r="F57" s="2441">
        <f>IF(ISBLANK(B7),0,IF(B7=0,0,(AN57/B7)*P7))</f>
        <v>0</v>
      </c>
      <c r="G57" s="2436">
        <f>IF(ISBLANK(AC57),0,(AC57/B7)*P7)</f>
        <v>0</v>
      </c>
      <c r="H57" s="2457">
        <f t="shared" si="9"/>
        <v>0</v>
      </c>
      <c r="I57" s="2441">
        <f>IF(ISBLANK(B7),0,IF(B7=0,0,(AQ57/B7)*P7))</f>
        <v>0</v>
      </c>
      <c r="J57" s="2436">
        <f>IF(ISBLANK(AF57),0,(AF57/B7)*P7)</f>
        <v>0</v>
      </c>
      <c r="K57" s="2457">
        <f t="shared" si="10"/>
        <v>0</v>
      </c>
      <c r="L57" s="2441">
        <f>IF(ISBLANK(B7),0,IF(B7=0,0,(AT57/B7)*P7))</f>
        <v>0</v>
      </c>
      <c r="M57" s="2436">
        <f>IF(ISBLANK(AI57),0,(AI57/B7)*P7)</f>
        <v>0</v>
      </c>
      <c r="N57" s="2457">
        <f t="shared" si="11"/>
        <v>0</v>
      </c>
      <c r="O57" s="2441">
        <f>IF(ISBLANK(B7),0,IF(B7=0,0,(AW57/B7)*P7))</f>
        <v>0</v>
      </c>
      <c r="P57" s="2442">
        <f t="shared" si="0"/>
        <v>0</v>
      </c>
      <c r="Q57" s="2461">
        <f t="shared" si="1"/>
        <v>0</v>
      </c>
      <c r="R57" s="2463" t="str">
        <f t="shared" si="2"/>
        <v/>
      </c>
      <c r="S57" s="722"/>
      <c r="T57" s="742"/>
      <c r="U57" s="745"/>
      <c r="V57" s="717" t="s">
        <v>720</v>
      </c>
      <c r="W57" s="2546"/>
      <c r="X57" s="2658">
        <f t="shared" si="12"/>
        <v>0</v>
      </c>
      <c r="Y57" s="2554"/>
      <c r="Z57" s="2558"/>
      <c r="AA57" s="2520"/>
      <c r="AB57" s="2521"/>
      <c r="AC57" s="2558"/>
      <c r="AD57" s="2520"/>
      <c r="AE57" s="2521"/>
      <c r="AF57" s="2558"/>
      <c r="AG57" s="2520"/>
      <c r="AH57" s="2521"/>
      <c r="AI57" s="2558"/>
      <c r="AJ57" s="2520"/>
      <c r="AK57" s="2521"/>
      <c r="AL57" s="3000">
        <f t="shared" si="3"/>
        <v>0</v>
      </c>
      <c r="AM57" s="3001"/>
      <c r="AN57" s="2562">
        <f t="shared" si="4"/>
        <v>0</v>
      </c>
      <c r="AO57" s="747">
        <f>IF(AN14=0,0,(AN57/AN14)*AO14)</f>
        <v>0</v>
      </c>
      <c r="AP57" s="2563">
        <f>IF(AN14=0,0,IF(ISBLANK(Z57),0,(Z57/AN14)*AO14))</f>
        <v>0</v>
      </c>
      <c r="AQ57" s="2562">
        <f t="shared" si="5"/>
        <v>0</v>
      </c>
      <c r="AR57" s="747">
        <f>IF(AQ14=0,0,(AQ57/AQ14)*AR14)</f>
        <v>0</v>
      </c>
      <c r="AS57" s="2563">
        <f>IF(AQ14=0,0,IF(ISBLANK(AC57),0,(AC57/AQ14)*AR14))</f>
        <v>0</v>
      </c>
      <c r="AT57" s="2562">
        <f t="shared" si="6"/>
        <v>0</v>
      </c>
      <c r="AU57" s="747">
        <f>IF(AT14=0,0,(AT57/AT14)*AU14)</f>
        <v>0</v>
      </c>
      <c r="AV57" s="2563">
        <f>IF(AT14=0,0,IF(ISBLANK(AF57),0,(AF57/AT14)*AU14))</f>
        <v>0</v>
      </c>
      <c r="AW57" s="2562">
        <f t="shared" si="7"/>
        <v>0</v>
      </c>
      <c r="AX57" s="747">
        <f>IF(AW14=0,0,(AW57/AW14)*AX14)</f>
        <v>0</v>
      </c>
      <c r="AY57" s="2563">
        <f>IF(AW14=0,0,IF(ISBLANK(AI57),0,(AI57/AW14)*AX14))</f>
        <v>0</v>
      </c>
    </row>
    <row r="58" spans="1:51" ht="15.75">
      <c r="A58" s="2970"/>
      <c r="B58" s="2586">
        <f t="shared" si="13"/>
        <v>0</v>
      </c>
      <c r="C58" s="2587"/>
      <c r="D58" s="2436">
        <f>IF(ISBLANK(Z58),0,(Z58/B7)*P7)</f>
        <v>0</v>
      </c>
      <c r="E58" s="2457">
        <f t="shared" si="8"/>
        <v>0</v>
      </c>
      <c r="F58" s="2441">
        <f>IF(ISBLANK(B7),0,IF(B7=0,0,(AN58/B7)*P7))</f>
        <v>0</v>
      </c>
      <c r="G58" s="2436">
        <f>IF(ISBLANK(AC58),0,(AC58/B7)*P7)</f>
        <v>0</v>
      </c>
      <c r="H58" s="2457">
        <f t="shared" si="9"/>
        <v>0</v>
      </c>
      <c r="I58" s="2441">
        <f>IF(ISBLANK(B7),0,IF(B7=0,0,(AQ58/B7)*P7))</f>
        <v>0</v>
      </c>
      <c r="J58" s="2436">
        <f>IF(ISBLANK(AF58),0,(AF58/B7)*P7)</f>
        <v>0</v>
      </c>
      <c r="K58" s="2457">
        <f t="shared" si="10"/>
        <v>0</v>
      </c>
      <c r="L58" s="2441">
        <f>IF(ISBLANK(B7),0,IF(B7=0,0,(AT58/B7)*P7))</f>
        <v>0</v>
      </c>
      <c r="M58" s="2436">
        <f>IF(ISBLANK(AI58),0,(AI58/B7)*P7)</f>
        <v>0</v>
      </c>
      <c r="N58" s="2457">
        <f t="shared" si="11"/>
        <v>0</v>
      </c>
      <c r="O58" s="2441">
        <f>IF(ISBLANK(B7),0,IF(B7=0,0,(AW58/B7)*P7))</f>
        <v>0</v>
      </c>
      <c r="P58" s="2442">
        <f t="shared" si="0"/>
        <v>0</v>
      </c>
      <c r="Q58" s="2461">
        <f t="shared" si="1"/>
        <v>0</v>
      </c>
      <c r="R58" s="2463" t="str">
        <f t="shared" si="2"/>
        <v/>
      </c>
      <c r="S58" s="722"/>
      <c r="T58" s="742"/>
      <c r="U58" s="745"/>
      <c r="V58" s="717" t="s">
        <v>720</v>
      </c>
      <c r="W58" s="2543"/>
      <c r="X58" s="2658">
        <f t="shared" si="12"/>
        <v>0</v>
      </c>
      <c r="Y58" s="2555"/>
      <c r="Z58" s="2559"/>
      <c r="AA58" s="29"/>
      <c r="AB58" s="2522"/>
      <c r="AC58" s="2559"/>
      <c r="AD58" s="29"/>
      <c r="AE58" s="2522"/>
      <c r="AF58" s="2559"/>
      <c r="AG58" s="29"/>
      <c r="AH58" s="2522"/>
      <c r="AI58" s="2559"/>
      <c r="AJ58" s="29"/>
      <c r="AK58" s="2522"/>
      <c r="AL58" s="3000">
        <f t="shared" si="3"/>
        <v>0</v>
      </c>
      <c r="AM58" s="3001"/>
      <c r="AN58" s="2562">
        <f t="shared" si="4"/>
        <v>0</v>
      </c>
      <c r="AO58" s="747">
        <f>IF(AN14=0,0,(AN58/AN14)*AO14)</f>
        <v>0</v>
      </c>
      <c r="AP58" s="2563">
        <f>IF(AN14=0,0,IF(ISBLANK(Z58),0,(Z58/AN14)*AO14))</f>
        <v>0</v>
      </c>
      <c r="AQ58" s="2562">
        <f t="shared" si="5"/>
        <v>0</v>
      </c>
      <c r="AR58" s="747">
        <f>IF(AQ14=0,0,(AQ58/AQ14)*AR14)</f>
        <v>0</v>
      </c>
      <c r="AS58" s="2563">
        <f>IF(AQ14=0,0,IF(ISBLANK(AC58),0,(AC58/AQ14)*AR14))</f>
        <v>0</v>
      </c>
      <c r="AT58" s="2562">
        <f t="shared" si="6"/>
        <v>0</v>
      </c>
      <c r="AU58" s="747">
        <f>IF(AT14=0,0,(AT58/AT14)*AU14)</f>
        <v>0</v>
      </c>
      <c r="AV58" s="2563">
        <f>IF(AT14=0,0,IF(ISBLANK(AF58),0,(AF58/AT14)*AU14))</f>
        <v>0</v>
      </c>
      <c r="AW58" s="2562">
        <f t="shared" si="7"/>
        <v>0</v>
      </c>
      <c r="AX58" s="747">
        <f>IF(AW14=0,0,(AW58/AW14)*AX14)</f>
        <v>0</v>
      </c>
      <c r="AY58" s="2563">
        <f>IF(AW14=0,0,IF(ISBLANK(AI58),0,(AI58/AW14)*AX14))</f>
        <v>0</v>
      </c>
    </row>
    <row r="59" spans="1:51" ht="15.75">
      <c r="A59" s="2970"/>
      <c r="B59" s="2588">
        <f t="shared" si="13"/>
        <v>0</v>
      </c>
      <c r="C59" s="2587"/>
      <c r="D59" s="2436">
        <f>IF(ISBLANK(Z59),0,(Z59/B7)*P7)</f>
        <v>0</v>
      </c>
      <c r="E59" s="2457">
        <f t="shared" si="8"/>
        <v>0</v>
      </c>
      <c r="F59" s="2441">
        <f>IF(ISBLANK(B7),0,IF(B7=0,0,(AN59/B7)*P7))</f>
        <v>0</v>
      </c>
      <c r="G59" s="2436">
        <f>IF(ISBLANK(AC59),0,(AC59/B7)*P7)</f>
        <v>0</v>
      </c>
      <c r="H59" s="2457">
        <f t="shared" si="9"/>
        <v>0</v>
      </c>
      <c r="I59" s="2441">
        <f>IF(ISBLANK(B7),0,IF(B7=0,0,(AQ59/B7)*P7))</f>
        <v>0</v>
      </c>
      <c r="J59" s="2436">
        <f>IF(ISBLANK(AF59),0,(AF59/B7)*P7)</f>
        <v>0</v>
      </c>
      <c r="K59" s="2457">
        <f t="shared" si="10"/>
        <v>0</v>
      </c>
      <c r="L59" s="2441">
        <f>IF(ISBLANK(B7),0,IF(B7=0,0,(AT59/B7)*P7))</f>
        <v>0</v>
      </c>
      <c r="M59" s="2436">
        <f>IF(ISBLANK(AI59),0,(AI59/B7)*P7)</f>
        <v>0</v>
      </c>
      <c r="N59" s="2457">
        <f t="shared" si="11"/>
        <v>0</v>
      </c>
      <c r="O59" s="2441">
        <f>IF(ISBLANK(B7),0,IF(B7=0,0,(AW59/B7)*P7))</f>
        <v>0</v>
      </c>
      <c r="P59" s="2442">
        <f t="shared" si="0"/>
        <v>0</v>
      </c>
      <c r="Q59" s="2461">
        <f t="shared" si="1"/>
        <v>0</v>
      </c>
      <c r="R59" s="2463" t="str">
        <f t="shared" si="2"/>
        <v/>
      </c>
      <c r="S59" s="722"/>
      <c r="T59" s="742"/>
      <c r="U59" s="745"/>
      <c r="V59" s="717" t="s">
        <v>720</v>
      </c>
      <c r="W59" s="2546"/>
      <c r="X59" s="2658">
        <f t="shared" si="12"/>
        <v>0</v>
      </c>
      <c r="Y59" s="2554"/>
      <c r="Z59" s="2558"/>
      <c r="AA59" s="2520"/>
      <c r="AB59" s="2521"/>
      <c r="AC59" s="2558"/>
      <c r="AD59" s="2520"/>
      <c r="AE59" s="2521"/>
      <c r="AF59" s="2558"/>
      <c r="AG59" s="2520"/>
      <c r="AH59" s="2521"/>
      <c r="AI59" s="2558"/>
      <c r="AJ59" s="2520"/>
      <c r="AK59" s="2521"/>
      <c r="AL59" s="3000">
        <f t="shared" si="3"/>
        <v>0</v>
      </c>
      <c r="AM59" s="3001"/>
      <c r="AN59" s="2562">
        <f t="shared" si="4"/>
        <v>0</v>
      </c>
      <c r="AO59" s="747">
        <f>IF(AN14=0,0,(AN59/AN14)*AO14)</f>
        <v>0</v>
      </c>
      <c r="AP59" s="2563">
        <f>IF(AN14=0,0,IF(ISBLANK(Z59),0,(Z59/AN14)*AO14))</f>
        <v>0</v>
      </c>
      <c r="AQ59" s="2562">
        <f t="shared" si="5"/>
        <v>0</v>
      </c>
      <c r="AR59" s="747">
        <f>IF(AQ14=0,0,(AQ59/AQ14)*AR14)</f>
        <v>0</v>
      </c>
      <c r="AS59" s="2563">
        <f>IF(AQ14=0,0,IF(ISBLANK(AC59),0,(AC59/AQ14)*AR14))</f>
        <v>0</v>
      </c>
      <c r="AT59" s="2562">
        <f t="shared" si="6"/>
        <v>0</v>
      </c>
      <c r="AU59" s="747">
        <f>IF(AT14=0,0,(AT59/AT14)*AU14)</f>
        <v>0</v>
      </c>
      <c r="AV59" s="2563">
        <f>IF(AT14=0,0,IF(ISBLANK(AF59),0,(AF59/AT14)*AU14))</f>
        <v>0</v>
      </c>
      <c r="AW59" s="2562">
        <f t="shared" si="7"/>
        <v>0</v>
      </c>
      <c r="AX59" s="747">
        <f>IF(AW14=0,0,(AW59/AW14)*AX14)</f>
        <v>0</v>
      </c>
      <c r="AY59" s="2563">
        <f>IF(AW14=0,0,IF(ISBLANK(AI59),0,(AI59/AW14)*AX14))</f>
        <v>0</v>
      </c>
    </row>
    <row r="60" spans="1:51" ht="15.75">
      <c r="A60" s="2970"/>
      <c r="B60" s="2588">
        <f t="shared" si="13"/>
        <v>0</v>
      </c>
      <c r="C60" s="2587"/>
      <c r="D60" s="2436">
        <f>IF(ISBLANK(Z60),0,(Z60/B7)*P7)</f>
        <v>0</v>
      </c>
      <c r="E60" s="2457">
        <f t="shared" si="8"/>
        <v>0</v>
      </c>
      <c r="F60" s="2441">
        <f>IF(ISBLANK(B7),0,IF(B7=0,0,(AN60/B7)*P7))</f>
        <v>0</v>
      </c>
      <c r="G60" s="2436">
        <f>IF(ISBLANK(AC60),0,(AC60/B7)*P7)</f>
        <v>0</v>
      </c>
      <c r="H60" s="2457">
        <f t="shared" si="9"/>
        <v>0</v>
      </c>
      <c r="I60" s="2441">
        <f>IF(ISBLANK(B7),0,IF(B7=0,0,(AQ60/B7)*P7))</f>
        <v>0</v>
      </c>
      <c r="J60" s="2436">
        <f>IF(ISBLANK(AF60),0,(AF60/B7)*P7)</f>
        <v>0</v>
      </c>
      <c r="K60" s="2457">
        <f t="shared" si="10"/>
        <v>0</v>
      </c>
      <c r="L60" s="2441">
        <f>IF(ISBLANK(B7),0,IF(B7=0,0,(AT60/B7)*P7))</f>
        <v>0</v>
      </c>
      <c r="M60" s="2436">
        <f>IF(ISBLANK(AI60),0,(AI60/B7)*P7)</f>
        <v>0</v>
      </c>
      <c r="N60" s="2457">
        <f t="shared" si="11"/>
        <v>0</v>
      </c>
      <c r="O60" s="2441">
        <f>IF(ISBLANK(B7),0,IF(B7=0,0,(AW60/B7)*P7))</f>
        <v>0</v>
      </c>
      <c r="P60" s="2442">
        <f t="shared" si="0"/>
        <v>0</v>
      </c>
      <c r="Q60" s="2461">
        <f t="shared" si="1"/>
        <v>0</v>
      </c>
      <c r="R60" s="2463" t="str">
        <f t="shared" si="2"/>
        <v/>
      </c>
      <c r="S60" s="722"/>
      <c r="T60" s="742"/>
      <c r="U60" s="745"/>
      <c r="V60" s="717" t="s">
        <v>720</v>
      </c>
      <c r="W60" s="2543"/>
      <c r="X60" s="2659">
        <f t="shared" si="12"/>
        <v>0</v>
      </c>
      <c r="Y60" s="2555"/>
      <c r="Z60" s="2559"/>
      <c r="AA60" s="29"/>
      <c r="AB60" s="2522"/>
      <c r="AC60" s="2559"/>
      <c r="AD60" s="29"/>
      <c r="AE60" s="2522"/>
      <c r="AF60" s="2559"/>
      <c r="AG60" s="29"/>
      <c r="AH60" s="2522"/>
      <c r="AI60" s="2559"/>
      <c r="AJ60" s="29"/>
      <c r="AK60" s="2522"/>
      <c r="AL60" s="3000">
        <f t="shared" si="3"/>
        <v>0</v>
      </c>
      <c r="AM60" s="3001"/>
      <c r="AN60" s="2562">
        <f t="shared" si="4"/>
        <v>0</v>
      </c>
      <c r="AO60" s="747">
        <f>IF(AN14=0,0,(AN60/AN14)*AO14)</f>
        <v>0</v>
      </c>
      <c r="AP60" s="2563">
        <f>IF(AN14=0,0,IF(ISBLANK(Z60),0,(Z60/AN14)*AO14))</f>
        <v>0</v>
      </c>
      <c r="AQ60" s="2562">
        <f t="shared" si="5"/>
        <v>0</v>
      </c>
      <c r="AR60" s="747">
        <f>IF(AQ14=0,0,(AQ60/AQ14)*AR14)</f>
        <v>0</v>
      </c>
      <c r="AS60" s="2563">
        <f>IF(AQ14=0,0,IF(ISBLANK(AC60),0,(AC60/AQ14)*AR14))</f>
        <v>0</v>
      </c>
      <c r="AT60" s="2562">
        <f t="shared" si="6"/>
        <v>0</v>
      </c>
      <c r="AU60" s="747">
        <f>IF(AT14=0,0,(AT60/AT14)*AU14)</f>
        <v>0</v>
      </c>
      <c r="AV60" s="2563">
        <f>IF(AT14=0,0,IF(ISBLANK(AF60),0,(AF60/AT14)*AU14))</f>
        <v>0</v>
      </c>
      <c r="AW60" s="2562">
        <f t="shared" si="7"/>
        <v>0</v>
      </c>
      <c r="AX60" s="747">
        <f>IF(AW14=0,0,(AW60/AW14)*AX14)</f>
        <v>0</v>
      </c>
      <c r="AY60" s="2563">
        <f>IF(AW14=0,0,IF(ISBLANK(AI60),0,(AI60/AW14)*AX14))</f>
        <v>0</v>
      </c>
    </row>
    <row r="61" spans="1:51" ht="15.75">
      <c r="A61" s="2970"/>
      <c r="B61" s="2588">
        <f t="shared" si="13"/>
        <v>0</v>
      </c>
      <c r="C61" s="2587"/>
      <c r="D61" s="2436">
        <f>IF(ISBLANK(Z61),0,(Z61/B7)*P7)</f>
        <v>0</v>
      </c>
      <c r="E61" s="2457">
        <f t="shared" si="8"/>
        <v>0</v>
      </c>
      <c r="F61" s="2441">
        <f>IF(ISBLANK(B7),0,IF(B7=0,0,(AN61/B7)*P7))</f>
        <v>0</v>
      </c>
      <c r="G61" s="2436">
        <f>IF(ISBLANK(AC61),0,(AC61/B7)*P7)</f>
        <v>0</v>
      </c>
      <c r="H61" s="2457">
        <f t="shared" si="9"/>
        <v>0</v>
      </c>
      <c r="I61" s="2441">
        <f>IF(ISBLANK(B7),0,IF(B7=0,0,(AQ61/B7)*P7))</f>
        <v>0</v>
      </c>
      <c r="J61" s="2436">
        <f>IF(ISBLANK(AF61),0,(AF61/B7)*P7)</f>
        <v>0</v>
      </c>
      <c r="K61" s="2457">
        <f t="shared" si="10"/>
        <v>0</v>
      </c>
      <c r="L61" s="2441">
        <f>IF(ISBLANK(B7),0,IF(B7=0,0,(AT61/B7)*P7))</f>
        <v>0</v>
      </c>
      <c r="M61" s="2436">
        <f>IF(ISBLANK(AI61),0,(AI61/B7)*P7)</f>
        <v>0</v>
      </c>
      <c r="N61" s="2457">
        <f t="shared" si="11"/>
        <v>0</v>
      </c>
      <c r="O61" s="2441">
        <f>IF(ISBLANK(B7),0,IF(B7=0,0,(AW61/B7)*P7))</f>
        <v>0</v>
      </c>
      <c r="P61" s="2442">
        <f t="shared" si="0"/>
        <v>0</v>
      </c>
      <c r="Q61" s="2461">
        <f t="shared" si="1"/>
        <v>0</v>
      </c>
      <c r="R61" s="2463" t="str">
        <f t="shared" si="2"/>
        <v/>
      </c>
      <c r="S61" s="722"/>
      <c r="T61" s="742"/>
      <c r="U61" s="745"/>
      <c r="V61" s="717" t="s">
        <v>720</v>
      </c>
      <c r="W61" s="2546"/>
      <c r="X61" s="2658">
        <f t="shared" si="12"/>
        <v>0</v>
      </c>
      <c r="Y61" s="2554"/>
      <c r="Z61" s="2558"/>
      <c r="AA61" s="2520"/>
      <c r="AB61" s="2521"/>
      <c r="AC61" s="2558"/>
      <c r="AD61" s="2520"/>
      <c r="AE61" s="2521"/>
      <c r="AF61" s="2558"/>
      <c r="AG61" s="2520"/>
      <c r="AH61" s="2521"/>
      <c r="AI61" s="2558"/>
      <c r="AJ61" s="2520"/>
      <c r="AK61" s="2521"/>
      <c r="AL61" s="3000">
        <f t="shared" si="3"/>
        <v>0</v>
      </c>
      <c r="AM61" s="3001"/>
      <c r="AN61" s="2562">
        <f t="shared" si="4"/>
        <v>0</v>
      </c>
      <c r="AO61" s="747">
        <f>IF(AN14=0,0,(AN61/AN14)*AO14)</f>
        <v>0</v>
      </c>
      <c r="AP61" s="2563">
        <f>IF(AN14=0,0,IF(ISBLANK(Z61),0,(Z61/AN14)*AO14))</f>
        <v>0</v>
      </c>
      <c r="AQ61" s="2562">
        <f t="shared" si="5"/>
        <v>0</v>
      </c>
      <c r="AR61" s="747">
        <f>IF(AQ14=0,0,(AQ61/AQ14)*AR14)</f>
        <v>0</v>
      </c>
      <c r="AS61" s="2563">
        <f>IF(AQ14=0,0,IF(ISBLANK(AC61),0,(AC61/AQ14)*AR14))</f>
        <v>0</v>
      </c>
      <c r="AT61" s="2562">
        <f t="shared" si="6"/>
        <v>0</v>
      </c>
      <c r="AU61" s="747">
        <f>IF(AT14=0,0,(AT61/AT14)*AU14)</f>
        <v>0</v>
      </c>
      <c r="AV61" s="2563">
        <f>IF(AT14=0,0,IF(ISBLANK(AF61),0,(AF61/AT14)*AU14))</f>
        <v>0</v>
      </c>
      <c r="AW61" s="2562">
        <f t="shared" si="7"/>
        <v>0</v>
      </c>
      <c r="AX61" s="747">
        <f>IF(AW14=0,0,(AW61/AW14)*AX14)</f>
        <v>0</v>
      </c>
      <c r="AY61" s="2563">
        <f>IF(AW14=0,0,IF(ISBLANK(AI61),0,(AI61/AW14)*AX14))</f>
        <v>0</v>
      </c>
    </row>
    <row r="62" spans="1:51" ht="15.75">
      <c r="A62" s="2970"/>
      <c r="B62" s="2588">
        <f t="shared" si="13"/>
        <v>0</v>
      </c>
      <c r="C62" s="2587"/>
      <c r="D62" s="2436">
        <f>IF(ISBLANK(Z62),0,(Z62/B7)*P7)</f>
        <v>0</v>
      </c>
      <c r="E62" s="2457">
        <f t="shared" si="8"/>
        <v>0</v>
      </c>
      <c r="F62" s="2441">
        <f>IF(ISBLANK(B7),0,IF(B7=0,0,(AN62/B7)*P7))</f>
        <v>0</v>
      </c>
      <c r="G62" s="2436">
        <f>IF(ISBLANK(AC62),0,(AC62/B7)*P7)</f>
        <v>0</v>
      </c>
      <c r="H62" s="2457">
        <f t="shared" si="9"/>
        <v>0</v>
      </c>
      <c r="I62" s="2441">
        <f>IF(ISBLANK(B7),0,IF(B7=0,0,(AQ62/B7)*P7))</f>
        <v>0</v>
      </c>
      <c r="J62" s="2436">
        <f>IF(ISBLANK(AF62),0,(AF62/B7)*P7)</f>
        <v>0</v>
      </c>
      <c r="K62" s="2457">
        <f t="shared" si="10"/>
        <v>0</v>
      </c>
      <c r="L62" s="2441">
        <f>IF(ISBLANK(B7),0,IF(B7=0,0,(AT62/B7)*P7))</f>
        <v>0</v>
      </c>
      <c r="M62" s="2436">
        <f>IF(ISBLANK(AI62),0,(AI62/B7)*P7)</f>
        <v>0</v>
      </c>
      <c r="N62" s="2457">
        <f t="shared" si="11"/>
        <v>0</v>
      </c>
      <c r="O62" s="2441">
        <f>IF(ISBLANK(B7),0,IF(B7=0,0,(AW62/B7)*P7))</f>
        <v>0</v>
      </c>
      <c r="P62" s="2442">
        <f t="shared" si="0"/>
        <v>0</v>
      </c>
      <c r="Q62" s="2461">
        <f t="shared" si="1"/>
        <v>0</v>
      </c>
      <c r="R62" s="2463" t="str">
        <f t="shared" si="2"/>
        <v/>
      </c>
      <c r="S62" s="722"/>
      <c r="T62" s="742"/>
      <c r="U62" s="745"/>
      <c r="V62" s="717" t="s">
        <v>720</v>
      </c>
      <c r="W62" s="2543"/>
      <c r="X62" s="2659">
        <f t="shared" si="12"/>
        <v>0</v>
      </c>
      <c r="Y62" s="2555"/>
      <c r="Z62" s="2559"/>
      <c r="AA62" s="29"/>
      <c r="AB62" s="2522"/>
      <c r="AC62" s="2559"/>
      <c r="AD62" s="29"/>
      <c r="AE62" s="2522"/>
      <c r="AF62" s="2559"/>
      <c r="AG62" s="29"/>
      <c r="AH62" s="2522"/>
      <c r="AI62" s="2559"/>
      <c r="AJ62" s="29"/>
      <c r="AK62" s="2522"/>
      <c r="AL62" s="3000">
        <f t="shared" si="3"/>
        <v>0</v>
      </c>
      <c r="AM62" s="3001"/>
      <c r="AN62" s="2562">
        <f t="shared" si="4"/>
        <v>0</v>
      </c>
      <c r="AO62" s="747">
        <f>IF(AN14=0,0,(AN62/AN14)*AO14)</f>
        <v>0</v>
      </c>
      <c r="AP62" s="2563">
        <f>IF(AN14=0,0,IF(ISBLANK(Z62),0,(Z62/AN14)*AO14))</f>
        <v>0</v>
      </c>
      <c r="AQ62" s="2562">
        <f t="shared" si="5"/>
        <v>0</v>
      </c>
      <c r="AR62" s="747">
        <f>IF(AQ14=0,0,(AQ62/AQ14)*AR14)</f>
        <v>0</v>
      </c>
      <c r="AS62" s="2563">
        <f>IF(AQ14=0,0,IF(ISBLANK(AC62),0,(AC62/AQ14)*AR14))</f>
        <v>0</v>
      </c>
      <c r="AT62" s="2562">
        <f t="shared" si="6"/>
        <v>0</v>
      </c>
      <c r="AU62" s="747">
        <f>IF(AT14=0,0,(AT62/AT14)*AU14)</f>
        <v>0</v>
      </c>
      <c r="AV62" s="2563">
        <f>IF(AT14=0,0,IF(ISBLANK(AF62),0,(AF62/AT14)*AU14))</f>
        <v>0</v>
      </c>
      <c r="AW62" s="2562">
        <f t="shared" si="7"/>
        <v>0</v>
      </c>
      <c r="AX62" s="747">
        <f>IF(AW14=0,0,(AW62/AW14)*AX14)</f>
        <v>0</v>
      </c>
      <c r="AY62" s="2563">
        <f>IF(AW14=0,0,IF(ISBLANK(AI62),0,(AI62/AW14)*AX14))</f>
        <v>0</v>
      </c>
    </row>
    <row r="63" spans="1:51" ht="15.75">
      <c r="A63" s="2970"/>
      <c r="B63" s="2588">
        <f t="shared" si="13"/>
        <v>0</v>
      </c>
      <c r="C63" s="2587"/>
      <c r="D63" s="2436">
        <f>IF(ISBLANK(Z63),0,(Z63/B7)*P7)</f>
        <v>0</v>
      </c>
      <c r="E63" s="2457">
        <f t="shared" si="8"/>
        <v>0</v>
      </c>
      <c r="F63" s="2441">
        <f>IF(ISBLANK(B7),0,IF(B7=0,0,(AN63/B7)*P7))</f>
        <v>0</v>
      </c>
      <c r="G63" s="2436">
        <f>IF(ISBLANK(AC63),0,(AC63/B7)*P7)</f>
        <v>0</v>
      </c>
      <c r="H63" s="2457">
        <f t="shared" si="9"/>
        <v>0</v>
      </c>
      <c r="I63" s="2441">
        <f>IF(ISBLANK(B7),0,IF(B7=0,0,(AQ63/B7)*P7))</f>
        <v>0</v>
      </c>
      <c r="J63" s="2436">
        <f>IF(ISBLANK(AF63),0,(AF63/B7)*P7)</f>
        <v>0</v>
      </c>
      <c r="K63" s="2457">
        <f t="shared" si="10"/>
        <v>0</v>
      </c>
      <c r="L63" s="2441">
        <f>IF(ISBLANK(B7),0,IF(B7=0,0,(AT63/B7)*P7))</f>
        <v>0</v>
      </c>
      <c r="M63" s="2436">
        <f>IF(ISBLANK(AI63),0,(AI63/B7)*P7)</f>
        <v>0</v>
      </c>
      <c r="N63" s="2457">
        <f t="shared" si="11"/>
        <v>0</v>
      </c>
      <c r="O63" s="2441">
        <f>IF(ISBLANK(B7),0,IF(B7=0,0,(AW63/B7)*P7))</f>
        <v>0</v>
      </c>
      <c r="P63" s="2442">
        <f t="shared" si="0"/>
        <v>0</v>
      </c>
      <c r="Q63" s="2461">
        <f t="shared" si="1"/>
        <v>0</v>
      </c>
      <c r="R63" s="2463" t="str">
        <f t="shared" si="2"/>
        <v/>
      </c>
      <c r="S63" s="722"/>
      <c r="T63" s="742"/>
      <c r="U63" s="745"/>
      <c r="V63" s="717" t="s">
        <v>720</v>
      </c>
      <c r="W63" s="2546"/>
      <c r="X63" s="2658">
        <f t="shared" si="12"/>
        <v>0</v>
      </c>
      <c r="Y63" s="2554"/>
      <c r="Z63" s="2558"/>
      <c r="AA63" s="2520"/>
      <c r="AB63" s="2521"/>
      <c r="AC63" s="2558"/>
      <c r="AD63" s="2520"/>
      <c r="AE63" s="2521"/>
      <c r="AF63" s="2558"/>
      <c r="AG63" s="2520"/>
      <c r="AH63" s="2521"/>
      <c r="AI63" s="2558"/>
      <c r="AJ63" s="2520"/>
      <c r="AK63" s="2521"/>
      <c r="AL63" s="3000">
        <f t="shared" si="3"/>
        <v>0</v>
      </c>
      <c r="AM63" s="3001"/>
      <c r="AN63" s="2562">
        <f t="shared" si="4"/>
        <v>0</v>
      </c>
      <c r="AO63" s="747">
        <f>IF(AN14=0,0,(AN63/AN14)*AO14)</f>
        <v>0</v>
      </c>
      <c r="AP63" s="2563">
        <f>IF(AN14=0,0,IF(ISBLANK(Z63),0,(Z63/AN14)*AO14))</f>
        <v>0</v>
      </c>
      <c r="AQ63" s="2562">
        <f t="shared" si="5"/>
        <v>0</v>
      </c>
      <c r="AR63" s="747">
        <f>IF(AQ14=0,0,(AQ63/AQ14)*AR14)</f>
        <v>0</v>
      </c>
      <c r="AS63" s="2563">
        <f>IF(AQ14=0,0,IF(ISBLANK(AC63),0,(AC63/AQ14)*AR14))</f>
        <v>0</v>
      </c>
      <c r="AT63" s="2562">
        <f t="shared" si="6"/>
        <v>0</v>
      </c>
      <c r="AU63" s="747">
        <f>IF(AT14=0,0,(AT63/AT14)*AU14)</f>
        <v>0</v>
      </c>
      <c r="AV63" s="2563">
        <f>IF(AT14=0,0,IF(ISBLANK(AF63),0,(AF63/AT14)*AU14))</f>
        <v>0</v>
      </c>
      <c r="AW63" s="2562">
        <f t="shared" si="7"/>
        <v>0</v>
      </c>
      <c r="AX63" s="747">
        <f>IF(AW14=0,0,(AW63/AW14)*AX14)</f>
        <v>0</v>
      </c>
      <c r="AY63" s="2563">
        <f>IF(AW14=0,0,IF(ISBLANK(AI63),0,(AI63/AW14)*AX14))</f>
        <v>0</v>
      </c>
    </row>
    <row r="64" spans="1:51" ht="16.5" thickBot="1">
      <c r="A64" s="2970"/>
      <c r="B64" s="2589">
        <f t="shared" si="13"/>
        <v>0</v>
      </c>
      <c r="C64" s="2590"/>
      <c r="D64" s="2436">
        <f>IF(ISBLANK(Z64),0,(Z64/B7)*P7)</f>
        <v>0</v>
      </c>
      <c r="E64" s="2457">
        <f t="shared" si="8"/>
        <v>0</v>
      </c>
      <c r="F64" s="2441">
        <f>IF(ISBLANK(B7),0,IF(B7=0,0,(AN64/B7)*P7))</f>
        <v>0</v>
      </c>
      <c r="G64" s="2436">
        <f>IF(ISBLANK(AC64),0,(AC64/B7)*P7)</f>
        <v>0</v>
      </c>
      <c r="H64" s="2457">
        <f t="shared" si="9"/>
        <v>0</v>
      </c>
      <c r="I64" s="2441">
        <f>IF(ISBLANK(B7),0,IF(B7=0,0,(AQ64/B7)*P7))</f>
        <v>0</v>
      </c>
      <c r="J64" s="2436">
        <f>IF(ISBLANK(AF64),0,(AF64/B7)*P7)</f>
        <v>0</v>
      </c>
      <c r="K64" s="2457">
        <f t="shared" si="10"/>
        <v>0</v>
      </c>
      <c r="L64" s="2441">
        <f>IF(ISBLANK(B7),0,IF(B7=0,0,(AT64/B7)*P7))</f>
        <v>0</v>
      </c>
      <c r="M64" s="2436">
        <f>IF(ISBLANK(AI64),0,(AI64/B7)*P7)</f>
        <v>0</v>
      </c>
      <c r="N64" s="2457">
        <f t="shared" si="11"/>
        <v>0</v>
      </c>
      <c r="O64" s="2441">
        <f>IF(ISBLANK(B7),0,IF(B7=0,0,(AW64/B7)*P7))</f>
        <v>0</v>
      </c>
      <c r="P64" s="2442">
        <f t="shared" si="0"/>
        <v>0</v>
      </c>
      <c r="Q64" s="2461">
        <f t="shared" si="1"/>
        <v>0</v>
      </c>
      <c r="R64" s="2464" t="str">
        <f t="shared" si="2"/>
        <v/>
      </c>
      <c r="S64" s="722"/>
      <c r="T64" s="744"/>
      <c r="U64" s="746"/>
      <c r="V64" s="717" t="s">
        <v>720</v>
      </c>
      <c r="W64" s="2544"/>
      <c r="X64" s="2659">
        <f t="shared" si="12"/>
        <v>0</v>
      </c>
      <c r="Y64" s="2556"/>
      <c r="Z64" s="2559"/>
      <c r="AA64" s="29"/>
      <c r="AB64" s="2523"/>
      <c r="AC64" s="2559"/>
      <c r="AD64" s="29"/>
      <c r="AE64" s="2523"/>
      <c r="AF64" s="2559"/>
      <c r="AG64" s="29"/>
      <c r="AH64" s="2523"/>
      <c r="AI64" s="2559"/>
      <c r="AJ64" s="29"/>
      <c r="AK64" s="2523"/>
      <c r="AL64" s="3000">
        <f t="shared" si="3"/>
        <v>0</v>
      </c>
      <c r="AM64" s="3001"/>
      <c r="AN64" s="2564">
        <f t="shared" si="4"/>
        <v>0</v>
      </c>
      <c r="AO64" s="2565">
        <f>IF(AN14=0,0,(AN64/AN14)*AO14)</f>
        <v>0</v>
      </c>
      <c r="AP64" s="2566">
        <f>IF(AN14=0,0,IF(ISBLANK(Z64),0,(Z64/AN14)*AO14))</f>
        <v>0</v>
      </c>
      <c r="AQ64" s="2564">
        <f t="shared" si="5"/>
        <v>0</v>
      </c>
      <c r="AR64" s="2565">
        <f>IF(AQ14=0,0,(AQ64/AQ14)*AR14)</f>
        <v>0</v>
      </c>
      <c r="AS64" s="2566">
        <f>IF(AQ14=0,0,IF(ISBLANK(AC64),0,(AC64/AQ14)*AR14))</f>
        <v>0</v>
      </c>
      <c r="AT64" s="2562">
        <f t="shared" si="6"/>
        <v>0</v>
      </c>
      <c r="AU64" s="747">
        <f>IF(AT14=0,0,(AT64/AT14)*AU14)</f>
        <v>0</v>
      </c>
      <c r="AV64" s="2563">
        <f>IF(AT14=0,0,IF(ISBLANK(AF64),0,(AF64/AT14)*AU14))</f>
        <v>0</v>
      </c>
      <c r="AW64" s="2562">
        <f t="shared" si="7"/>
        <v>0</v>
      </c>
      <c r="AX64" s="747">
        <f>IF(AW14=0,0,(AW64/AW14)*AX14)</f>
        <v>0</v>
      </c>
      <c r="AY64" s="2563">
        <f>IF(AW14=0,0,IF(ISBLANK(AI64),0,(AI64/AW14)*AX14))</f>
        <v>0</v>
      </c>
    </row>
    <row r="65" spans="1:51" ht="14.25" customHeight="1">
      <c r="A65" s="2970"/>
      <c r="B65" s="2591"/>
      <c r="C65" s="2592"/>
      <c r="D65" s="2458"/>
      <c r="E65" s="2444"/>
      <c r="F65" s="2445">
        <f>SUM(F15:F64)</f>
        <v>0.25</v>
      </c>
      <c r="G65" s="2443"/>
      <c r="H65" s="2444"/>
      <c r="I65" s="2445">
        <f>SUM(I15:I64)</f>
        <v>2.25</v>
      </c>
      <c r="J65" s="2443"/>
      <c r="K65" s="2444"/>
      <c r="L65" s="2445">
        <f>SUM(L15:L64)</f>
        <v>0.625</v>
      </c>
      <c r="M65" s="2443"/>
      <c r="N65" s="2444"/>
      <c r="O65" s="2445">
        <f>SUM(O15:O64)</f>
        <v>0</v>
      </c>
      <c r="P65" s="2446">
        <f>SUM(P15:P64)</f>
        <v>3.125</v>
      </c>
      <c r="Q65" s="2447"/>
      <c r="R65" s="2448">
        <f t="shared" ref="R65" si="14">SUM(R15:R64)</f>
        <v>42</v>
      </c>
      <c r="T65" s="3057" t="s">
        <v>1728</v>
      </c>
      <c r="U65" s="3058"/>
      <c r="W65" s="2654"/>
      <c r="X65" s="2490"/>
      <c r="Y65" s="2491"/>
      <c r="Z65" s="38"/>
      <c r="AA65" s="2652" t="s">
        <v>7052</v>
      </c>
      <c r="AB65" s="39"/>
      <c r="AC65" s="2490"/>
      <c r="AD65" s="2492"/>
      <c r="AE65" s="2492"/>
      <c r="AF65" s="2493"/>
      <c r="AG65" s="2492"/>
      <c r="AH65" s="2492"/>
      <c r="AI65" s="2493"/>
      <c r="AJ65" s="2492"/>
      <c r="AK65" s="2492"/>
      <c r="AL65" s="2490"/>
      <c r="AM65" s="2492"/>
      <c r="AN65" s="2567" t="s">
        <v>4</v>
      </c>
      <c r="AO65" s="2433"/>
      <c r="AP65" s="2434"/>
      <c r="AQ65" s="2567" t="s">
        <v>4</v>
      </c>
      <c r="AR65" s="2433"/>
      <c r="AS65" s="2434"/>
      <c r="AT65" s="2567" t="s">
        <v>4</v>
      </c>
      <c r="AU65" s="2433"/>
      <c r="AV65" s="2424"/>
      <c r="AW65" s="2567" t="s">
        <v>4</v>
      </c>
      <c r="AX65" s="2433"/>
      <c r="AY65" s="2424"/>
    </row>
    <row r="66" spans="1:51" ht="18" customHeight="1">
      <c r="A66" s="2970"/>
      <c r="B66" s="2980" t="s">
        <v>7029</v>
      </c>
      <c r="C66" s="2981"/>
      <c r="D66" s="3002" t="str">
        <f>Z11</f>
        <v xml:space="preserve">❶ </v>
      </c>
      <c r="E66" s="3003"/>
      <c r="F66" s="3004"/>
      <c r="G66" s="3005" t="str">
        <f>AC11</f>
        <v xml:space="preserve">❷ </v>
      </c>
      <c r="H66" s="2449"/>
      <c r="I66" s="2450"/>
      <c r="J66" s="3007" t="str">
        <f>AF11</f>
        <v xml:space="preserve">❸ </v>
      </c>
      <c r="K66" s="2449"/>
      <c r="M66" s="3009" t="str">
        <f>AI11</f>
        <v xml:space="preserve">❹ </v>
      </c>
      <c r="N66" s="2449"/>
      <c r="Q66" s="2450"/>
      <c r="R66" s="2451"/>
      <c r="T66" s="3051"/>
      <c r="U66" s="3052"/>
      <c r="W66" s="2655"/>
      <c r="X66" s="2494"/>
      <c r="Y66" s="2495"/>
      <c r="Z66" s="35"/>
      <c r="AA66" s="2510">
        <f>IF(ISBLANK(Z15),AA15,Z15*AA15)+IF(ISBLANK(Z16),AA16,Z16*AA16)+IF(ISBLANK(Z17),AA17,Z17*AA17)+IF(ISBLANK(Z18),AA18,Z18*AA18)+IF(ISBLANK(Z19),AA19,Z19*AA19)+IF(ISBLANK(Z20),AA20,Z20*AA20)+IF(ISBLANK(Z21),AA21,Z21*AA21)+IF(ISBLANK(Z22),AA22,Z22*AA22)+IF(ISBLANK(Z23),AA23,Z23*AA23)+IF(ISBLANK(Z24),AA24,Z24*AA24)+IF(ISBLANK(Z25),AA25,Z25*AA25)+IF(ISBLANK(Z26),AA26,Z26*AA26)+IF(ISBLANK(Z27),AA27,Z27*AA27)+IF(ISBLANK(Z28),AA28,Z28*AA28)+IF(ISBLANK(Z29),AA29,Z29*AA29)+IF(ISBLANK(Z30),AA30,Z30*AA30)+IF(ISBLANK(Z31),AA31,Z31*AA31)+IF(ISBLANK(Z32),AA32,Z32*AA32)+IF(ISBLANK(Z33),AA33,Z33*AA33)+IF(ISBLANK(Z34),AA34,Z34*AA34)+IF(ISBLANK(Z35),AA35,Z35*AA35)+IF(ISBLANK(Z36),AA36,Z36*AA36)+IF(ISBLANK(Z37),AA37,Z37*AA37)+IF(ISBLANK(Z38),AA38,Z38*AA38)+IF(ISBLANK(Z39),AA39,Z39*AA39)+IF(ISBLANK(Z40),AA40,Z40*AA40)+IF(ISBLANK(Z41),AA41,Z41*AA41)+ IF(ISBLANK(Z42),AA42,Z42*AA42)+ IF(ISBLANK(Z43),AA43,Z43*AA43)+ IF(ISBLANK(Z44),AA44,Z44*AA44)+ IF(ISBLANK(Z45),AA45,Z45*AA45)+ IF(ISBLANK(Z46),AA46,Z46*AA46)+ IF(ISBLANK(Z47),AA47,Z47*AA47)+ IF(ISBLANK(Z48),AA48,Z48*AA48)+ IF(ISBLANK(Z49),AA49,Z49*AA49)+ IF(ISBLANK(Z50),AA50,Z50*AA50)+IF(ISBLANK(Z51),AA51,Z51*AA51)+IF(ISBLANK(Z52),AA52,Z52*AA52)+ IF(ISBLANK(Z53),AA53,Z53*AA53) +IF(ISBLANK(Z54),AA54,Z54*AA54) +IF(ISBLANK(Z55),AA55,Z55*AA55) +IF(ISBLANK(Z56),AA56,Z56*AA56) +IF(ISBLANK(Z57),AA57,Z57*AA57) +IF(ISBLANK(Z58),AA58,Z58*AA58) +IF(ISBLANK(Z59),AA59,Z59*AA59) +IF(ISBLANK(Z60),AA60,Z60*AA60) +IF(ISBLANK(Z61),AA61,Z61*AA61) +IF(ISBLANK(Z62),AA62,Z62*AA62) +IF(ISBLANK(Z63),AA63,Z63*AA63) +IF(ISBLANK(Z64),AA64,Z64*AA64)</f>
        <v>0.25</v>
      </c>
      <c r="AB66" s="36"/>
      <c r="AC66" s="2494"/>
      <c r="AD66" s="2496"/>
      <c r="AE66" s="2496"/>
      <c r="AF66" s="2494"/>
      <c r="AG66" s="2496"/>
      <c r="AH66" s="2496"/>
      <c r="AI66" s="2494"/>
      <c r="AJ66" s="2496"/>
      <c r="AK66" s="2496"/>
      <c r="AL66" s="2494"/>
      <c r="AM66" s="2496"/>
      <c r="AN66" s="2568">
        <f>SUM(AN15:AN64)</f>
        <v>0.25</v>
      </c>
      <c r="AO66" s="26">
        <f>SUM(AO15:AO64)</f>
        <v>1</v>
      </c>
      <c r="AP66" s="2572"/>
      <c r="AQ66" s="2568">
        <f>SUM(AQ15:AQ64)</f>
        <v>2.25</v>
      </c>
      <c r="AR66" s="26">
        <f>SUM(AR15:AR64)</f>
        <v>1</v>
      </c>
      <c r="AS66" s="2569"/>
      <c r="AT66" s="2568">
        <f>SUM(AT15:AT64)</f>
        <v>0.625</v>
      </c>
      <c r="AU66" s="26">
        <f>SUM(AU15:AU64)</f>
        <v>1</v>
      </c>
      <c r="AV66" s="2569"/>
      <c r="AW66" s="2568">
        <f>SUM(AW15:AW64)</f>
        <v>0</v>
      </c>
      <c r="AX66" s="26">
        <f>SUM(AX15:AX64)</f>
        <v>0</v>
      </c>
      <c r="AY66" s="2569"/>
    </row>
    <row r="67" spans="1:51" ht="21" customHeight="1">
      <c r="A67" s="2970"/>
      <c r="B67" s="2982"/>
      <c r="C67" s="2983"/>
      <c r="D67" s="3002"/>
      <c r="E67" s="3003"/>
      <c r="F67" s="3004"/>
      <c r="G67" s="3006"/>
      <c r="H67" s="2449"/>
      <c r="I67" s="2450"/>
      <c r="J67" s="3008"/>
      <c r="K67" s="2449"/>
      <c r="M67" s="3010"/>
      <c r="N67" s="2449"/>
      <c r="Q67" s="2450"/>
      <c r="R67" s="2452"/>
      <c r="T67" s="3059" t="s">
        <v>7057</v>
      </c>
      <c r="U67" s="3060"/>
      <c r="W67" s="2656"/>
      <c r="X67" s="2494"/>
      <c r="Y67" s="2495"/>
      <c r="Z67" s="35"/>
      <c r="AA67" s="36"/>
      <c r="AB67" s="36"/>
      <c r="AC67" s="2494"/>
      <c r="AD67" s="2496"/>
      <c r="AE67" s="2496"/>
      <c r="AF67" s="2494"/>
      <c r="AG67" s="2496"/>
      <c r="AH67" s="2496"/>
      <c r="AI67" s="2494"/>
      <c r="AJ67" s="2496"/>
      <c r="AK67" s="2496"/>
      <c r="AL67" s="2494"/>
      <c r="AM67" s="2496"/>
      <c r="AN67" s="2494"/>
      <c r="AO67" s="36"/>
      <c r="AP67" s="37"/>
      <c r="AQ67" s="35"/>
      <c r="AR67" s="2496"/>
      <c r="AS67" s="2495"/>
      <c r="AT67" s="2494"/>
      <c r="AU67" s="2496"/>
      <c r="AV67" s="2495"/>
      <c r="AW67" s="2494"/>
      <c r="AX67" s="2496"/>
      <c r="AY67" s="2495"/>
    </row>
    <row r="68" spans="1:51" ht="15.75" customHeight="1" thickBot="1">
      <c r="A68" s="2970"/>
      <c r="B68" s="2593"/>
      <c r="C68" s="2454"/>
      <c r="D68" s="2453"/>
      <c r="E68" s="2454"/>
      <c r="F68" s="2453"/>
      <c r="G68" s="2453"/>
      <c r="H68" s="2454"/>
      <c r="I68" s="2453"/>
      <c r="J68" s="2453"/>
      <c r="K68" s="2454"/>
      <c r="L68" s="2453"/>
      <c r="M68" s="2453"/>
      <c r="N68" s="2454"/>
      <c r="O68" s="2453"/>
      <c r="P68" s="2455"/>
      <c r="Q68" s="2453"/>
      <c r="R68" s="2456"/>
      <c r="T68" s="3061"/>
      <c r="U68" s="3062"/>
      <c r="W68" s="2657"/>
      <c r="X68" s="2501" t="str">
        <f>X11</f>
        <v>Liste des Denrées</v>
      </c>
      <c r="Y68" s="2497"/>
      <c r="Z68" s="2653" t="str">
        <f>Z11</f>
        <v xml:space="preserve">❶ </v>
      </c>
      <c r="AA68" s="2651" t="str">
        <f>AA11</f>
        <v>Préparation N°1</v>
      </c>
      <c r="AB68" s="2499"/>
      <c r="AC68" s="2653" t="str">
        <f>AC11</f>
        <v xml:space="preserve">❷ </v>
      </c>
      <c r="AD68" s="2651" t="str">
        <f>AD11</f>
        <v>Préparation N°2</v>
      </c>
      <c r="AE68" s="2499"/>
      <c r="AF68" s="2653" t="str">
        <f>AF11</f>
        <v xml:space="preserve">❸ </v>
      </c>
      <c r="AG68" s="2651" t="str">
        <f>AG11</f>
        <v>Garniture</v>
      </c>
      <c r="AH68" s="2500"/>
      <c r="AI68" s="2653" t="str">
        <f>AI11</f>
        <v xml:space="preserve">❹ </v>
      </c>
      <c r="AJ68" s="2651" t="str">
        <f>AJ11</f>
        <v>Finition</v>
      </c>
      <c r="AK68" s="2500"/>
      <c r="AL68" s="2988" t="str">
        <f>AL11</f>
        <v>Denrées</v>
      </c>
      <c r="AM68" s="2989"/>
      <c r="AN68" s="2573"/>
      <c r="AO68" s="2498"/>
      <c r="AP68" s="2571"/>
      <c r="AQ68" s="2570"/>
      <c r="AR68" s="2498"/>
      <c r="AS68" s="2571"/>
      <c r="AT68" s="2570"/>
      <c r="AU68" s="2498"/>
      <c r="AV68" s="2497"/>
      <c r="AW68" s="2573"/>
      <c r="AX68" s="2498"/>
      <c r="AY68" s="2497"/>
    </row>
    <row r="69" spans="1:51" ht="15" customHeight="1" thickBot="1">
      <c r="A69" s="2970"/>
      <c r="B69" s="2594">
        <v>10.71</v>
      </c>
      <c r="C69" s="2459">
        <v>10.71</v>
      </c>
      <c r="D69" s="2459">
        <v>7</v>
      </c>
      <c r="E69" s="2459">
        <v>8</v>
      </c>
      <c r="F69" s="2459">
        <v>10</v>
      </c>
      <c r="G69" s="2459">
        <v>7</v>
      </c>
      <c r="H69" s="2459">
        <v>8</v>
      </c>
      <c r="I69" s="2459">
        <v>10</v>
      </c>
      <c r="J69" s="2459">
        <v>7</v>
      </c>
      <c r="K69" s="2459">
        <v>8</v>
      </c>
      <c r="L69" s="2459">
        <v>10</v>
      </c>
      <c r="M69" s="2459">
        <v>7</v>
      </c>
      <c r="N69" s="2459">
        <v>8</v>
      </c>
      <c r="O69" s="2459">
        <v>10</v>
      </c>
      <c r="P69" s="2459">
        <v>16</v>
      </c>
      <c r="Q69" s="2459">
        <v>8</v>
      </c>
      <c r="R69" s="2459">
        <v>10.71</v>
      </c>
      <c r="S69" s="612"/>
      <c r="T69" s="612"/>
      <c r="U69" s="612"/>
      <c r="V69" s="612"/>
      <c r="W69" s="2459">
        <v>11</v>
      </c>
      <c r="X69" s="2459">
        <v>30</v>
      </c>
      <c r="Y69" s="2459">
        <v>11</v>
      </c>
      <c r="Z69" s="2459">
        <v>11</v>
      </c>
      <c r="AA69" s="2459">
        <v>11</v>
      </c>
      <c r="AB69" s="2459">
        <v>11</v>
      </c>
      <c r="AC69" s="2459">
        <v>11</v>
      </c>
      <c r="AD69" s="2459">
        <v>11</v>
      </c>
      <c r="AE69" s="2459">
        <v>11</v>
      </c>
      <c r="AF69" s="2459">
        <v>11</v>
      </c>
      <c r="AG69" s="2459">
        <v>11</v>
      </c>
      <c r="AH69" s="2459">
        <v>11</v>
      </c>
      <c r="AI69" s="2459">
        <v>11</v>
      </c>
      <c r="AJ69" s="2459">
        <v>11</v>
      </c>
      <c r="AK69" s="2459">
        <v>11</v>
      </c>
      <c r="AL69" s="2459">
        <v>15</v>
      </c>
      <c r="AM69" s="2459">
        <v>15</v>
      </c>
      <c r="AN69" s="2459">
        <v>11</v>
      </c>
      <c r="AO69" s="2459">
        <v>11</v>
      </c>
      <c r="AP69" s="2459">
        <v>11</v>
      </c>
      <c r="AQ69" s="2459">
        <v>11</v>
      </c>
      <c r="AR69" s="2459">
        <v>11</v>
      </c>
      <c r="AS69" s="2459">
        <v>11</v>
      </c>
      <c r="AT69" s="2459">
        <v>11</v>
      </c>
      <c r="AU69" s="2459">
        <v>11</v>
      </c>
      <c r="AV69" s="2459">
        <v>11</v>
      </c>
      <c r="AW69" s="2459">
        <v>11</v>
      </c>
      <c r="AX69" s="2459">
        <v>11</v>
      </c>
      <c r="AY69" s="2459">
        <v>11</v>
      </c>
    </row>
    <row r="70" spans="1:51" ht="21" customHeight="1" thickBot="1">
      <c r="B70" s="2466"/>
      <c r="C70" s="2466"/>
      <c r="D70" s="2466"/>
      <c r="E70" s="2466"/>
      <c r="F70" s="2466"/>
      <c r="G70" s="2466"/>
      <c r="H70" s="2466"/>
      <c r="I70" s="2466"/>
      <c r="J70" s="2466"/>
      <c r="K70" s="2466"/>
      <c r="L70" s="2466"/>
      <c r="M70" s="2466"/>
      <c r="N70" s="2466"/>
      <c r="O70" s="2466"/>
      <c r="P70" s="2466"/>
      <c r="Q70" s="2466"/>
      <c r="R70" s="2466"/>
      <c r="S70" s="612"/>
      <c r="T70" s="612"/>
      <c r="U70" s="612"/>
      <c r="V70" s="612"/>
      <c r="W70" s="2466"/>
      <c r="X70" s="2466"/>
      <c r="Y70" s="2466"/>
      <c r="Z70" s="2466"/>
      <c r="AA70" s="2466"/>
      <c r="AB70" s="2466"/>
      <c r="AC70" s="2466"/>
      <c r="AD70" s="2466"/>
      <c r="AE70" s="2466"/>
      <c r="AF70" s="2466"/>
      <c r="AG70" s="2466"/>
      <c r="AH70" s="2466"/>
      <c r="AI70" s="2466"/>
      <c r="AJ70" s="2466"/>
      <c r="AK70" s="2466"/>
      <c r="AL70" s="2466"/>
      <c r="AM70" s="2466"/>
      <c r="AN70" s="2466"/>
      <c r="AO70" s="2466"/>
      <c r="AP70" s="2466"/>
      <c r="AQ70" s="2466"/>
      <c r="AR70" s="2466"/>
      <c r="AS70" s="2466"/>
      <c r="AT70" s="2466"/>
      <c r="AU70" s="2466"/>
      <c r="AV70" s="2466"/>
      <c r="AW70" s="2466"/>
      <c r="AX70" s="2466"/>
      <c r="AY70" s="2466"/>
    </row>
    <row r="71" spans="1:51" ht="43.5" customHeight="1">
      <c r="B71" s="2466"/>
      <c r="C71" s="2466"/>
      <c r="D71" s="2466"/>
      <c r="E71" s="2466"/>
      <c r="F71" s="2466"/>
      <c r="G71" s="2466"/>
      <c r="H71" s="2466"/>
      <c r="I71" s="2466"/>
      <c r="J71" s="2466"/>
      <c r="K71" s="2466"/>
      <c r="L71" s="2466"/>
      <c r="M71" s="2466"/>
      <c r="N71" s="2466"/>
      <c r="O71" s="2466"/>
      <c r="P71" s="2466"/>
      <c r="Q71" s="2466"/>
      <c r="R71" s="2466"/>
      <c r="S71" s="612"/>
      <c r="T71" s="612"/>
      <c r="U71" s="612"/>
      <c r="V71" s="612"/>
      <c r="W71" s="2466"/>
      <c r="X71" s="2893" t="s">
        <v>7002</v>
      </c>
      <c r="Y71" s="2894"/>
      <c r="Z71" s="2895"/>
      <c r="AA71" s="2466"/>
      <c r="AB71" s="2993" t="s">
        <v>1619</v>
      </c>
      <c r="AC71" s="2994"/>
      <c r="AD71" s="2994"/>
      <c r="AE71" s="2994"/>
      <c r="AF71" s="2994"/>
      <c r="AG71" s="2995"/>
      <c r="AH71" s="2466"/>
      <c r="AI71" s="2466"/>
      <c r="AJ71" s="2466"/>
      <c r="AK71" s="2466"/>
      <c r="AL71" s="2466"/>
      <c r="AM71" s="2466"/>
      <c r="AN71" s="2466"/>
      <c r="AO71" s="2466"/>
      <c r="AP71" s="2466"/>
      <c r="AQ71" s="2466"/>
      <c r="AR71" s="2466"/>
      <c r="AS71" s="2466"/>
      <c r="AT71" s="2466"/>
      <c r="AU71" s="2466"/>
      <c r="AV71" s="2466"/>
      <c r="AW71" s="2466"/>
      <c r="AX71" s="2466"/>
      <c r="AY71" s="2466"/>
    </row>
    <row r="72" spans="1:51" ht="18" customHeight="1">
      <c r="B72" s="2466"/>
      <c r="C72" s="2466"/>
      <c r="D72" s="2466"/>
      <c r="E72" s="2466"/>
      <c r="F72" s="2466"/>
      <c r="G72" s="2466"/>
      <c r="H72" s="2466"/>
      <c r="I72" s="2466"/>
      <c r="J72" s="2466"/>
      <c r="K72" s="2466"/>
      <c r="L72" s="2466"/>
      <c r="M72" s="2466"/>
      <c r="N72" s="2466"/>
      <c r="O72" s="2466"/>
      <c r="P72" s="2466"/>
      <c r="Q72" s="2466"/>
      <c r="R72" s="2466"/>
      <c r="S72" s="612"/>
      <c r="T72" s="612"/>
      <c r="U72" s="612"/>
      <c r="V72" s="612"/>
      <c r="W72" s="2466"/>
      <c r="X72" s="2896"/>
      <c r="Y72" s="2897"/>
      <c r="Z72" s="2898"/>
      <c r="AA72" s="2466"/>
      <c r="AB72" s="2507"/>
      <c r="AC72" s="2503"/>
      <c r="AD72" s="2503"/>
      <c r="AE72" s="2503"/>
      <c r="AF72" s="2503"/>
      <c r="AG72" s="2504"/>
      <c r="AH72" s="2466"/>
      <c r="AI72" s="2466"/>
      <c r="AJ72" s="2466"/>
      <c r="AK72" s="2466"/>
      <c r="AL72" s="2466"/>
      <c r="AM72" s="2466"/>
      <c r="AN72" s="2466"/>
      <c r="AO72" s="2466"/>
      <c r="AP72" s="2466"/>
      <c r="AQ72" s="2466"/>
      <c r="AR72" s="2466"/>
      <c r="AS72" s="2466"/>
      <c r="AT72" s="2466"/>
      <c r="AU72" s="2466"/>
      <c r="AV72" s="2466"/>
      <c r="AW72" s="2466"/>
      <c r="AX72" s="2466"/>
      <c r="AY72" s="2466"/>
    </row>
    <row r="73" spans="1:51" ht="18" customHeight="1">
      <c r="B73" s="2466"/>
      <c r="C73" s="2466"/>
      <c r="D73" s="2466"/>
      <c r="E73" s="2466"/>
      <c r="F73" s="2466"/>
      <c r="G73" s="2466"/>
      <c r="H73" s="2466"/>
      <c r="I73" s="2466"/>
      <c r="J73" s="2466"/>
      <c r="K73" s="2466"/>
      <c r="L73" s="2466"/>
      <c r="M73" s="2466"/>
      <c r="N73" s="2466"/>
      <c r="O73" s="2466"/>
      <c r="P73" s="2466"/>
      <c r="Q73" s="2466"/>
      <c r="R73" s="2466"/>
      <c r="S73" s="612"/>
      <c r="T73" s="612"/>
      <c r="U73" s="612"/>
      <c r="V73" s="612"/>
      <c r="W73" s="2466"/>
      <c r="X73" s="2896"/>
      <c r="Y73" s="2897"/>
      <c r="Z73" s="2898"/>
      <c r="AA73" s="2466"/>
      <c r="AB73" s="737" t="s">
        <v>1620</v>
      </c>
      <c r="AC73" s="536"/>
      <c r="AD73" s="536"/>
      <c r="AE73" s="536"/>
      <c r="AF73" s="536"/>
      <c r="AG73" s="537"/>
      <c r="AH73" s="2466"/>
      <c r="AI73" s="2466"/>
      <c r="AJ73" s="2466"/>
      <c r="AK73" s="2466"/>
      <c r="AL73" s="2466"/>
      <c r="AM73" s="2466"/>
      <c r="AN73" s="2466"/>
      <c r="AO73" s="2466"/>
      <c r="AP73" s="2466"/>
      <c r="AQ73" s="2466"/>
      <c r="AR73" s="2466"/>
      <c r="AS73" s="2466"/>
      <c r="AT73" s="2466"/>
      <c r="AU73" s="2466"/>
      <c r="AV73" s="2466"/>
      <c r="AW73" s="2466"/>
      <c r="AX73" s="2466"/>
      <c r="AY73" s="2466"/>
    </row>
    <row r="74" spans="1:51" ht="18" customHeight="1">
      <c r="B74" s="2466"/>
      <c r="C74" s="2466"/>
      <c r="D74" s="2466"/>
      <c r="E74" s="2466"/>
      <c r="F74" s="2466"/>
      <c r="G74" s="2466"/>
      <c r="H74" s="2466"/>
      <c r="I74" s="2466"/>
      <c r="J74" s="2466"/>
      <c r="K74" s="2466"/>
      <c r="L74" s="2466"/>
      <c r="M74" s="2466"/>
      <c r="N74" s="2466"/>
      <c r="O74" s="2466"/>
      <c r="P74" s="2466"/>
      <c r="Q74" s="2466"/>
      <c r="R74" s="2466"/>
      <c r="S74" s="612"/>
      <c r="T74" s="612"/>
      <c r="U74" s="612"/>
      <c r="V74" s="612"/>
      <c r="W74" s="2466"/>
      <c r="X74" s="2899" t="s">
        <v>1937</v>
      </c>
      <c r="Y74" s="2900"/>
      <c r="Z74" s="2901"/>
      <c r="AA74" s="2466"/>
      <c r="AB74" s="540"/>
      <c r="AC74" s="541" t="s">
        <v>7063</v>
      </c>
      <c r="AD74" s="541"/>
      <c r="AE74" s="538"/>
      <c r="AF74" s="538"/>
      <c r="AG74" s="539"/>
      <c r="AH74" s="2466"/>
      <c r="AI74" s="2466"/>
      <c r="AJ74" s="2466"/>
      <c r="AK74" s="2466"/>
      <c r="AL74" s="2466"/>
      <c r="AM74" s="2466"/>
      <c r="AN74" s="2466"/>
      <c r="AO74" s="2466"/>
      <c r="AP74" s="2466"/>
      <c r="AQ74" s="2466"/>
      <c r="AR74" s="2466"/>
      <c r="AS74" s="2466"/>
      <c r="AT74" s="2466"/>
      <c r="AU74" s="2466"/>
      <c r="AV74" s="2466"/>
      <c r="AW74" s="2466"/>
      <c r="AX74" s="2466"/>
      <c r="AY74" s="2466"/>
    </row>
    <row r="75" spans="1:51" ht="18" customHeight="1">
      <c r="A75" s="2466"/>
      <c r="B75" s="2466"/>
      <c r="C75" s="2466"/>
      <c r="D75" s="2466"/>
      <c r="E75" s="2466"/>
      <c r="F75" s="2466"/>
      <c r="G75" s="2466"/>
      <c r="H75" s="2466"/>
      <c r="I75" s="2466"/>
      <c r="J75" s="2466"/>
      <c r="K75" s="2466"/>
      <c r="L75" s="2466"/>
      <c r="M75" s="2466"/>
      <c r="N75" s="2466"/>
      <c r="O75" s="2466"/>
      <c r="P75" s="2466"/>
      <c r="Q75" s="2466"/>
      <c r="R75" s="2466"/>
      <c r="S75" s="612"/>
      <c r="T75" s="612"/>
      <c r="U75" s="612"/>
      <c r="V75" s="612"/>
      <c r="W75" s="2466"/>
      <c r="X75" s="2990" t="s">
        <v>7008</v>
      </c>
      <c r="Y75" s="2991"/>
      <c r="Z75" s="2992"/>
      <c r="AA75" s="2466"/>
      <c r="AB75" s="2507"/>
      <c r="AC75" s="2997" t="s">
        <v>40</v>
      </c>
      <c r="AD75" s="2998" t="s">
        <v>1811</v>
      </c>
      <c r="AE75" s="2999" t="s">
        <v>1810</v>
      </c>
      <c r="AF75" s="2503"/>
      <c r="AG75" s="2504"/>
      <c r="AH75" s="2466"/>
      <c r="AI75" s="2466"/>
      <c r="AJ75" s="2466"/>
      <c r="AK75" s="2466"/>
      <c r="AL75" s="2466"/>
      <c r="AM75" s="2466"/>
      <c r="AN75" s="2466"/>
      <c r="AO75" s="2466"/>
      <c r="AP75" s="2466"/>
      <c r="AQ75" s="2466"/>
      <c r="AR75" s="2466"/>
      <c r="AS75" s="2466"/>
      <c r="AT75" s="2466"/>
      <c r="AU75" s="2466"/>
      <c r="AV75" s="2466"/>
      <c r="AW75" s="2466"/>
      <c r="AX75" s="2466"/>
      <c r="AY75" s="2466"/>
    </row>
    <row r="76" spans="1:51" ht="18" customHeight="1">
      <c r="A76" s="2466"/>
      <c r="B76" s="2466"/>
      <c r="C76" s="2466"/>
      <c r="D76" s="2466"/>
      <c r="E76" s="2466"/>
      <c r="F76" s="2466"/>
      <c r="G76" s="2466"/>
      <c r="H76" s="2466"/>
      <c r="I76" s="2466"/>
      <c r="J76" s="2466"/>
      <c r="K76" s="2466"/>
      <c r="L76" s="2466"/>
      <c r="M76" s="2466"/>
      <c r="N76" s="2466"/>
      <c r="O76" s="2466"/>
      <c r="P76" s="2466"/>
      <c r="Q76" s="2466"/>
      <c r="R76" s="2466"/>
      <c r="S76" s="612"/>
      <c r="T76" s="612"/>
      <c r="U76" s="612"/>
      <c r="V76" s="612"/>
      <c r="W76" s="2466"/>
      <c r="X76" s="2612" t="s">
        <v>6995</v>
      </c>
      <c r="Y76" s="2613" t="s">
        <v>6996</v>
      </c>
      <c r="Z76" s="2614"/>
      <c r="AA76" s="2466"/>
      <c r="AB76" s="2507"/>
      <c r="AC76" s="2997"/>
      <c r="AD76" s="2998"/>
      <c r="AE76" s="2999"/>
      <c r="AF76" s="2503"/>
      <c r="AG76" s="2504"/>
      <c r="AH76" s="2466"/>
      <c r="AI76" s="2466"/>
      <c r="AJ76" s="2466"/>
      <c r="AK76" s="2466"/>
      <c r="AL76" s="2466"/>
      <c r="AM76" s="2466"/>
      <c r="AN76" s="2466"/>
      <c r="AO76" s="2466"/>
      <c r="AP76" s="2466"/>
      <c r="AQ76" s="2466"/>
      <c r="AR76" s="2466"/>
      <c r="AS76" s="2466"/>
      <c r="AT76" s="2466"/>
      <c r="AU76" s="2466"/>
      <c r="AV76" s="2466"/>
      <c r="AW76" s="2466"/>
      <c r="AX76" s="2466"/>
      <c r="AY76" s="2466"/>
    </row>
    <row r="77" spans="1:51" ht="18" customHeight="1">
      <c r="A77" s="2466"/>
      <c r="B77" s="2466"/>
      <c r="C77" s="2466"/>
      <c r="D77" s="2466"/>
      <c r="E77" s="2466"/>
      <c r="F77" s="2466"/>
      <c r="G77" s="2466"/>
      <c r="H77" s="2466"/>
      <c r="I77" s="2466"/>
      <c r="J77" s="2466"/>
      <c r="K77" s="2466"/>
      <c r="L77" s="2466"/>
      <c r="M77" s="2466"/>
      <c r="N77" s="2466"/>
      <c r="O77" s="2466"/>
      <c r="P77" s="2466"/>
      <c r="Q77" s="2466"/>
      <c r="R77" s="2466"/>
      <c r="S77" s="5"/>
      <c r="T77" s="5"/>
      <c r="U77" s="5"/>
      <c r="V77" s="612"/>
      <c r="W77" s="2466"/>
      <c r="X77" s="2962" t="s">
        <v>7019</v>
      </c>
      <c r="Y77" s="2963"/>
      <c r="Z77" s="2964"/>
      <c r="AA77" s="2466"/>
      <c r="AB77" s="737" t="s">
        <v>1621</v>
      </c>
      <c r="AC77" s="536"/>
      <c r="AD77" s="536"/>
      <c r="AE77" s="536"/>
      <c r="AF77" s="536"/>
      <c r="AG77" s="537"/>
      <c r="AH77" s="2466"/>
      <c r="AI77" s="2466"/>
      <c r="AJ77" s="2466"/>
      <c r="AK77" s="2466"/>
      <c r="AL77" s="2466"/>
      <c r="AM77" s="2466"/>
      <c r="AN77" s="2466"/>
      <c r="AO77" s="2466"/>
      <c r="AP77" s="2466"/>
      <c r="AQ77" s="2466"/>
      <c r="AR77" s="2466"/>
      <c r="AS77" s="2466"/>
      <c r="AT77" s="2466"/>
      <c r="AU77" s="2466"/>
      <c r="AV77" s="2466"/>
      <c r="AW77" s="2466"/>
      <c r="AX77" s="2466"/>
      <c r="AY77" s="2466"/>
    </row>
    <row r="78" spans="1:51" ht="18" customHeight="1">
      <c r="A78" s="2466"/>
      <c r="B78" s="2466"/>
      <c r="C78" s="2466"/>
      <c r="D78" s="2466"/>
      <c r="E78" s="2466"/>
      <c r="F78" s="2466"/>
      <c r="G78" s="2466"/>
      <c r="H78" s="2466"/>
      <c r="I78" s="2466"/>
      <c r="J78" s="2466"/>
      <c r="K78" s="2466"/>
      <c r="L78" s="2466"/>
      <c r="M78" s="2466"/>
      <c r="N78" s="2466"/>
      <c r="O78" s="2466"/>
      <c r="P78" s="2466"/>
      <c r="Q78" s="2466"/>
      <c r="R78" s="2466"/>
      <c r="S78" s="5"/>
      <c r="T78" s="5"/>
      <c r="U78" s="5"/>
      <c r="V78" s="612"/>
      <c r="W78" s="2466"/>
      <c r="X78" s="2615" t="s">
        <v>7033</v>
      </c>
      <c r="Y78" s="2616" t="s">
        <v>1905</v>
      </c>
      <c r="Z78" s="2617" t="s">
        <v>7032</v>
      </c>
      <c r="AA78" s="2466"/>
      <c r="AB78" s="540"/>
      <c r="AC78" s="541" t="s">
        <v>7064</v>
      </c>
      <c r="AD78" s="541"/>
      <c r="AE78" s="538"/>
      <c r="AF78" s="538"/>
      <c r="AG78" s="539"/>
      <c r="AH78" s="2466"/>
      <c r="AI78" s="2466"/>
      <c r="AJ78" s="2466"/>
      <c r="AK78" s="2466"/>
      <c r="AL78" s="2466"/>
      <c r="AM78" s="2466"/>
      <c r="AN78" s="2466"/>
      <c r="AO78" s="2466"/>
      <c r="AP78" s="2466"/>
      <c r="AQ78" s="2466"/>
      <c r="AR78" s="2466"/>
      <c r="AS78" s="2466"/>
      <c r="AT78" s="2466"/>
      <c r="AU78" s="2466"/>
      <c r="AV78" s="2466"/>
      <c r="AW78" s="2466"/>
      <c r="AX78" s="2466"/>
      <c r="AY78" s="2466"/>
    </row>
    <row r="79" spans="1:51" ht="18" customHeight="1">
      <c r="A79" s="2466"/>
      <c r="B79" s="2466"/>
      <c r="C79" s="2466"/>
      <c r="D79" s="2466"/>
      <c r="E79" s="2466"/>
      <c r="F79" s="2466"/>
      <c r="G79" s="2466"/>
      <c r="H79" s="2466"/>
      <c r="I79" s="2466"/>
      <c r="J79" s="2466"/>
      <c r="K79" s="2466"/>
      <c r="L79" s="2466"/>
      <c r="M79" s="2466"/>
      <c r="N79" s="2466"/>
      <c r="O79" s="2466"/>
      <c r="P79" s="2466"/>
      <c r="Q79" s="2466"/>
      <c r="R79" s="2466"/>
      <c r="S79" s="5"/>
      <c r="T79" s="5"/>
      <c r="U79" s="5"/>
      <c r="V79" s="612"/>
      <c r="W79" s="2466"/>
      <c r="X79" s="2618" t="s">
        <v>6993</v>
      </c>
      <c r="Y79" s="2610">
        <f>ROW(AA11)</f>
        <v>11</v>
      </c>
      <c r="Z79" s="2619" t="str">
        <f>AA10</f>
        <v>AA</v>
      </c>
      <c r="AA79" s="2466"/>
      <c r="AB79" s="2507"/>
      <c r="AC79" s="2666" t="s">
        <v>7026</v>
      </c>
      <c r="AD79" s="2667"/>
      <c r="AE79" s="2503"/>
      <c r="AF79" s="2503"/>
      <c r="AG79" s="2504"/>
      <c r="AH79" s="2466"/>
      <c r="AI79" s="2466"/>
      <c r="AJ79" s="2466"/>
      <c r="AK79" s="2466"/>
      <c r="AL79" s="2466"/>
      <c r="AM79" s="2466"/>
      <c r="AN79" s="2466"/>
      <c r="AO79" s="2466"/>
      <c r="AP79" s="2466"/>
      <c r="AQ79" s="2466"/>
      <c r="AR79" s="2466"/>
      <c r="AS79" s="2466"/>
      <c r="AT79" s="2466"/>
      <c r="AU79" s="2466"/>
      <c r="AV79" s="2466"/>
      <c r="AW79" s="2466"/>
      <c r="AX79" s="2466"/>
      <c r="AY79" s="2466"/>
    </row>
    <row r="80" spans="1:51" ht="18" customHeight="1">
      <c r="A80" s="2466"/>
      <c r="B80" s="2466"/>
      <c r="C80" s="2466"/>
      <c r="D80" s="2466"/>
      <c r="E80" s="2466"/>
      <c r="F80" s="2466"/>
      <c r="G80" s="2466"/>
      <c r="H80" s="2466"/>
      <c r="I80" s="2466"/>
      <c r="J80" s="2466"/>
      <c r="K80" s="2466"/>
      <c r="L80" s="2466"/>
      <c r="M80" s="2466"/>
      <c r="N80" s="2466"/>
      <c r="O80" s="2466"/>
      <c r="P80" s="2466"/>
      <c r="Q80" s="2466"/>
      <c r="R80" s="2466"/>
      <c r="S80" s="5"/>
      <c r="T80" s="5"/>
      <c r="U80" s="5"/>
      <c r="V80" s="612"/>
      <c r="W80" s="2466"/>
      <c r="X80" s="2618" t="s">
        <v>6994</v>
      </c>
      <c r="Y80" s="2610">
        <f>ROW(AA11)</f>
        <v>11</v>
      </c>
      <c r="Z80" s="2619" t="str">
        <f>AD10</f>
        <v>AD</v>
      </c>
      <c r="AA80" s="2466"/>
      <c r="AB80" s="2507"/>
      <c r="AC80" s="2668">
        <v>100</v>
      </c>
      <c r="AD80" s="2669" t="s">
        <v>1001</v>
      </c>
      <c r="AE80" s="2503"/>
      <c r="AF80" s="2503"/>
      <c r="AG80" s="2504"/>
      <c r="AH80" s="2466"/>
      <c r="AI80" s="2466"/>
      <c r="AJ80" s="2466"/>
      <c r="AK80" s="2466"/>
      <c r="AL80" s="2466"/>
      <c r="AM80" s="2466"/>
      <c r="AN80" s="2466"/>
      <c r="AO80" s="2466"/>
      <c r="AP80" s="2466"/>
      <c r="AQ80" s="2466"/>
      <c r="AR80" s="2466"/>
      <c r="AS80" s="2466"/>
      <c r="AT80" s="2466"/>
      <c r="AU80" s="2466"/>
      <c r="AV80" s="2466"/>
      <c r="AW80" s="2466"/>
      <c r="AX80" s="2466"/>
      <c r="AY80" s="2466"/>
    </row>
    <row r="81" spans="1:51" ht="18" customHeight="1" thickBot="1">
      <c r="A81" s="2466"/>
      <c r="B81" s="2466"/>
      <c r="C81" s="2466"/>
      <c r="D81" s="2466"/>
      <c r="E81" s="2466"/>
      <c r="F81" s="2466"/>
      <c r="G81" s="2466"/>
      <c r="H81" s="2466"/>
      <c r="I81" s="2466"/>
      <c r="J81" s="2466"/>
      <c r="K81" s="2466"/>
      <c r="L81" s="2466"/>
      <c r="M81" s="2466"/>
      <c r="N81" s="2466"/>
      <c r="O81" s="2466"/>
      <c r="P81" s="2466"/>
      <c r="Q81" s="2466"/>
      <c r="R81" s="2466"/>
      <c r="S81" s="5"/>
      <c r="T81" s="5"/>
      <c r="U81" s="5"/>
      <c r="V81" s="612"/>
      <c r="W81" s="2466"/>
      <c r="X81" s="2618" t="s">
        <v>1815</v>
      </c>
      <c r="Y81" s="2610">
        <f>ROW(AA11)</f>
        <v>11</v>
      </c>
      <c r="Z81" s="2619" t="str">
        <f>AG10</f>
        <v>AG</v>
      </c>
      <c r="AA81" s="2466"/>
      <c r="AB81" s="2507"/>
      <c r="AC81" s="2670" t="s">
        <v>6999</v>
      </c>
      <c r="AD81" s="2503"/>
      <c r="AE81" s="2503"/>
      <c r="AF81" s="2503"/>
      <c r="AG81" s="2504"/>
      <c r="AH81" s="2466"/>
      <c r="AI81" s="2466"/>
      <c r="AJ81" s="2466"/>
      <c r="AK81" s="2466"/>
      <c r="AL81" s="2466"/>
      <c r="AM81" s="2466"/>
      <c r="AN81" s="2466"/>
      <c r="AO81" s="2466"/>
      <c r="AP81" s="2466"/>
      <c r="AQ81" s="2466"/>
      <c r="AR81" s="2466"/>
      <c r="AS81" s="2466"/>
      <c r="AT81" s="2466"/>
      <c r="AU81" s="2466"/>
      <c r="AV81" s="2466"/>
      <c r="AW81" s="2466"/>
      <c r="AX81" s="2466"/>
      <c r="AY81" s="2466"/>
    </row>
    <row r="82" spans="1:51" ht="18" customHeight="1" thickTop="1" thickBot="1">
      <c r="A82" s="2466"/>
      <c r="B82" s="2466"/>
      <c r="C82" s="2466"/>
      <c r="D82" s="2466"/>
      <c r="E82" s="2466"/>
      <c r="F82" s="2466"/>
      <c r="G82" s="2466"/>
      <c r="H82" s="2466"/>
      <c r="I82" s="2466"/>
      <c r="J82" s="2466"/>
      <c r="K82" s="2466"/>
      <c r="L82" s="2466"/>
      <c r="M82" s="2466"/>
      <c r="N82" s="2466"/>
      <c r="O82" s="2466"/>
      <c r="P82" s="2466"/>
      <c r="Q82" s="2466"/>
      <c r="R82" s="2466"/>
      <c r="S82" s="5"/>
      <c r="T82" s="5"/>
      <c r="U82" s="5"/>
      <c r="V82" s="612"/>
      <c r="W82" s="2466"/>
      <c r="X82" s="2618" t="s">
        <v>767</v>
      </c>
      <c r="Y82" s="2610">
        <f>ROW(AA11)</f>
        <v>11</v>
      </c>
      <c r="Z82" s="2619" t="str">
        <f>AJ10</f>
        <v>AJ</v>
      </c>
      <c r="AA82" s="2466"/>
      <c r="AB82" s="2507"/>
      <c r="AC82" s="2663">
        <v>20</v>
      </c>
      <c r="AD82" s="2671" t="str">
        <f>+AD80</f>
        <v>portions</v>
      </c>
      <c r="AE82" s="2503"/>
      <c r="AF82" s="2503"/>
      <c r="AG82" s="2504"/>
      <c r="AH82" s="2466"/>
      <c r="AI82" s="2466"/>
      <c r="AJ82" s="2466"/>
      <c r="AK82" s="2466"/>
      <c r="AL82" s="2466"/>
      <c r="AM82" s="2466"/>
      <c r="AN82" s="2466"/>
      <c r="AO82" s="2466"/>
      <c r="AP82" s="2466"/>
      <c r="AQ82" s="2466"/>
      <c r="AR82" s="2466"/>
      <c r="AS82" s="2466"/>
      <c r="AT82" s="2466"/>
      <c r="AU82" s="2466"/>
      <c r="AV82" s="2466"/>
      <c r="AW82" s="2466"/>
      <c r="AX82" s="2466"/>
      <c r="AY82" s="2466"/>
    </row>
    <row r="83" spans="1:51" ht="18" customHeight="1" thickTop="1" thickBot="1">
      <c r="A83" s="2466"/>
      <c r="B83" s="2466"/>
      <c r="C83" s="2466"/>
      <c r="D83" s="2466"/>
      <c r="E83" s="2466"/>
      <c r="F83" s="2466"/>
      <c r="G83" s="2466"/>
      <c r="H83" s="2466"/>
      <c r="I83" s="2466"/>
      <c r="J83" s="2466"/>
      <c r="K83" s="2466"/>
      <c r="L83" s="2466"/>
      <c r="M83" s="2466"/>
      <c r="N83" s="2466"/>
      <c r="O83" s="2466"/>
      <c r="P83" s="2466"/>
      <c r="Q83" s="2466"/>
      <c r="R83" s="2466"/>
      <c r="S83" s="5"/>
      <c r="T83" s="5"/>
      <c r="U83" s="5"/>
      <c r="V83" s="612"/>
      <c r="W83" s="2466"/>
      <c r="X83" s="2971" t="s">
        <v>1937</v>
      </c>
      <c r="Y83" s="2972"/>
      <c r="Z83" s="2973"/>
      <c r="AA83" s="2466"/>
      <c r="AB83" s="2672"/>
      <c r="AC83" s="2673"/>
      <c r="AD83" s="2673"/>
      <c r="AE83" s="2673"/>
      <c r="AF83" s="2673"/>
      <c r="AG83" s="2508"/>
      <c r="AH83" s="2466"/>
      <c r="AI83" s="2466"/>
      <c r="AJ83" s="2466"/>
      <c r="AK83" s="2466"/>
      <c r="AL83" s="2466"/>
      <c r="AM83" s="2466"/>
      <c r="AN83" s="2466"/>
      <c r="AO83" s="2466"/>
      <c r="AP83" s="2466"/>
      <c r="AQ83" s="2466"/>
      <c r="AR83" s="2466"/>
      <c r="AS83" s="2466"/>
      <c r="AT83" s="2466"/>
      <c r="AU83" s="2466"/>
      <c r="AV83" s="2466"/>
      <c r="AW83" s="2466"/>
      <c r="AX83" s="2466"/>
      <c r="AY83" s="2466"/>
    </row>
    <row r="84" spans="1:51" ht="18" customHeight="1">
      <c r="A84" s="2466"/>
      <c r="B84" s="2466"/>
      <c r="C84" s="2466"/>
      <c r="D84" s="2466"/>
      <c r="E84" s="2466"/>
      <c r="F84" s="2466"/>
      <c r="G84" s="2466"/>
      <c r="H84" s="2466"/>
      <c r="I84" s="2466"/>
      <c r="J84" s="2466"/>
      <c r="K84" s="2466"/>
      <c r="L84" s="2466"/>
      <c r="M84" s="2466"/>
      <c r="N84" s="2466"/>
      <c r="O84" s="2466"/>
      <c r="P84" s="2466"/>
      <c r="Q84" s="2466"/>
      <c r="R84" s="2466"/>
      <c r="S84" s="5"/>
      <c r="T84" s="5"/>
      <c r="U84" s="5"/>
      <c r="V84" s="612"/>
      <c r="W84" s="2466"/>
      <c r="X84" s="2620" t="s">
        <v>7009</v>
      </c>
      <c r="Y84" s="2616" t="s">
        <v>7010</v>
      </c>
      <c r="Z84" s="2619" t="str">
        <f>T6</f>
        <v>T</v>
      </c>
      <c r="AA84" s="2466"/>
      <c r="AB84" s="2466"/>
      <c r="AC84" s="2466"/>
      <c r="AD84" s="2466"/>
      <c r="AE84" s="2466"/>
      <c r="AF84" s="2466"/>
      <c r="AG84" s="2466"/>
      <c r="AH84" s="2466"/>
      <c r="AI84" s="2466"/>
      <c r="AJ84" s="2466"/>
      <c r="AK84" s="2466"/>
      <c r="AL84" s="2466"/>
      <c r="AM84" s="2466"/>
      <c r="AN84" s="2466"/>
      <c r="AO84" s="2466"/>
      <c r="AP84" s="2466"/>
      <c r="AQ84" s="2466"/>
      <c r="AR84" s="2466"/>
      <c r="AS84" s="2466"/>
      <c r="AT84" s="2466"/>
      <c r="AU84" s="2466"/>
      <c r="AV84" s="2466"/>
      <c r="AW84" s="2466"/>
      <c r="AX84" s="2466"/>
      <c r="AY84" s="2466"/>
    </row>
    <row r="85" spans="1:51" ht="18" customHeight="1">
      <c r="A85" s="2466"/>
      <c r="B85" s="2466"/>
      <c r="C85" s="2466"/>
      <c r="D85" s="2466"/>
      <c r="E85" s="2466"/>
      <c r="F85" s="2466"/>
      <c r="G85" s="2466"/>
      <c r="H85" s="2466"/>
      <c r="I85" s="2466"/>
      <c r="J85" s="2466"/>
      <c r="K85" s="2466"/>
      <c r="L85" s="2466"/>
      <c r="M85" s="2466"/>
      <c r="N85" s="2466"/>
      <c r="O85" s="2466"/>
      <c r="P85" s="2466"/>
      <c r="Q85" s="2466"/>
      <c r="R85" s="2466"/>
      <c r="S85" s="5"/>
      <c r="T85" s="5"/>
      <c r="U85" s="5"/>
      <c r="V85" s="612"/>
      <c r="W85" s="2466"/>
      <c r="X85" s="2620" t="s">
        <v>7035</v>
      </c>
      <c r="Y85" s="2616" t="s">
        <v>7010</v>
      </c>
      <c r="Z85" s="2619" t="str">
        <f>W10</f>
        <v>W</v>
      </c>
      <c r="AA85" s="2466"/>
      <c r="AB85" s="2466"/>
      <c r="AC85" s="2466"/>
      <c r="AD85" s="2466"/>
      <c r="AE85" s="2466"/>
      <c r="AF85" s="2466"/>
      <c r="AG85" s="2466"/>
      <c r="AH85" s="2466"/>
      <c r="AI85" s="2466"/>
      <c r="AJ85" s="2466"/>
      <c r="AK85" s="2466"/>
      <c r="AL85" s="2466"/>
      <c r="AM85" s="2466"/>
      <c r="AN85" s="2466"/>
      <c r="AO85" s="2466"/>
      <c r="AP85" s="2466"/>
      <c r="AQ85" s="2466"/>
      <c r="AR85" s="2466"/>
      <c r="AS85" s="2466"/>
      <c r="AT85" s="2466"/>
      <c r="AU85" s="2466"/>
      <c r="AV85" s="2466"/>
      <c r="AW85" s="2466"/>
      <c r="AX85" s="2466"/>
      <c r="AY85" s="2466"/>
    </row>
    <row r="86" spans="1:51" ht="18" customHeight="1">
      <c r="A86" s="2466"/>
      <c r="B86" s="2466"/>
      <c r="C86" s="2466"/>
      <c r="D86" s="2466"/>
      <c r="E86" s="2466"/>
      <c r="F86" s="2466"/>
      <c r="G86" s="2466"/>
      <c r="H86" s="2466"/>
      <c r="I86" s="2466"/>
      <c r="J86" s="2466"/>
      <c r="K86" s="2466"/>
      <c r="L86" s="2466"/>
      <c r="M86" s="2466"/>
      <c r="N86" s="2466"/>
      <c r="O86" s="2466"/>
      <c r="P86" s="2466"/>
      <c r="Q86" s="2466"/>
      <c r="R86" s="2466"/>
      <c r="S86" s="5"/>
      <c r="T86" s="5"/>
      <c r="U86" s="5"/>
      <c r="V86" s="612"/>
      <c r="W86" s="2466"/>
      <c r="X86" s="2649" t="s">
        <v>7011</v>
      </c>
      <c r="Y86" s="2647"/>
      <c r="Z86" s="2648"/>
      <c r="AA86" s="2466"/>
      <c r="AB86" s="2466"/>
      <c r="AC86" s="2466"/>
      <c r="AD86" s="2466"/>
      <c r="AE86" s="2466"/>
      <c r="AF86" s="2466"/>
      <c r="AG86" s="2466"/>
      <c r="AH86" s="2466"/>
      <c r="AI86" s="2466"/>
      <c r="AJ86" s="2466"/>
      <c r="AK86" s="2466"/>
      <c r="AL86" s="2466"/>
      <c r="AM86" s="2466"/>
      <c r="AN86" s="2466"/>
      <c r="AO86" s="2466"/>
      <c r="AP86" s="2466"/>
      <c r="AQ86" s="2466"/>
      <c r="AR86" s="2466"/>
      <c r="AS86" s="2466"/>
      <c r="AT86" s="2466"/>
      <c r="AU86" s="2466"/>
      <c r="AV86" s="2466"/>
      <c r="AW86" s="2466"/>
      <c r="AX86" s="2466"/>
      <c r="AY86" s="2466"/>
    </row>
    <row r="87" spans="1:51" ht="18" customHeight="1">
      <c r="A87" s="2466"/>
      <c r="B87" s="2466"/>
      <c r="C87" s="2466"/>
      <c r="D87" s="2466"/>
      <c r="E87" s="2466"/>
      <c r="F87" s="2466"/>
      <c r="G87" s="2466"/>
      <c r="H87" s="2466"/>
      <c r="I87" s="2466"/>
      <c r="J87" s="2466"/>
      <c r="K87" s="2466"/>
      <c r="L87" s="2466"/>
      <c r="M87" s="2466"/>
      <c r="N87" s="2466"/>
      <c r="O87" s="2466"/>
      <c r="P87" s="2466"/>
      <c r="Q87" s="2466"/>
      <c r="R87" s="2466"/>
      <c r="S87" s="612"/>
      <c r="T87" s="612"/>
      <c r="U87" s="612"/>
      <c r="V87" s="612"/>
      <c r="W87" s="2466"/>
      <c r="X87" s="2649" t="s">
        <v>7036</v>
      </c>
      <c r="Y87" s="2647"/>
      <c r="Z87" s="2648"/>
      <c r="AA87" s="2466"/>
      <c r="AB87" s="2466"/>
      <c r="AC87" s="2466"/>
      <c r="AD87" s="2466"/>
      <c r="AE87" s="2466"/>
      <c r="AF87" s="2466"/>
      <c r="AG87" s="2466"/>
      <c r="AH87" s="2466"/>
      <c r="AI87" s="2466"/>
      <c r="AJ87" s="2466"/>
      <c r="AK87" s="2466"/>
      <c r="AL87" s="2466"/>
      <c r="AM87" s="2466"/>
      <c r="AN87" s="2466"/>
      <c r="AO87" s="2466"/>
      <c r="AP87" s="2466"/>
      <c r="AQ87" s="2466"/>
      <c r="AR87" s="2466"/>
      <c r="AS87" s="2466"/>
      <c r="AT87" s="2466"/>
      <c r="AU87" s="2466"/>
      <c r="AV87" s="2466"/>
      <c r="AW87" s="2466"/>
      <c r="AX87" s="2466"/>
      <c r="AY87" s="2466"/>
    </row>
    <row r="88" spans="1:51" ht="18" customHeight="1">
      <c r="A88" s="2466"/>
      <c r="B88" s="2466"/>
      <c r="C88" s="2466"/>
      <c r="D88" s="2466"/>
      <c r="E88" s="2466"/>
      <c r="F88" s="2466"/>
      <c r="G88" s="2466"/>
      <c r="H88" s="2466"/>
      <c r="I88" s="2466"/>
      <c r="J88" s="2466"/>
      <c r="K88" s="2466"/>
      <c r="L88" s="2466"/>
      <c r="M88" s="2466"/>
      <c r="N88" s="2466"/>
      <c r="O88" s="2466"/>
      <c r="P88" s="2466"/>
      <c r="Q88" s="2466"/>
      <c r="R88" s="2466"/>
      <c r="S88" s="612"/>
      <c r="T88" s="612"/>
      <c r="U88" s="612"/>
      <c r="V88" s="612"/>
      <c r="W88" s="2466"/>
      <c r="X88" s="2649" t="s">
        <v>7037</v>
      </c>
      <c r="Y88" s="2647"/>
      <c r="Z88" s="2648"/>
      <c r="AA88" s="2466"/>
      <c r="AB88" s="2466"/>
      <c r="AC88" s="2466"/>
      <c r="AD88" s="2466"/>
      <c r="AE88" s="2466"/>
      <c r="AF88" s="2466"/>
      <c r="AG88" s="2466"/>
      <c r="AH88" s="2466"/>
      <c r="AI88" s="2466"/>
      <c r="AJ88" s="2466"/>
      <c r="AK88" s="2466"/>
      <c r="AL88" s="2466"/>
      <c r="AM88" s="2466"/>
      <c r="AN88" s="2466"/>
      <c r="AO88" s="2466"/>
      <c r="AP88" s="2466"/>
      <c r="AQ88" s="2466"/>
      <c r="AR88" s="2466"/>
      <c r="AS88" s="2466"/>
      <c r="AT88" s="2466"/>
      <c r="AU88" s="2466"/>
      <c r="AV88" s="2466"/>
      <c r="AW88" s="2466"/>
      <c r="AX88" s="2466"/>
      <c r="AY88" s="2466"/>
    </row>
    <row r="89" spans="1:51" ht="18" customHeight="1">
      <c r="A89" s="2466"/>
      <c r="B89" s="2466"/>
      <c r="C89" s="2466"/>
      <c r="D89" s="2466"/>
      <c r="E89" s="2466"/>
      <c r="F89" s="2466"/>
      <c r="G89" s="2466"/>
      <c r="H89" s="2466"/>
      <c r="I89" s="2466"/>
      <c r="J89" s="2466"/>
      <c r="K89" s="2466"/>
      <c r="L89" s="2466"/>
      <c r="M89" s="2466"/>
      <c r="N89" s="2466"/>
      <c r="O89" s="2466"/>
      <c r="P89" s="2466"/>
      <c r="Q89" s="2466"/>
      <c r="R89" s="2466"/>
      <c r="S89" s="612"/>
      <c r="T89" s="612"/>
      <c r="U89" s="612"/>
      <c r="V89" s="612"/>
      <c r="W89" s="2466"/>
      <c r="X89" s="2620" t="s">
        <v>7038</v>
      </c>
      <c r="Y89" s="2629"/>
      <c r="Z89" s="2630"/>
      <c r="AA89" s="2466"/>
      <c r="AB89" s="2466"/>
      <c r="AC89" s="2466"/>
      <c r="AD89" s="2466"/>
      <c r="AE89" s="2466"/>
      <c r="AF89" s="2466"/>
      <c r="AG89" s="2466"/>
      <c r="AH89" s="2466"/>
      <c r="AI89" s="2466"/>
      <c r="AJ89" s="2466"/>
      <c r="AK89" s="2466"/>
      <c r="AL89" s="2466"/>
      <c r="AM89" s="2466"/>
      <c r="AN89" s="2466"/>
      <c r="AO89" s="2466"/>
      <c r="AP89" s="2466"/>
      <c r="AQ89" s="2466"/>
      <c r="AR89" s="2466"/>
      <c r="AS89" s="2466"/>
      <c r="AT89" s="2466"/>
      <c r="AU89" s="2466"/>
      <c r="AV89" s="2466"/>
      <c r="AW89" s="2466"/>
      <c r="AX89" s="2466"/>
      <c r="AY89" s="2466"/>
    </row>
    <row r="90" spans="1:51" ht="18" customHeight="1">
      <c r="A90" s="2466"/>
      <c r="B90" s="2466"/>
      <c r="C90" s="2466"/>
      <c r="D90" s="2466"/>
      <c r="E90" s="2466"/>
      <c r="F90" s="2466"/>
      <c r="G90" s="2466"/>
      <c r="H90" s="2466"/>
      <c r="I90" s="2466"/>
      <c r="J90" s="2466"/>
      <c r="K90" s="2466"/>
      <c r="L90" s="2466"/>
      <c r="M90" s="2466"/>
      <c r="N90" s="2466"/>
      <c r="O90" s="2466"/>
      <c r="P90" s="2466"/>
      <c r="Q90" s="2466"/>
      <c r="R90" s="2466"/>
      <c r="S90" s="612"/>
      <c r="T90" s="612"/>
      <c r="U90" s="612"/>
      <c r="V90" s="612"/>
      <c r="W90" s="2466"/>
      <c r="X90" s="30" t="s">
        <v>43</v>
      </c>
      <c r="Y90" s="31" t="s">
        <v>38</v>
      </c>
      <c r="Z90" s="33" t="s">
        <v>44</v>
      </c>
      <c r="AA90" s="2466"/>
      <c r="AB90" s="2466"/>
      <c r="AC90" s="2466"/>
      <c r="AD90" s="2466"/>
      <c r="AE90" s="2466"/>
      <c r="AF90" s="2466"/>
      <c r="AG90" s="2466"/>
      <c r="AH90" s="2466"/>
      <c r="AI90" s="2466"/>
      <c r="AJ90" s="2466"/>
      <c r="AK90" s="2466"/>
      <c r="AL90" s="2466"/>
      <c r="AM90" s="2466"/>
      <c r="AN90" s="2466"/>
      <c r="AO90" s="2466"/>
      <c r="AP90" s="2466"/>
      <c r="AQ90" s="2466"/>
      <c r="AR90" s="2466"/>
      <c r="AS90" s="2466"/>
      <c r="AT90" s="2466"/>
      <c r="AU90" s="2466"/>
      <c r="AV90" s="2466"/>
      <c r="AW90" s="2466"/>
      <c r="AX90" s="2466"/>
      <c r="AY90" s="2466"/>
    </row>
    <row r="91" spans="1:51" ht="18" customHeight="1">
      <c r="A91" s="2466"/>
      <c r="B91" s="2466"/>
      <c r="C91" s="2466"/>
      <c r="D91" s="2466"/>
      <c r="E91" s="2466"/>
      <c r="F91" s="2466"/>
      <c r="G91" s="2466"/>
      <c r="H91" s="2466"/>
      <c r="I91" s="2466"/>
      <c r="J91" s="2466"/>
      <c r="K91" s="2466"/>
      <c r="L91" s="2466"/>
      <c r="M91" s="2466"/>
      <c r="N91" s="2466"/>
      <c r="O91" s="2466"/>
      <c r="P91" s="2466"/>
      <c r="Q91" s="2466"/>
      <c r="R91" s="2466"/>
      <c r="S91" s="612"/>
      <c r="T91" s="612"/>
      <c r="U91" s="612"/>
      <c r="V91" s="612"/>
      <c r="W91" s="2466"/>
      <c r="X91" s="2875" t="s">
        <v>40</v>
      </c>
      <c r="Y91" s="2877" t="s">
        <v>1811</v>
      </c>
      <c r="Z91" s="2879" t="s">
        <v>1810</v>
      </c>
      <c r="AA91" s="2466"/>
      <c r="AB91" s="2466"/>
      <c r="AC91" s="2466"/>
      <c r="AD91" s="2466"/>
      <c r="AE91" s="2466"/>
      <c r="AF91" s="2466"/>
      <c r="AG91" s="2466"/>
      <c r="AH91" s="2466"/>
      <c r="AI91" s="2466"/>
      <c r="AJ91" s="2466"/>
      <c r="AK91" s="2466"/>
      <c r="AL91" s="2466"/>
      <c r="AM91" s="2466"/>
      <c r="AN91" s="2466"/>
      <c r="AO91" s="2466"/>
      <c r="AP91" s="2466"/>
      <c r="AQ91" s="2466"/>
      <c r="AR91" s="2466"/>
      <c r="AS91" s="2466"/>
      <c r="AT91" s="2466"/>
      <c r="AU91" s="2466"/>
      <c r="AV91" s="2466"/>
      <c r="AW91" s="2466"/>
      <c r="AX91" s="2466"/>
      <c r="AY91" s="2466"/>
    </row>
    <row r="92" spans="1:51" ht="18" customHeight="1">
      <c r="A92" s="2466"/>
      <c r="B92" s="2466"/>
      <c r="C92" s="2466"/>
      <c r="D92" s="2466"/>
      <c r="E92" s="2466"/>
      <c r="F92" s="2466"/>
      <c r="G92" s="2466"/>
      <c r="H92" s="2466"/>
      <c r="I92" s="2466"/>
      <c r="J92" s="2466"/>
      <c r="K92" s="2466"/>
      <c r="L92" s="2466"/>
      <c r="M92" s="2466"/>
      <c r="N92" s="2466"/>
      <c r="O92" s="2466"/>
      <c r="P92" s="2466"/>
      <c r="Q92" s="2466"/>
      <c r="R92" s="2466"/>
      <c r="S92" s="612"/>
      <c r="T92" s="612"/>
      <c r="U92" s="612"/>
      <c r="V92" s="612"/>
      <c r="W92" s="2466"/>
      <c r="X92" s="2876"/>
      <c r="Y92" s="2878"/>
      <c r="Z92" s="2880"/>
      <c r="AA92" s="2466"/>
      <c r="AB92" s="2466"/>
      <c r="AC92" s="2466"/>
      <c r="AD92" s="2466"/>
      <c r="AE92" s="2466"/>
      <c r="AF92" s="2466"/>
      <c r="AG92" s="2466"/>
      <c r="AH92" s="2466"/>
      <c r="AI92" s="2466"/>
      <c r="AJ92" s="2466"/>
      <c r="AK92" s="2466"/>
      <c r="AL92" s="2466"/>
      <c r="AM92" s="2466"/>
      <c r="AN92" s="2466"/>
      <c r="AO92" s="2466"/>
      <c r="AP92" s="2466"/>
      <c r="AQ92" s="2466"/>
      <c r="AR92" s="2466"/>
      <c r="AS92" s="2466"/>
      <c r="AT92" s="2466"/>
      <c r="AU92" s="2466"/>
      <c r="AV92" s="2466"/>
      <c r="AW92" s="2466"/>
      <c r="AX92" s="2466"/>
      <c r="AY92" s="2466"/>
    </row>
    <row r="93" spans="1:51" ht="18" customHeight="1">
      <c r="A93" s="2466"/>
      <c r="B93" s="2466"/>
      <c r="C93" s="2466"/>
      <c r="D93" s="2466"/>
      <c r="E93" s="2466"/>
      <c r="F93" s="2466"/>
      <c r="G93" s="2466"/>
      <c r="H93" s="2466"/>
      <c r="I93" s="2466"/>
      <c r="J93" s="2466"/>
      <c r="K93" s="2466"/>
      <c r="L93" s="2466"/>
      <c r="M93" s="2466"/>
      <c r="N93" s="2466"/>
      <c r="O93" s="2466"/>
      <c r="P93" s="2466"/>
      <c r="Q93" s="2466"/>
      <c r="R93" s="2466"/>
      <c r="S93" s="612"/>
      <c r="T93" s="612"/>
      <c r="U93" s="612"/>
      <c r="V93" s="612"/>
      <c r="W93" s="2466"/>
      <c r="X93" s="2881" t="s">
        <v>7039</v>
      </c>
      <c r="Y93" s="2882"/>
      <c r="Z93" s="2883"/>
      <c r="AA93" s="2466"/>
      <c r="AB93" s="2466"/>
      <c r="AC93" s="2466"/>
      <c r="AD93" s="2466"/>
      <c r="AE93" s="2466"/>
      <c r="AF93" s="2466"/>
      <c r="AG93" s="2466"/>
      <c r="AH93" s="2466"/>
      <c r="AI93" s="2466"/>
      <c r="AJ93" s="2466"/>
      <c r="AK93" s="2466"/>
      <c r="AL93" s="2466"/>
      <c r="AM93" s="2466"/>
      <c r="AN93" s="2466"/>
      <c r="AO93" s="2466"/>
      <c r="AP93" s="2466"/>
      <c r="AQ93" s="2466"/>
      <c r="AR93" s="2466"/>
      <c r="AS93" s="2466"/>
      <c r="AT93" s="2466"/>
      <c r="AU93" s="2466"/>
      <c r="AV93" s="2466"/>
      <c r="AW93" s="2466"/>
      <c r="AX93" s="2466"/>
      <c r="AY93" s="2466"/>
    </row>
    <row r="94" spans="1:51" ht="18" customHeight="1">
      <c r="A94" s="2466"/>
      <c r="B94" s="2466"/>
      <c r="C94" s="2466"/>
      <c r="D94" s="2466"/>
      <c r="E94" s="2466"/>
      <c r="F94" s="2466"/>
      <c r="G94" s="2466"/>
      <c r="H94" s="2466"/>
      <c r="I94" s="2466"/>
      <c r="J94" s="2466"/>
      <c r="K94" s="2466"/>
      <c r="L94" s="2466"/>
      <c r="M94" s="2466"/>
      <c r="N94" s="2466"/>
      <c r="O94" s="2466"/>
      <c r="P94" s="2466"/>
      <c r="Q94" s="2466"/>
      <c r="R94" s="2466"/>
      <c r="S94" s="612"/>
      <c r="T94" s="612"/>
      <c r="U94" s="612"/>
      <c r="V94" s="612"/>
      <c r="W94" s="2466"/>
      <c r="X94" s="2558"/>
      <c r="Y94" s="2621">
        <v>0.15</v>
      </c>
      <c r="Z94" s="2521"/>
      <c r="AA94" s="2466"/>
      <c r="AB94" s="2466"/>
      <c r="AC94" s="2466"/>
      <c r="AD94" s="2466"/>
      <c r="AE94" s="2466"/>
      <c r="AF94" s="2466"/>
      <c r="AG94" s="2466"/>
      <c r="AH94" s="2466"/>
      <c r="AI94" s="2466"/>
      <c r="AJ94" s="2466"/>
      <c r="AK94" s="2466"/>
      <c r="AL94" s="2466"/>
      <c r="AM94" s="2466"/>
      <c r="AN94" s="2466"/>
      <c r="AO94" s="2466"/>
      <c r="AP94" s="2466"/>
      <c r="AQ94" s="2466"/>
      <c r="AR94" s="2466"/>
      <c r="AS94" s="2466"/>
      <c r="AT94" s="2466"/>
      <c r="AU94" s="2466"/>
      <c r="AV94" s="2466"/>
      <c r="AW94" s="2466"/>
      <c r="AX94" s="2466"/>
      <c r="AY94" s="2466"/>
    </row>
    <row r="95" spans="1:51" ht="18" customHeight="1">
      <c r="A95" s="2466"/>
      <c r="B95" s="2466"/>
      <c r="C95" s="2466"/>
      <c r="D95" s="2466"/>
      <c r="E95" s="2466"/>
      <c r="F95" s="2466"/>
      <c r="G95" s="2466"/>
      <c r="H95" s="2466"/>
      <c r="I95" s="2466"/>
      <c r="J95" s="2466"/>
      <c r="K95" s="2466"/>
      <c r="L95" s="2466"/>
      <c r="M95" s="2466"/>
      <c r="N95" s="2466"/>
      <c r="O95" s="2466"/>
      <c r="P95" s="2466"/>
      <c r="Q95" s="2466"/>
      <c r="R95" s="2466"/>
      <c r="S95" s="612"/>
      <c r="T95" s="612"/>
      <c r="U95" s="612"/>
      <c r="V95" s="612"/>
      <c r="W95" s="2466"/>
      <c r="X95" s="2884" t="s">
        <v>7041</v>
      </c>
      <c r="Y95" s="2885"/>
      <c r="Z95" s="2886"/>
      <c r="AA95" s="2466"/>
      <c r="AB95" s="2466"/>
      <c r="AC95" s="2466"/>
      <c r="AD95" s="2466"/>
      <c r="AE95" s="2466"/>
      <c r="AF95" s="2466"/>
      <c r="AG95" s="2466"/>
      <c r="AH95" s="2466"/>
      <c r="AI95" s="2466"/>
      <c r="AJ95" s="2466"/>
      <c r="AK95" s="2466"/>
      <c r="AL95" s="2466"/>
      <c r="AM95" s="2466"/>
      <c r="AN95" s="2466"/>
      <c r="AO95" s="2466"/>
      <c r="AP95" s="2466"/>
      <c r="AQ95" s="2466"/>
      <c r="AR95" s="2466"/>
      <c r="AS95" s="2466"/>
      <c r="AT95" s="2466"/>
      <c r="AU95" s="2466"/>
      <c r="AV95" s="2466"/>
      <c r="AW95" s="2466"/>
      <c r="AX95" s="2466"/>
      <c r="AY95" s="2466"/>
    </row>
    <row r="96" spans="1:51" ht="18" customHeight="1">
      <c r="A96" s="2466"/>
      <c r="B96" s="2466"/>
      <c r="C96" s="2466"/>
      <c r="D96" s="2466"/>
      <c r="E96" s="2466"/>
      <c r="F96" s="2466"/>
      <c r="G96" s="2466"/>
      <c r="H96" s="2466"/>
      <c r="I96" s="2466"/>
      <c r="J96" s="2466"/>
      <c r="K96" s="2466"/>
      <c r="L96" s="2466"/>
      <c r="M96" s="2466"/>
      <c r="N96" s="2466"/>
      <c r="O96" s="2466"/>
      <c r="P96" s="2466"/>
      <c r="Q96" s="2466"/>
      <c r="R96" s="2466"/>
      <c r="S96" s="612"/>
      <c r="T96" s="612"/>
      <c r="U96" s="612"/>
      <c r="V96" s="612"/>
      <c r="W96" s="2466"/>
      <c r="X96" s="2558">
        <v>3</v>
      </c>
      <c r="Y96" s="2621">
        <v>0.02</v>
      </c>
      <c r="Z96" s="2521" t="s">
        <v>6990</v>
      </c>
      <c r="AA96" s="2466"/>
      <c r="AB96" s="2466"/>
      <c r="AC96" s="2466"/>
      <c r="AD96" s="2466"/>
      <c r="AE96" s="2466"/>
      <c r="AF96" s="2466"/>
      <c r="AG96" s="2466"/>
      <c r="AH96" s="2466"/>
      <c r="AI96" s="2466"/>
      <c r="AJ96" s="2466"/>
      <c r="AK96" s="2466"/>
      <c r="AL96" s="2466"/>
      <c r="AM96" s="2466"/>
      <c r="AN96" s="2466"/>
      <c r="AO96" s="2466"/>
      <c r="AP96" s="2466"/>
      <c r="AQ96" s="2466"/>
      <c r="AR96" s="2466"/>
      <c r="AS96" s="2466"/>
      <c r="AT96" s="2466"/>
      <c r="AU96" s="2466"/>
      <c r="AV96" s="2466"/>
      <c r="AW96" s="2466"/>
      <c r="AX96" s="2466"/>
      <c r="AY96" s="2466"/>
    </row>
    <row r="97" spans="1:51" ht="18" customHeight="1">
      <c r="A97" s="2466"/>
      <c r="B97" s="2466"/>
      <c r="C97" s="2466"/>
      <c r="D97" s="2466"/>
      <c r="E97" s="2466"/>
      <c r="F97" s="2466"/>
      <c r="G97" s="2466"/>
      <c r="H97" s="2466"/>
      <c r="I97" s="2466"/>
      <c r="J97" s="2466"/>
      <c r="K97" s="2466"/>
      <c r="L97" s="2466"/>
      <c r="M97" s="2466"/>
      <c r="N97" s="2466"/>
      <c r="O97" s="2466"/>
      <c r="P97" s="2466"/>
      <c r="Q97" s="2466"/>
      <c r="R97" s="2466"/>
      <c r="S97" s="612"/>
      <c r="T97" s="612"/>
      <c r="U97" s="612"/>
      <c r="V97" s="612"/>
      <c r="W97" s="2466"/>
      <c r="X97" s="2884" t="s">
        <v>7040</v>
      </c>
      <c r="Y97" s="2885"/>
      <c r="Z97" s="2886"/>
      <c r="AA97" s="2466"/>
      <c r="AB97" s="2466"/>
      <c r="AC97" s="2466"/>
      <c r="AD97" s="2466"/>
      <c r="AE97" s="2466"/>
      <c r="AF97" s="2466"/>
      <c r="AG97" s="2466"/>
      <c r="AH97" s="2466"/>
      <c r="AI97" s="2466"/>
      <c r="AJ97" s="2466"/>
      <c r="AK97" s="2466"/>
      <c r="AL97" s="2466"/>
      <c r="AM97" s="2466"/>
      <c r="AN97" s="2466"/>
      <c r="AO97" s="2466"/>
      <c r="AP97" s="2466"/>
      <c r="AQ97" s="2466"/>
      <c r="AR97" s="2466"/>
      <c r="AS97" s="2466"/>
      <c r="AT97" s="2466"/>
      <c r="AU97" s="2466"/>
      <c r="AV97" s="2466"/>
      <c r="AW97" s="2466"/>
      <c r="AX97" s="2466"/>
      <c r="AY97" s="2466"/>
    </row>
    <row r="98" spans="1:51" ht="18" customHeight="1">
      <c r="A98" s="2466"/>
      <c r="B98" s="2466"/>
      <c r="C98" s="2466"/>
      <c r="D98" s="2466"/>
      <c r="E98" s="2466"/>
      <c r="F98" s="2466"/>
      <c r="G98" s="2466"/>
      <c r="H98" s="2466"/>
      <c r="I98" s="2466"/>
      <c r="J98" s="2466"/>
      <c r="K98" s="2466"/>
      <c r="L98" s="2466"/>
      <c r="M98" s="2466"/>
      <c r="N98" s="2466"/>
      <c r="O98" s="2466"/>
      <c r="P98" s="2466"/>
      <c r="Q98" s="2466"/>
      <c r="R98" s="2466"/>
      <c r="S98" s="612"/>
      <c r="T98" s="612"/>
      <c r="U98" s="612"/>
      <c r="V98" s="612"/>
      <c r="W98" s="2466"/>
      <c r="X98" s="2558">
        <v>5</v>
      </c>
      <c r="Y98" s="2621"/>
      <c r="Z98" s="2557" t="s">
        <v>1812</v>
      </c>
      <c r="AA98" s="2466"/>
      <c r="AB98" s="2466"/>
      <c r="AC98" s="2466"/>
      <c r="AD98" s="2466"/>
      <c r="AE98" s="2466"/>
      <c r="AF98" s="2466"/>
      <c r="AG98" s="2466"/>
      <c r="AH98" s="2466"/>
      <c r="AI98" s="2466"/>
      <c r="AJ98" s="2466"/>
      <c r="AK98" s="2466"/>
      <c r="AL98" s="2466"/>
      <c r="AM98" s="2466"/>
      <c r="AN98" s="2466"/>
      <c r="AO98" s="2466"/>
      <c r="AP98" s="2466"/>
      <c r="AQ98" s="2466"/>
      <c r="AR98" s="2466"/>
      <c r="AS98" s="2466"/>
      <c r="AT98" s="2466"/>
      <c r="AU98" s="2466"/>
      <c r="AV98" s="2466"/>
      <c r="AW98" s="2466"/>
      <c r="AX98" s="2466"/>
      <c r="AY98" s="2466"/>
    </row>
    <row r="99" spans="1:51" ht="18" customHeight="1">
      <c r="A99" s="2466"/>
      <c r="B99" s="2466"/>
      <c r="C99" s="2466"/>
      <c r="D99" s="2466"/>
      <c r="E99" s="2466"/>
      <c r="F99" s="2466"/>
      <c r="G99" s="2466"/>
      <c r="H99" s="2466"/>
      <c r="I99" s="2466"/>
      <c r="J99" s="2466"/>
      <c r="K99" s="2466"/>
      <c r="L99" s="2466"/>
      <c r="M99" s="2466"/>
      <c r="N99" s="2466"/>
      <c r="O99" s="2466"/>
      <c r="P99" s="2466"/>
      <c r="Q99" s="2466"/>
      <c r="R99" s="2466"/>
      <c r="S99" s="612"/>
      <c r="T99" s="612"/>
      <c r="U99" s="612"/>
      <c r="V99" s="612"/>
      <c r="W99" s="2466"/>
      <c r="X99" s="2488"/>
      <c r="Y99" s="2616" t="s">
        <v>1905</v>
      </c>
      <c r="Z99" s="2617" t="s">
        <v>7032</v>
      </c>
      <c r="AA99" s="2466"/>
      <c r="AB99" s="2466"/>
      <c r="AC99" s="2466"/>
      <c r="AD99" s="2466"/>
      <c r="AE99" s="2466"/>
      <c r="AF99" s="2466"/>
      <c r="AG99" s="2466"/>
      <c r="AH99" s="2466"/>
      <c r="AI99" s="2466"/>
      <c r="AJ99" s="2466"/>
      <c r="AK99" s="2466"/>
      <c r="AL99" s="2466"/>
      <c r="AM99" s="2466"/>
      <c r="AN99" s="2466"/>
      <c r="AO99" s="2466"/>
      <c r="AP99" s="2466"/>
      <c r="AQ99" s="2466"/>
      <c r="AR99" s="2466"/>
      <c r="AS99" s="2466"/>
      <c r="AT99" s="2466"/>
      <c r="AU99" s="2466"/>
      <c r="AV99" s="2466"/>
      <c r="AW99" s="2466"/>
      <c r="AX99" s="2466"/>
      <c r="AY99" s="2466"/>
    </row>
    <row r="100" spans="1:51" ht="18" customHeight="1">
      <c r="A100" s="2466"/>
      <c r="B100" s="2466"/>
      <c r="C100" s="2466"/>
      <c r="D100" s="2466"/>
      <c r="E100" s="2466"/>
      <c r="F100" s="2466"/>
      <c r="G100" s="2466"/>
      <c r="H100" s="2466"/>
      <c r="I100" s="2466"/>
      <c r="J100" s="2466"/>
      <c r="K100" s="2466"/>
      <c r="L100" s="2466"/>
      <c r="M100" s="2466"/>
      <c r="N100" s="2466"/>
      <c r="O100" s="2466"/>
      <c r="P100" s="2466"/>
      <c r="Q100" s="2466"/>
      <c r="R100" s="2466"/>
      <c r="S100" s="612"/>
      <c r="T100" s="612"/>
      <c r="U100" s="612"/>
      <c r="V100" s="612"/>
      <c r="W100" s="2466"/>
      <c r="X100" s="2622" t="s">
        <v>7001</v>
      </c>
      <c r="Y100" s="2623">
        <f>ROW(B9)</f>
        <v>9</v>
      </c>
      <c r="Z100" s="2624" t="str">
        <f>B2</f>
        <v>B</v>
      </c>
      <c r="AA100" s="2466"/>
      <c r="AB100" s="2466"/>
      <c r="AC100" s="2466"/>
      <c r="AD100" s="2466"/>
      <c r="AE100" s="2466"/>
      <c r="AF100" s="2466"/>
      <c r="AG100" s="2466"/>
      <c r="AH100" s="2466"/>
      <c r="AI100" s="2466"/>
      <c r="AJ100" s="2466"/>
      <c r="AK100" s="2466"/>
      <c r="AL100" s="2466"/>
      <c r="AM100" s="2466"/>
      <c r="AN100" s="2466"/>
      <c r="AO100" s="2466"/>
      <c r="AP100" s="2466"/>
      <c r="AQ100" s="2466"/>
      <c r="AR100" s="2466"/>
      <c r="AS100" s="2466"/>
      <c r="AT100" s="2466"/>
      <c r="AU100" s="2466"/>
      <c r="AV100" s="2466"/>
      <c r="AW100" s="2466"/>
      <c r="AX100" s="2466"/>
      <c r="AY100" s="2466"/>
    </row>
    <row r="101" spans="1:51" ht="18" customHeight="1">
      <c r="A101" s="2466"/>
      <c r="B101" s="2466"/>
      <c r="C101" s="2466"/>
      <c r="D101" s="2466"/>
      <c r="E101" s="2466"/>
      <c r="F101" s="2466"/>
      <c r="G101" s="2466"/>
      <c r="H101" s="2466"/>
      <c r="I101" s="2466"/>
      <c r="J101" s="2466"/>
      <c r="K101" s="2466"/>
      <c r="L101" s="2466"/>
      <c r="M101" s="2466"/>
      <c r="N101" s="2466"/>
      <c r="O101" s="2466"/>
      <c r="P101" s="2466"/>
      <c r="Q101" s="2466"/>
      <c r="R101" s="2466"/>
      <c r="S101" s="612"/>
      <c r="T101" s="612"/>
      <c r="U101" s="612"/>
      <c r="V101" s="612"/>
      <c r="W101" s="2466"/>
      <c r="X101" s="2625" t="s">
        <v>7026</v>
      </c>
      <c r="Y101" s="2610">
        <f>ROW(B7)</f>
        <v>7</v>
      </c>
      <c r="Z101" s="2619" t="str">
        <f>B2</f>
        <v>B</v>
      </c>
      <c r="AA101" s="2466"/>
      <c r="AB101" s="2466"/>
      <c r="AC101" s="2466"/>
      <c r="AD101" s="2466"/>
      <c r="AE101" s="2466"/>
      <c r="AF101" s="2466"/>
      <c r="AG101" s="2466"/>
      <c r="AH101" s="2466"/>
      <c r="AI101" s="2466"/>
      <c r="AJ101" s="2466"/>
      <c r="AK101" s="2466"/>
      <c r="AL101" s="2466"/>
      <c r="AM101" s="2466"/>
      <c r="AN101" s="2466"/>
      <c r="AO101" s="2466"/>
      <c r="AP101" s="2466"/>
      <c r="AQ101" s="2466"/>
      <c r="AR101" s="2466"/>
      <c r="AS101" s="2466"/>
      <c r="AT101" s="2466"/>
      <c r="AU101" s="2466"/>
      <c r="AV101" s="2466"/>
      <c r="AW101" s="2466"/>
      <c r="AX101" s="2466"/>
      <c r="AY101" s="2466"/>
    </row>
    <row r="102" spans="1:51" ht="18" customHeight="1">
      <c r="A102" s="2466"/>
      <c r="B102" s="2466"/>
      <c r="C102" s="2466"/>
      <c r="D102" s="2466"/>
      <c r="E102" s="2466"/>
      <c r="F102" s="2466"/>
      <c r="G102" s="2466"/>
      <c r="H102" s="2466"/>
      <c r="I102" s="2466"/>
      <c r="J102" s="2466"/>
      <c r="K102" s="2466"/>
      <c r="L102" s="2466"/>
      <c r="M102" s="2466"/>
      <c r="N102" s="2466"/>
      <c r="O102" s="2466"/>
      <c r="P102" s="2466"/>
      <c r="Q102" s="2466"/>
      <c r="R102" s="2466"/>
      <c r="S102" s="612"/>
      <c r="T102" s="612"/>
      <c r="U102" s="612"/>
      <c r="V102" s="612"/>
      <c r="W102" s="2466"/>
      <c r="X102" s="2974" t="s">
        <v>7012</v>
      </c>
      <c r="Y102" s="2975"/>
      <c r="Z102" s="2976"/>
      <c r="AA102" s="2466"/>
      <c r="AB102" s="2466"/>
      <c r="AC102" s="2466"/>
      <c r="AD102" s="2466"/>
      <c r="AE102" s="2466"/>
      <c r="AF102" s="2466"/>
      <c r="AG102" s="2466"/>
      <c r="AH102" s="2466"/>
      <c r="AI102" s="2466"/>
      <c r="AJ102" s="2466"/>
      <c r="AK102" s="2466"/>
      <c r="AL102" s="2466"/>
      <c r="AM102" s="2466"/>
      <c r="AN102" s="2466"/>
      <c r="AO102" s="2466"/>
      <c r="AP102" s="2466"/>
      <c r="AQ102" s="2466"/>
      <c r="AR102" s="2466"/>
      <c r="AS102" s="2466"/>
      <c r="AT102" s="2466"/>
      <c r="AU102" s="2466"/>
      <c r="AV102" s="2466"/>
      <c r="AW102" s="2466"/>
      <c r="AX102" s="2466"/>
      <c r="AY102" s="2466"/>
    </row>
    <row r="103" spans="1:51" ht="18" customHeight="1">
      <c r="A103" s="2466"/>
      <c r="B103" s="2466"/>
      <c r="C103" s="2466"/>
      <c r="D103" s="2466"/>
      <c r="E103" s="2466"/>
      <c r="F103" s="2466"/>
      <c r="G103" s="2466"/>
      <c r="H103" s="2466"/>
      <c r="I103" s="2466"/>
      <c r="J103" s="2466"/>
      <c r="K103" s="2466"/>
      <c r="L103" s="2466"/>
      <c r="M103" s="2466"/>
      <c r="N103" s="2466"/>
      <c r="O103" s="2466"/>
      <c r="P103" s="2466"/>
      <c r="Q103" s="2466"/>
      <c r="R103" s="2466"/>
      <c r="S103" s="612"/>
      <c r="T103" s="612"/>
      <c r="U103" s="612"/>
      <c r="V103" s="612"/>
      <c r="W103" s="2466"/>
      <c r="X103" s="2974"/>
      <c r="Y103" s="2975"/>
      <c r="Z103" s="2976"/>
      <c r="AA103" s="2466"/>
      <c r="AB103" s="2466"/>
      <c r="AC103" s="2466"/>
      <c r="AD103" s="2466"/>
      <c r="AE103" s="2466"/>
      <c r="AF103" s="2466"/>
      <c r="AG103" s="2466"/>
      <c r="AH103" s="2466"/>
      <c r="AI103" s="2466"/>
      <c r="AJ103" s="2466"/>
      <c r="AK103" s="2466"/>
      <c r="AL103" s="2466"/>
      <c r="AM103" s="2466"/>
      <c r="AN103" s="2466"/>
      <c r="AO103" s="2466"/>
      <c r="AP103" s="2466"/>
      <c r="AQ103" s="2466"/>
      <c r="AR103" s="2466"/>
      <c r="AS103" s="2466"/>
      <c r="AT103" s="2466"/>
      <c r="AU103" s="2466"/>
      <c r="AV103" s="2466"/>
      <c r="AW103" s="2466"/>
      <c r="AX103" s="2466"/>
      <c r="AY103" s="2466"/>
    </row>
    <row r="104" spans="1:51" ht="18" customHeight="1">
      <c r="A104" s="2466"/>
      <c r="B104" s="2466"/>
      <c r="C104" s="2466"/>
      <c r="D104" s="2466"/>
      <c r="E104" s="2466"/>
      <c r="F104" s="2466"/>
      <c r="G104" s="2466"/>
      <c r="H104" s="2466"/>
      <c r="I104" s="2466"/>
      <c r="J104" s="2466"/>
      <c r="K104" s="2466"/>
      <c r="L104" s="2466"/>
      <c r="M104" s="2466"/>
      <c r="N104" s="2466"/>
      <c r="O104" s="2466"/>
      <c r="P104" s="2466"/>
      <c r="Q104" s="2466"/>
      <c r="R104" s="2466"/>
      <c r="S104" s="612"/>
      <c r="T104" s="612"/>
      <c r="U104" s="612"/>
      <c r="V104" s="612"/>
      <c r="W104" s="2466"/>
      <c r="X104" s="2974"/>
      <c r="Y104" s="2975"/>
      <c r="Z104" s="2976"/>
      <c r="AA104" s="2466"/>
      <c r="AB104" s="2466"/>
      <c r="AC104" s="2466"/>
      <c r="AD104" s="2466"/>
      <c r="AE104" s="2466"/>
      <c r="AF104" s="2466"/>
      <c r="AG104" s="2466"/>
      <c r="AH104" s="2466"/>
      <c r="AI104" s="2466"/>
      <c r="AJ104" s="2466"/>
      <c r="AK104" s="2466"/>
      <c r="AL104" s="2466"/>
      <c r="AM104" s="2466"/>
      <c r="AN104" s="2466"/>
      <c r="AO104" s="2466"/>
      <c r="AP104" s="2466"/>
      <c r="AQ104" s="2466"/>
      <c r="AR104" s="2466"/>
      <c r="AS104" s="2466"/>
      <c r="AT104" s="2466"/>
      <c r="AU104" s="2466"/>
      <c r="AV104" s="2466"/>
      <c r="AW104" s="2466"/>
      <c r="AX104" s="2466"/>
      <c r="AY104" s="2466"/>
    </row>
    <row r="105" spans="1:51" ht="18" customHeight="1">
      <c r="A105" s="2466"/>
      <c r="B105" s="2466"/>
      <c r="C105" s="2466"/>
      <c r="D105" s="2466"/>
      <c r="E105" s="2466"/>
      <c r="F105" s="2466"/>
      <c r="G105" s="2466"/>
      <c r="H105" s="2466"/>
      <c r="I105" s="2466"/>
      <c r="J105" s="2466"/>
      <c r="K105" s="2466"/>
      <c r="L105" s="2466"/>
      <c r="M105" s="2466"/>
      <c r="N105" s="2466"/>
      <c r="O105" s="2466"/>
      <c r="P105" s="2466"/>
      <c r="Q105" s="2466"/>
      <c r="R105" s="2466"/>
      <c r="S105" s="612"/>
      <c r="T105" s="612"/>
      <c r="U105" s="612"/>
      <c r="V105" s="612"/>
      <c r="W105" s="2466"/>
      <c r="X105" s="2626">
        <v>9.75</v>
      </c>
      <c r="Y105" s="2479" t="s">
        <v>2</v>
      </c>
      <c r="Z105" s="549"/>
      <c r="AA105" s="2466"/>
      <c r="AB105" s="2466"/>
      <c r="AC105" s="2466"/>
      <c r="AD105" s="2466"/>
      <c r="AE105" s="2466"/>
      <c r="AF105" s="2466"/>
      <c r="AG105" s="2466"/>
      <c r="AH105" s="2466"/>
      <c r="AI105" s="2466"/>
      <c r="AJ105" s="2466"/>
      <c r="AK105" s="2466"/>
      <c r="AL105" s="2466"/>
      <c r="AM105" s="2466"/>
      <c r="AN105" s="2466"/>
      <c r="AO105" s="2466"/>
      <c r="AP105" s="2466"/>
      <c r="AQ105" s="2466"/>
      <c r="AR105" s="2466"/>
      <c r="AS105" s="2466"/>
      <c r="AT105" s="2466"/>
      <c r="AU105" s="2466"/>
      <c r="AV105" s="2466"/>
      <c r="AW105" s="2466"/>
      <c r="AX105" s="2466"/>
      <c r="AY105" s="2466"/>
    </row>
    <row r="106" spans="1:51" ht="18" customHeight="1">
      <c r="A106" s="2466"/>
      <c r="B106" s="2466"/>
      <c r="C106" s="2466"/>
      <c r="D106" s="2466"/>
      <c r="E106" s="2466"/>
      <c r="F106" s="2466"/>
      <c r="G106" s="2466"/>
      <c r="H106" s="2466"/>
      <c r="I106" s="2466"/>
      <c r="J106" s="2466"/>
      <c r="K106" s="2466"/>
      <c r="L106" s="2466"/>
      <c r="M106" s="2466"/>
      <c r="N106" s="2466"/>
      <c r="O106" s="2466"/>
      <c r="P106" s="2466"/>
      <c r="Q106" s="2466"/>
      <c r="R106" s="2466"/>
      <c r="S106" s="612"/>
      <c r="T106" s="612"/>
      <c r="U106" s="612"/>
      <c r="V106" s="612"/>
      <c r="W106" s="2466"/>
      <c r="X106" s="2974" t="s">
        <v>7013</v>
      </c>
      <c r="Y106" s="2975"/>
      <c r="Z106" s="2976"/>
      <c r="AA106" s="2466"/>
      <c r="AB106" s="2466"/>
      <c r="AC106" s="2466"/>
      <c r="AD106" s="2466"/>
      <c r="AE106" s="2466"/>
      <c r="AF106" s="2466"/>
      <c r="AG106" s="2466"/>
      <c r="AH106" s="2466"/>
      <c r="AI106" s="2466"/>
      <c r="AJ106" s="2466"/>
      <c r="AK106" s="2466"/>
      <c r="AL106" s="2466"/>
      <c r="AM106" s="2466"/>
      <c r="AN106" s="2466"/>
      <c r="AO106" s="2466"/>
      <c r="AP106" s="2466"/>
      <c r="AQ106" s="2466"/>
      <c r="AR106" s="2466"/>
      <c r="AS106" s="2466"/>
      <c r="AT106" s="2466"/>
      <c r="AU106" s="2466"/>
      <c r="AV106" s="2466"/>
      <c r="AW106" s="2466"/>
      <c r="AX106" s="2466"/>
      <c r="AY106" s="2466"/>
    </row>
    <row r="107" spans="1:51" ht="18" customHeight="1">
      <c r="A107" s="2466"/>
      <c r="B107" s="2466"/>
      <c r="C107" s="2466"/>
      <c r="D107" s="2466"/>
      <c r="E107" s="2466"/>
      <c r="F107" s="2466"/>
      <c r="G107" s="2466"/>
      <c r="H107" s="2466"/>
      <c r="I107" s="2466"/>
      <c r="J107" s="2466"/>
      <c r="K107" s="2466"/>
      <c r="L107" s="2466"/>
      <c r="M107" s="2466"/>
      <c r="N107" s="2466"/>
      <c r="O107" s="2466"/>
      <c r="P107" s="2466"/>
      <c r="Q107" s="2466"/>
      <c r="R107" s="2466"/>
      <c r="S107" s="612"/>
      <c r="T107" s="612"/>
      <c r="U107" s="612"/>
      <c r="V107" s="612"/>
      <c r="W107" s="2466"/>
      <c r="X107" s="2974"/>
      <c r="Y107" s="2975"/>
      <c r="Z107" s="2976"/>
      <c r="AA107" s="2466"/>
      <c r="AB107" s="2466"/>
      <c r="AC107" s="2466"/>
      <c r="AD107" s="2466"/>
      <c r="AE107" s="2466"/>
      <c r="AF107" s="2466"/>
      <c r="AG107" s="2466"/>
      <c r="AH107" s="2466"/>
      <c r="AI107" s="2466"/>
      <c r="AJ107" s="2466"/>
      <c r="AK107" s="2466"/>
      <c r="AL107" s="2466"/>
      <c r="AM107" s="2466"/>
      <c r="AN107" s="2466"/>
      <c r="AO107" s="2466"/>
      <c r="AP107" s="2466"/>
      <c r="AQ107" s="2466"/>
      <c r="AR107" s="2466"/>
      <c r="AS107" s="2466"/>
      <c r="AT107" s="2466"/>
      <c r="AU107" s="2466"/>
      <c r="AV107" s="2466"/>
      <c r="AW107" s="2466"/>
      <c r="AX107" s="2466"/>
      <c r="AY107" s="2466"/>
    </row>
    <row r="108" spans="1:51" ht="18" customHeight="1">
      <c r="A108" s="2466"/>
      <c r="B108" s="2466"/>
      <c r="C108" s="2466"/>
      <c r="D108" s="2466"/>
      <c r="E108" s="2466"/>
      <c r="F108" s="2466"/>
      <c r="G108" s="2466"/>
      <c r="H108" s="2466"/>
      <c r="I108" s="2466"/>
      <c r="J108" s="2466"/>
      <c r="K108" s="2466"/>
      <c r="L108" s="2466"/>
      <c r="M108" s="2466"/>
      <c r="N108" s="2466"/>
      <c r="O108" s="2466"/>
      <c r="P108" s="2466"/>
      <c r="Q108" s="2466"/>
      <c r="R108" s="2466"/>
      <c r="S108" s="612"/>
      <c r="T108" s="612"/>
      <c r="U108" s="612"/>
      <c r="V108" s="612"/>
      <c r="W108" s="2466"/>
      <c r="X108" s="2974" t="s">
        <v>7014</v>
      </c>
      <c r="Y108" s="2975"/>
      <c r="Z108" s="2976"/>
      <c r="AA108" s="2466"/>
      <c r="AB108" s="2466"/>
      <c r="AC108" s="2466"/>
      <c r="AD108" s="2466"/>
      <c r="AE108" s="2466"/>
      <c r="AF108" s="2466"/>
      <c r="AG108" s="2466"/>
      <c r="AH108" s="2466"/>
      <c r="AI108" s="2466"/>
      <c r="AJ108" s="2466"/>
      <c r="AK108" s="2466"/>
      <c r="AL108" s="2466"/>
      <c r="AM108" s="2466"/>
      <c r="AN108" s="2466"/>
      <c r="AO108" s="2466"/>
      <c r="AP108" s="2466"/>
      <c r="AQ108" s="2466"/>
      <c r="AR108" s="2466"/>
      <c r="AS108" s="2466"/>
      <c r="AT108" s="2466"/>
      <c r="AU108" s="2466"/>
      <c r="AV108" s="2466"/>
      <c r="AW108" s="2466"/>
      <c r="AX108" s="2466"/>
      <c r="AY108" s="2466"/>
    </row>
    <row r="109" spans="1:51" ht="18" customHeight="1">
      <c r="A109" s="2466"/>
      <c r="B109" s="2466"/>
      <c r="C109" s="2466"/>
      <c r="D109" s="2466"/>
      <c r="E109" s="2466"/>
      <c r="F109" s="2466"/>
      <c r="G109" s="2466"/>
      <c r="H109" s="2466"/>
      <c r="I109" s="2466"/>
      <c r="J109" s="2466"/>
      <c r="K109" s="2466"/>
      <c r="L109" s="2466"/>
      <c r="M109" s="2466"/>
      <c r="N109" s="2466"/>
      <c r="O109" s="2466"/>
      <c r="P109" s="2466"/>
      <c r="Q109" s="2466"/>
      <c r="R109" s="2466"/>
      <c r="S109" s="612"/>
      <c r="T109" s="612"/>
      <c r="U109" s="612"/>
      <c r="V109" s="612"/>
      <c r="W109" s="2466"/>
      <c r="X109" s="2974"/>
      <c r="Y109" s="2975"/>
      <c r="Z109" s="2976"/>
      <c r="AA109" s="2466"/>
      <c r="AB109" s="2466"/>
      <c r="AC109" s="2466"/>
      <c r="AD109" s="2466"/>
      <c r="AE109" s="2466"/>
      <c r="AF109" s="2466"/>
      <c r="AG109" s="2466"/>
      <c r="AH109" s="2466"/>
      <c r="AI109" s="2466"/>
      <c r="AJ109" s="2466"/>
      <c r="AK109" s="2466"/>
      <c r="AL109" s="2466"/>
      <c r="AM109" s="2466"/>
      <c r="AN109" s="2466"/>
      <c r="AO109" s="2466"/>
      <c r="AP109" s="2466"/>
      <c r="AQ109" s="2466"/>
      <c r="AR109" s="2466"/>
      <c r="AS109" s="2466"/>
      <c r="AT109" s="2466"/>
      <c r="AU109" s="2466"/>
      <c r="AV109" s="2466"/>
      <c r="AW109" s="2466"/>
      <c r="AX109" s="2466"/>
      <c r="AY109" s="2466"/>
    </row>
    <row r="110" spans="1:51" ht="18" customHeight="1">
      <c r="A110" s="2466"/>
      <c r="B110" s="2466"/>
      <c r="C110" s="2466"/>
      <c r="D110" s="2466"/>
      <c r="E110" s="2466"/>
      <c r="F110" s="2466"/>
      <c r="G110" s="2466"/>
      <c r="H110" s="2466"/>
      <c r="I110" s="2466"/>
      <c r="J110" s="2466"/>
      <c r="K110" s="2466"/>
      <c r="L110" s="2466"/>
      <c r="M110" s="2466"/>
      <c r="N110" s="2466"/>
      <c r="O110" s="2466"/>
      <c r="P110" s="2466"/>
      <c r="Q110" s="2466"/>
      <c r="R110" s="2466"/>
      <c r="S110" s="612"/>
      <c r="T110" s="612"/>
      <c r="U110" s="612"/>
      <c r="V110" s="612"/>
      <c r="W110" s="2466"/>
      <c r="X110" s="2627">
        <v>16</v>
      </c>
      <c r="Y110" s="2531" t="s">
        <v>951</v>
      </c>
      <c r="Z110" s="549"/>
      <c r="AA110" s="2466"/>
      <c r="AB110" s="2466"/>
      <c r="AC110" s="2466"/>
      <c r="AD110" s="2466"/>
      <c r="AE110" s="2466"/>
      <c r="AF110" s="2466"/>
      <c r="AG110" s="2466"/>
      <c r="AH110" s="2466"/>
      <c r="AI110" s="2466"/>
      <c r="AJ110" s="2466"/>
      <c r="AK110" s="2466"/>
      <c r="AL110" s="2466"/>
      <c r="AM110" s="2466"/>
      <c r="AN110" s="2466"/>
      <c r="AO110" s="2466"/>
      <c r="AP110" s="2466"/>
      <c r="AQ110" s="2466"/>
      <c r="AR110" s="2466"/>
      <c r="AS110" s="2466"/>
      <c r="AT110" s="2466"/>
      <c r="AU110" s="2466"/>
      <c r="AV110" s="2466"/>
      <c r="AW110" s="2466"/>
      <c r="AX110" s="2466"/>
      <c r="AY110" s="2466"/>
    </row>
    <row r="111" spans="1:51" ht="18" customHeight="1">
      <c r="A111" s="2466"/>
      <c r="B111" s="2466"/>
      <c r="C111" s="2466"/>
      <c r="D111" s="2466"/>
      <c r="E111" s="2466"/>
      <c r="F111" s="2466"/>
      <c r="G111" s="2466"/>
      <c r="H111" s="2466"/>
      <c r="I111" s="2466"/>
      <c r="J111" s="2466"/>
      <c r="K111" s="2466"/>
      <c r="L111" s="2466"/>
      <c r="M111" s="2466"/>
      <c r="N111" s="2466"/>
      <c r="O111" s="2466"/>
      <c r="P111" s="2466"/>
      <c r="Q111" s="2466"/>
      <c r="R111" s="2466"/>
      <c r="S111" s="612"/>
      <c r="T111" s="612"/>
      <c r="U111" s="612"/>
      <c r="V111" s="612"/>
      <c r="W111" s="2466"/>
      <c r="X111" s="2628" t="s">
        <v>7017</v>
      </c>
      <c r="Y111" s="2629"/>
      <c r="Z111" s="2630"/>
      <c r="AA111" s="2466"/>
      <c r="AB111" s="2466"/>
      <c r="AC111" s="2466"/>
      <c r="AD111" s="2466"/>
      <c r="AE111" s="2466"/>
      <c r="AF111" s="2466"/>
      <c r="AG111" s="2466"/>
      <c r="AH111" s="2466"/>
      <c r="AI111" s="2466"/>
      <c r="AJ111" s="2466"/>
      <c r="AK111" s="2466"/>
      <c r="AL111" s="2466"/>
      <c r="AM111" s="2466"/>
      <c r="AN111" s="2466"/>
      <c r="AO111" s="2466"/>
      <c r="AP111" s="2466"/>
      <c r="AQ111" s="2466"/>
      <c r="AR111" s="2466"/>
      <c r="AS111" s="2466"/>
      <c r="AT111" s="2466"/>
      <c r="AU111" s="2466"/>
      <c r="AV111" s="2466"/>
      <c r="AW111" s="2466"/>
      <c r="AX111" s="2466"/>
      <c r="AY111" s="2466"/>
    </row>
    <row r="112" spans="1:51" ht="18" customHeight="1">
      <c r="A112" s="2466"/>
      <c r="B112" s="2466"/>
      <c r="C112" s="2466"/>
      <c r="D112" s="2466"/>
      <c r="E112" s="2466"/>
      <c r="F112" s="2466"/>
      <c r="G112" s="2466"/>
      <c r="H112" s="2466"/>
      <c r="I112" s="2466"/>
      <c r="J112" s="2466"/>
      <c r="K112" s="2466"/>
      <c r="L112" s="2466"/>
      <c r="M112" s="2466"/>
      <c r="N112" s="2466"/>
      <c r="O112" s="2466"/>
      <c r="P112" s="2466"/>
      <c r="Q112" s="2466"/>
      <c r="R112" s="2466"/>
      <c r="S112" s="612"/>
      <c r="T112" s="612"/>
      <c r="U112" s="612"/>
      <c r="V112" s="612"/>
      <c r="W112" s="2466"/>
      <c r="X112" s="2627">
        <v>2</v>
      </c>
      <c r="Y112" s="2531" t="s">
        <v>7015</v>
      </c>
      <c r="Z112" s="2977"/>
      <c r="AA112" s="2466"/>
      <c r="AB112" s="2466"/>
      <c r="AC112" s="2466"/>
      <c r="AD112" s="2466"/>
      <c r="AE112" s="2466"/>
      <c r="AF112" s="2466"/>
      <c r="AG112" s="2466"/>
      <c r="AH112" s="2466"/>
      <c r="AI112" s="2466"/>
      <c r="AJ112" s="2466"/>
      <c r="AK112" s="2466"/>
      <c r="AL112" s="2466"/>
      <c r="AM112" s="2466"/>
      <c r="AN112" s="2466"/>
      <c r="AO112" s="2466"/>
      <c r="AP112" s="2466"/>
      <c r="AQ112" s="2466"/>
      <c r="AR112" s="2466"/>
      <c r="AS112" s="2466"/>
      <c r="AT112" s="2466"/>
      <c r="AU112" s="2466"/>
      <c r="AV112" s="2466"/>
      <c r="AW112" s="2466"/>
      <c r="AX112" s="2466"/>
      <c r="AY112" s="2466"/>
    </row>
    <row r="113" spans="1:51" ht="18" customHeight="1">
      <c r="A113" s="2466"/>
      <c r="B113" s="2466"/>
      <c r="C113" s="2466"/>
      <c r="D113" s="2466"/>
      <c r="E113" s="2466"/>
      <c r="F113" s="2466"/>
      <c r="G113" s="2466"/>
      <c r="H113" s="2466"/>
      <c r="I113" s="2466"/>
      <c r="J113" s="2466"/>
      <c r="K113" s="2466"/>
      <c r="L113" s="2466"/>
      <c r="M113" s="2466"/>
      <c r="N113" s="2466"/>
      <c r="O113" s="2466"/>
      <c r="P113" s="2466"/>
      <c r="Q113" s="2466"/>
      <c r="R113" s="2466"/>
      <c r="S113" s="612"/>
      <c r="T113" s="612"/>
      <c r="U113" s="612"/>
      <c r="V113" s="612"/>
      <c r="W113" s="2466"/>
      <c r="X113" s="2627">
        <v>24</v>
      </c>
      <c r="Y113" s="2531" t="s">
        <v>7016</v>
      </c>
      <c r="Z113" s="2977"/>
      <c r="AA113" s="2466"/>
      <c r="AB113" s="2466"/>
      <c r="AC113" s="2466"/>
      <c r="AD113" s="2466"/>
      <c r="AE113" s="2466"/>
      <c r="AF113" s="2466"/>
      <c r="AG113" s="2466"/>
      <c r="AH113" s="2466"/>
      <c r="AI113" s="2466"/>
      <c r="AJ113" s="2466"/>
      <c r="AK113" s="2466"/>
      <c r="AL113" s="2466"/>
      <c r="AM113" s="2466"/>
      <c r="AN113" s="2466"/>
      <c r="AO113" s="2466"/>
      <c r="AP113" s="2466"/>
      <c r="AQ113" s="2466"/>
      <c r="AR113" s="2466"/>
      <c r="AS113" s="2466"/>
      <c r="AT113" s="2466"/>
      <c r="AU113" s="2466"/>
      <c r="AV113" s="2466"/>
      <c r="AW113" s="2466"/>
      <c r="AX113" s="2466"/>
      <c r="AY113" s="2466"/>
    </row>
    <row r="114" spans="1:51" ht="18" customHeight="1">
      <c r="A114" s="2466"/>
      <c r="B114" s="2466"/>
      <c r="C114" s="2466"/>
      <c r="D114" s="2466"/>
      <c r="E114" s="2466"/>
      <c r="F114" s="2466"/>
      <c r="G114" s="2466"/>
      <c r="H114" s="2466"/>
      <c r="I114" s="2466"/>
      <c r="J114" s="2466"/>
      <c r="K114" s="2466"/>
      <c r="L114" s="2466"/>
      <c r="M114" s="2466"/>
      <c r="N114" s="2466"/>
      <c r="O114" s="2466"/>
      <c r="P114" s="2466"/>
      <c r="Q114" s="2466"/>
      <c r="R114" s="2466"/>
      <c r="S114" s="612"/>
      <c r="T114" s="612"/>
      <c r="U114" s="612"/>
      <c r="V114" s="612"/>
      <c r="W114" s="2466"/>
      <c r="X114" s="2872" t="s">
        <v>7042</v>
      </c>
      <c r="Y114" s="2873"/>
      <c r="Z114" s="2874"/>
      <c r="AA114" s="2466"/>
      <c r="AB114" s="2466"/>
      <c r="AC114" s="2466"/>
      <c r="AD114" s="2466"/>
      <c r="AE114" s="2466"/>
      <c r="AF114" s="2466"/>
      <c r="AG114" s="2466"/>
      <c r="AH114" s="2466"/>
      <c r="AI114" s="2466"/>
      <c r="AJ114" s="2466"/>
      <c r="AK114" s="2466"/>
      <c r="AL114" s="2466"/>
      <c r="AM114" s="2466"/>
      <c r="AN114" s="2466"/>
      <c r="AO114" s="2466"/>
      <c r="AP114" s="2466"/>
      <c r="AQ114" s="2466"/>
      <c r="AR114" s="2466"/>
      <c r="AS114" s="2466"/>
      <c r="AT114" s="2466"/>
      <c r="AU114" s="2466"/>
      <c r="AV114" s="2466"/>
      <c r="AW114" s="2466"/>
      <c r="AX114" s="2466"/>
      <c r="AY114" s="2466"/>
    </row>
    <row r="115" spans="1:51" ht="18" customHeight="1">
      <c r="A115" s="2466"/>
      <c r="B115" s="2466"/>
      <c r="C115" s="2466"/>
      <c r="D115" s="2466"/>
      <c r="E115" s="2466"/>
      <c r="F115" s="2466"/>
      <c r="G115" s="2466"/>
      <c r="H115" s="2466"/>
      <c r="I115" s="2466"/>
      <c r="J115" s="2466"/>
      <c r="K115" s="2466"/>
      <c r="L115" s="2466"/>
      <c r="M115" s="2466"/>
      <c r="N115" s="2466"/>
      <c r="O115" s="2466"/>
      <c r="P115" s="2466"/>
      <c r="Q115" s="2466"/>
      <c r="R115" s="2466"/>
      <c r="S115" s="612"/>
      <c r="T115" s="612"/>
      <c r="U115" s="612"/>
      <c r="V115" s="612"/>
      <c r="W115" s="2466"/>
      <c r="X115" s="2872"/>
      <c r="Y115" s="2873"/>
      <c r="Z115" s="2874"/>
      <c r="AA115" s="2466"/>
      <c r="AB115" s="2466"/>
      <c r="AC115" s="2466"/>
      <c r="AD115" s="2466"/>
      <c r="AE115" s="2466"/>
      <c r="AF115" s="2466"/>
      <c r="AG115" s="2466"/>
      <c r="AH115" s="2466"/>
      <c r="AI115" s="2466"/>
      <c r="AJ115" s="2466"/>
      <c r="AK115" s="2466"/>
      <c r="AL115" s="2466"/>
      <c r="AM115" s="2466"/>
      <c r="AN115" s="2466"/>
      <c r="AO115" s="2466"/>
      <c r="AP115" s="2466"/>
      <c r="AQ115" s="2466"/>
      <c r="AR115" s="2466"/>
      <c r="AS115" s="2466"/>
      <c r="AT115" s="2466"/>
      <c r="AU115" s="2466"/>
      <c r="AV115" s="2466"/>
      <c r="AW115" s="2466"/>
      <c r="AX115" s="2466"/>
      <c r="AY115" s="2466"/>
    </row>
    <row r="116" spans="1:51" ht="18" customHeight="1">
      <c r="A116" s="2466"/>
      <c r="B116" s="2466"/>
      <c r="C116" s="2466"/>
      <c r="D116" s="2466"/>
      <c r="E116" s="2466"/>
      <c r="F116" s="2466"/>
      <c r="G116" s="2466"/>
      <c r="H116" s="2466"/>
      <c r="I116" s="2466"/>
      <c r="J116" s="2466"/>
      <c r="K116" s="2466"/>
      <c r="L116" s="2466"/>
      <c r="M116" s="2466"/>
      <c r="N116" s="2466"/>
      <c r="O116" s="2466"/>
      <c r="P116" s="2466"/>
      <c r="Q116" s="2466"/>
      <c r="R116" s="2466"/>
      <c r="S116" s="612"/>
      <c r="T116" s="612"/>
      <c r="U116" s="612"/>
      <c r="V116" s="612"/>
      <c r="W116" s="2466"/>
      <c r="X116" s="2872"/>
      <c r="Y116" s="2873"/>
      <c r="Z116" s="2874"/>
      <c r="AA116" s="2466"/>
      <c r="AB116" s="2466"/>
      <c r="AC116" s="2466"/>
      <c r="AD116" s="2466"/>
      <c r="AE116" s="2466"/>
      <c r="AF116" s="2466"/>
      <c r="AG116" s="2466"/>
      <c r="AH116" s="2466"/>
      <c r="AI116" s="2466"/>
      <c r="AJ116" s="2466"/>
      <c r="AK116" s="2466"/>
      <c r="AL116" s="2466"/>
      <c r="AM116" s="2466"/>
      <c r="AN116" s="2466"/>
      <c r="AO116" s="2466"/>
      <c r="AP116" s="2466"/>
      <c r="AQ116" s="2466"/>
      <c r="AR116" s="2466"/>
      <c r="AS116" s="2466"/>
      <c r="AT116" s="2466"/>
      <c r="AU116" s="2466"/>
      <c r="AV116" s="2466"/>
      <c r="AW116" s="2466"/>
      <c r="AX116" s="2466"/>
      <c r="AY116" s="2466"/>
    </row>
    <row r="117" spans="1:51" ht="18" customHeight="1">
      <c r="A117" s="2466"/>
      <c r="B117" s="2466"/>
      <c r="C117" s="2466"/>
      <c r="D117" s="2466"/>
      <c r="E117" s="2466"/>
      <c r="F117" s="2466"/>
      <c r="G117" s="2466"/>
      <c r="H117" s="2466"/>
      <c r="I117" s="2466"/>
      <c r="J117" s="2466"/>
      <c r="K117" s="2466"/>
      <c r="L117" s="2466"/>
      <c r="M117" s="2466"/>
      <c r="N117" s="2466"/>
      <c r="O117" s="2466"/>
      <c r="P117" s="2466"/>
      <c r="Q117" s="2466"/>
      <c r="R117" s="2466"/>
      <c r="S117" s="612"/>
      <c r="T117" s="612"/>
      <c r="U117" s="612"/>
      <c r="V117" s="612"/>
      <c r="W117" s="2466"/>
      <c r="X117" s="2631" t="s">
        <v>7018</v>
      </c>
      <c r="Y117" s="173"/>
      <c r="Z117" s="2572"/>
      <c r="AA117" s="2466"/>
      <c r="AB117" s="2466"/>
      <c r="AC117" s="2466"/>
      <c r="AD117" s="2466"/>
      <c r="AE117" s="2466"/>
      <c r="AF117" s="2466"/>
      <c r="AG117" s="2466"/>
      <c r="AH117" s="2466"/>
      <c r="AI117" s="2466"/>
      <c r="AJ117" s="2466"/>
      <c r="AK117" s="2466"/>
      <c r="AL117" s="2466"/>
      <c r="AM117" s="2466"/>
      <c r="AN117" s="2466"/>
      <c r="AO117" s="2466"/>
      <c r="AP117" s="2466"/>
      <c r="AQ117" s="2466"/>
      <c r="AR117" s="2466"/>
      <c r="AS117" s="2466"/>
      <c r="AT117" s="2466"/>
      <c r="AU117" s="2466"/>
      <c r="AV117" s="2466"/>
      <c r="AW117" s="2466"/>
      <c r="AX117" s="2466"/>
      <c r="AY117" s="2466"/>
    </row>
    <row r="118" spans="1:51" ht="18" customHeight="1">
      <c r="A118" s="2466"/>
      <c r="B118" s="2466"/>
      <c r="C118" s="2466"/>
      <c r="D118" s="2466"/>
      <c r="E118" s="2466"/>
      <c r="F118" s="2466"/>
      <c r="G118" s="2466"/>
      <c r="H118" s="2466"/>
      <c r="I118" s="2466"/>
      <c r="J118" s="2466"/>
      <c r="K118" s="2466"/>
      <c r="L118" s="2466"/>
      <c r="M118" s="2466"/>
      <c r="N118" s="2466"/>
      <c r="O118" s="2466"/>
      <c r="P118" s="2466"/>
      <c r="Q118" s="2466"/>
      <c r="R118" s="2466"/>
      <c r="S118" s="612"/>
      <c r="T118" s="612"/>
      <c r="U118" s="612"/>
      <c r="V118" s="612"/>
      <c r="W118" s="2466"/>
      <c r="X118" s="2962" t="s">
        <v>7007</v>
      </c>
      <c r="Y118" s="2963"/>
      <c r="Z118" s="2964"/>
      <c r="AA118" s="2466"/>
      <c r="AB118" s="2466"/>
      <c r="AC118" s="2466"/>
      <c r="AD118" s="2466"/>
      <c r="AE118" s="2466"/>
      <c r="AF118" s="2466"/>
      <c r="AG118" s="2466"/>
      <c r="AH118" s="2466"/>
      <c r="AI118" s="2466"/>
      <c r="AJ118" s="2466"/>
      <c r="AK118" s="2466"/>
      <c r="AL118" s="2466"/>
      <c r="AM118" s="2466"/>
      <c r="AN118" s="2466"/>
      <c r="AO118" s="2466"/>
      <c r="AP118" s="2466"/>
      <c r="AQ118" s="2466"/>
      <c r="AR118" s="2466"/>
      <c r="AS118" s="2466"/>
      <c r="AT118" s="2466"/>
      <c r="AU118" s="2466"/>
      <c r="AV118" s="2466"/>
      <c r="AW118" s="2466"/>
      <c r="AX118" s="2466"/>
      <c r="AY118" s="2466"/>
    </row>
    <row r="119" spans="1:51" ht="18" customHeight="1">
      <c r="A119" s="2466"/>
      <c r="B119" s="2466"/>
      <c r="C119" s="2466"/>
      <c r="D119" s="2466"/>
      <c r="E119" s="2466"/>
      <c r="F119" s="2466"/>
      <c r="G119" s="2466"/>
      <c r="H119" s="2466"/>
      <c r="I119" s="2466"/>
      <c r="J119" s="2466"/>
      <c r="K119" s="2466"/>
      <c r="L119" s="2466"/>
      <c r="M119" s="2466"/>
      <c r="N119" s="2466"/>
      <c r="O119" s="2466"/>
      <c r="P119" s="2466"/>
      <c r="Q119" s="2466"/>
      <c r="R119" s="2466"/>
      <c r="S119" s="612"/>
      <c r="T119" s="612"/>
      <c r="U119" s="612"/>
      <c r="V119" s="612"/>
      <c r="W119" s="2466"/>
      <c r="X119" s="2965" t="s">
        <v>7043</v>
      </c>
      <c r="Y119" s="2966"/>
      <c r="Z119" s="2967"/>
      <c r="AA119" s="2466"/>
      <c r="AB119" s="2466"/>
      <c r="AC119" s="2466"/>
      <c r="AD119" s="2466"/>
      <c r="AE119" s="2466"/>
      <c r="AF119" s="2466"/>
      <c r="AG119" s="2466"/>
      <c r="AH119" s="2466"/>
      <c r="AI119" s="2466"/>
      <c r="AJ119" s="2466"/>
      <c r="AK119" s="2466"/>
      <c r="AL119" s="2466"/>
      <c r="AM119" s="2466"/>
      <c r="AN119" s="2466"/>
      <c r="AO119" s="2466"/>
      <c r="AP119" s="2466"/>
      <c r="AQ119" s="2466"/>
      <c r="AR119" s="2466"/>
      <c r="AS119" s="2466"/>
      <c r="AT119" s="2466"/>
      <c r="AU119" s="2466"/>
      <c r="AV119" s="2466"/>
      <c r="AW119" s="2466"/>
      <c r="AX119" s="2466"/>
      <c r="AY119" s="2466"/>
    </row>
    <row r="120" spans="1:51" ht="18" customHeight="1">
      <c r="A120" s="2466"/>
      <c r="B120" s="2466"/>
      <c r="C120" s="2466"/>
      <c r="D120" s="2466"/>
      <c r="E120" s="2466"/>
      <c r="F120" s="2466"/>
      <c r="G120" s="2466"/>
      <c r="H120" s="2466"/>
      <c r="I120" s="2466"/>
      <c r="J120" s="2466"/>
      <c r="K120" s="2466"/>
      <c r="L120" s="2466"/>
      <c r="M120" s="2466"/>
      <c r="N120" s="2466"/>
      <c r="O120" s="2466"/>
      <c r="P120" s="2466"/>
      <c r="Q120" s="2466"/>
      <c r="R120" s="2466"/>
      <c r="S120" s="612"/>
      <c r="T120" s="612"/>
      <c r="U120" s="612"/>
      <c r="V120" s="612"/>
      <c r="W120" s="2466"/>
      <c r="X120" s="2632" t="s">
        <v>7027</v>
      </c>
      <c r="Y120" s="2517" t="s">
        <v>6997</v>
      </c>
      <c r="Z120" s="2633" t="s">
        <v>879</v>
      </c>
      <c r="AA120" s="2466"/>
      <c r="AB120" s="2466"/>
      <c r="AC120" s="2466"/>
      <c r="AD120" s="2466"/>
      <c r="AE120" s="2466"/>
      <c r="AF120" s="2466"/>
      <c r="AG120" s="2466"/>
      <c r="AH120" s="2466"/>
      <c r="AI120" s="2466"/>
      <c r="AJ120" s="2466"/>
      <c r="AK120" s="2466"/>
      <c r="AL120" s="2466"/>
      <c r="AM120" s="2466"/>
      <c r="AN120" s="2466"/>
      <c r="AO120" s="2466"/>
      <c r="AP120" s="2466"/>
      <c r="AQ120" s="2466"/>
      <c r="AR120" s="2466"/>
      <c r="AS120" s="2466"/>
      <c r="AT120" s="2466"/>
      <c r="AU120" s="2466"/>
      <c r="AV120" s="2466"/>
      <c r="AW120" s="2466"/>
      <c r="AX120" s="2466"/>
      <c r="AY120" s="2466"/>
    </row>
    <row r="121" spans="1:51" ht="18" customHeight="1">
      <c r="A121" s="2466"/>
      <c r="B121" s="2466"/>
      <c r="C121" s="2466"/>
      <c r="D121" s="2466"/>
      <c r="E121" s="2466"/>
      <c r="F121" s="2466"/>
      <c r="G121" s="2466"/>
      <c r="H121" s="2466"/>
      <c r="I121" s="2466"/>
      <c r="J121" s="2466"/>
      <c r="K121" s="2466"/>
      <c r="L121" s="2466"/>
      <c r="M121" s="2466"/>
      <c r="N121" s="2466"/>
      <c r="O121" s="2466"/>
      <c r="P121" s="2466"/>
      <c r="Q121" s="2466"/>
      <c r="R121" s="2466"/>
      <c r="S121" s="612"/>
      <c r="T121" s="612"/>
      <c r="U121" s="612"/>
      <c r="V121" s="612"/>
      <c r="W121" s="2466"/>
      <c r="X121" s="2634">
        <v>150</v>
      </c>
      <c r="Y121" s="2607">
        <v>0.25</v>
      </c>
      <c r="Z121" s="2635">
        <f>Y121*X121</f>
        <v>37.5</v>
      </c>
      <c r="AA121" s="2466"/>
      <c r="AB121" s="2466"/>
      <c r="AC121" s="2466"/>
      <c r="AD121" s="2466"/>
      <c r="AE121" s="2466"/>
      <c r="AF121" s="2466"/>
      <c r="AG121" s="2466"/>
      <c r="AH121" s="2466"/>
      <c r="AI121" s="2466"/>
      <c r="AJ121" s="2466"/>
      <c r="AK121" s="2466"/>
      <c r="AL121" s="2466"/>
      <c r="AM121" s="2466"/>
      <c r="AN121" s="2466"/>
      <c r="AO121" s="2466"/>
      <c r="AP121" s="2466"/>
      <c r="AQ121" s="2466"/>
      <c r="AR121" s="2466"/>
      <c r="AS121" s="2466"/>
      <c r="AT121" s="2466"/>
      <c r="AU121" s="2466"/>
      <c r="AV121" s="2466"/>
      <c r="AW121" s="2466"/>
      <c r="AX121" s="2466"/>
      <c r="AY121" s="2466"/>
    </row>
    <row r="122" spans="1:51" ht="18" customHeight="1">
      <c r="A122" s="2466"/>
      <c r="B122" s="2466"/>
      <c r="C122" s="2466"/>
      <c r="D122" s="2466"/>
      <c r="E122" s="2466"/>
      <c r="F122" s="2466"/>
      <c r="G122" s="2466"/>
      <c r="H122" s="2466"/>
      <c r="I122" s="2466"/>
      <c r="J122" s="2466"/>
      <c r="K122" s="2466"/>
      <c r="L122" s="2466"/>
      <c r="M122" s="2466"/>
      <c r="N122" s="2466"/>
      <c r="O122" s="2466"/>
      <c r="P122" s="2466"/>
      <c r="Q122" s="2466"/>
      <c r="R122" s="2466"/>
      <c r="S122" s="612"/>
      <c r="T122" s="612"/>
      <c r="U122" s="612"/>
      <c r="V122" s="612"/>
      <c r="W122" s="2466"/>
      <c r="X122" s="2636"/>
      <c r="Y122" s="2608"/>
      <c r="Z122" s="2637" t="s">
        <v>7044</v>
      </c>
      <c r="AA122" s="2466"/>
      <c r="AB122" s="2466"/>
      <c r="AC122" s="2466"/>
      <c r="AD122" s="2466"/>
      <c r="AE122" s="2466"/>
      <c r="AF122" s="2466"/>
      <c r="AG122" s="2466"/>
      <c r="AH122" s="2466"/>
      <c r="AI122" s="2466"/>
      <c r="AJ122" s="2466"/>
      <c r="AK122" s="2466"/>
      <c r="AL122" s="2466"/>
      <c r="AM122" s="2466"/>
      <c r="AN122" s="2466"/>
      <c r="AO122" s="2466"/>
      <c r="AP122" s="2466"/>
      <c r="AQ122" s="2466"/>
      <c r="AR122" s="2466"/>
      <c r="AS122" s="2466"/>
      <c r="AT122" s="2466"/>
      <c r="AU122" s="2466"/>
      <c r="AV122" s="2466"/>
      <c r="AW122" s="2466"/>
      <c r="AX122" s="2466"/>
      <c r="AY122" s="2466"/>
    </row>
    <row r="123" spans="1:51" ht="18" customHeight="1">
      <c r="A123" s="2466"/>
      <c r="B123" s="2466"/>
      <c r="C123" s="2466"/>
      <c r="D123" s="2466"/>
      <c r="E123" s="2466"/>
      <c r="F123" s="2466"/>
      <c r="G123" s="2466"/>
      <c r="H123" s="2466"/>
      <c r="I123" s="2466"/>
      <c r="J123" s="2466"/>
      <c r="K123" s="2466"/>
      <c r="L123" s="2466"/>
      <c r="M123" s="2466"/>
      <c r="N123" s="2466"/>
      <c r="O123" s="2466"/>
      <c r="P123" s="2466"/>
      <c r="Q123" s="2466"/>
      <c r="R123" s="2466"/>
      <c r="S123" s="612"/>
      <c r="T123" s="612"/>
      <c r="U123" s="612"/>
      <c r="V123" s="612"/>
      <c r="W123" s="2466"/>
      <c r="X123" s="2638" t="s">
        <v>7047</v>
      </c>
      <c r="Y123" s="2616" t="s">
        <v>1905</v>
      </c>
      <c r="Z123" s="2617" t="s">
        <v>7032</v>
      </c>
      <c r="AA123" s="2466"/>
      <c r="AB123" s="2466"/>
      <c r="AC123" s="2466"/>
      <c r="AD123" s="2466"/>
      <c r="AE123" s="2466"/>
      <c r="AF123" s="2466"/>
      <c r="AG123" s="2466"/>
      <c r="AH123" s="2466"/>
      <c r="AI123" s="2466"/>
      <c r="AJ123" s="2466"/>
      <c r="AK123" s="2466"/>
      <c r="AL123" s="2466"/>
      <c r="AM123" s="2466"/>
      <c r="AN123" s="2466"/>
      <c r="AO123" s="2466"/>
      <c r="AP123" s="2466"/>
      <c r="AQ123" s="2466"/>
      <c r="AR123" s="2466"/>
      <c r="AS123" s="2466"/>
      <c r="AT123" s="2466"/>
      <c r="AU123" s="2466"/>
      <c r="AV123" s="2466"/>
      <c r="AW123" s="2466"/>
      <c r="AX123" s="2466"/>
      <c r="AY123" s="2466"/>
    </row>
    <row r="124" spans="1:51" ht="18" customHeight="1">
      <c r="A124" s="2466"/>
      <c r="B124" s="2466"/>
      <c r="C124" s="2466"/>
      <c r="D124" s="2466"/>
      <c r="E124" s="2466"/>
      <c r="F124" s="2466"/>
      <c r="G124" s="2466"/>
      <c r="H124" s="2466"/>
      <c r="I124" s="2466"/>
      <c r="J124" s="2466"/>
      <c r="K124" s="2466"/>
      <c r="L124" s="2466"/>
      <c r="M124" s="2466"/>
      <c r="N124" s="2466"/>
      <c r="O124" s="2466"/>
      <c r="P124" s="2466"/>
      <c r="Q124" s="2466"/>
      <c r="R124" s="2466"/>
      <c r="S124" s="612"/>
      <c r="T124" s="612"/>
      <c r="U124" s="612"/>
      <c r="V124" s="612"/>
      <c r="W124" s="2466"/>
      <c r="X124" s="2639"/>
      <c r="Y124" s="2610">
        <f>ROW(Y13)</f>
        <v>13</v>
      </c>
      <c r="Z124" s="2619" t="str">
        <f>+Y10</f>
        <v>Y</v>
      </c>
      <c r="AA124" s="2466"/>
      <c r="AB124" s="2466"/>
      <c r="AC124" s="2466"/>
      <c r="AD124" s="2466"/>
      <c r="AE124" s="2466"/>
      <c r="AF124" s="2466"/>
      <c r="AG124" s="2466"/>
      <c r="AH124" s="2466"/>
      <c r="AI124" s="2466"/>
      <c r="AJ124" s="2466"/>
      <c r="AK124" s="2466"/>
      <c r="AL124" s="2466"/>
      <c r="AM124" s="2466"/>
      <c r="AN124" s="2466"/>
      <c r="AO124" s="2466"/>
      <c r="AP124" s="2466"/>
      <c r="AQ124" s="2466"/>
      <c r="AR124" s="2466"/>
      <c r="AS124" s="2466"/>
      <c r="AT124" s="2466"/>
      <c r="AU124" s="2466"/>
      <c r="AV124" s="2466"/>
      <c r="AW124" s="2466"/>
      <c r="AX124" s="2466"/>
      <c r="AY124" s="2466"/>
    </row>
    <row r="125" spans="1:51" ht="18" customHeight="1">
      <c r="A125" s="2466"/>
      <c r="B125" s="2466"/>
      <c r="C125" s="2466"/>
      <c r="D125" s="2466"/>
      <c r="E125" s="2466"/>
      <c r="F125" s="2466"/>
      <c r="G125" s="2466"/>
      <c r="H125" s="2466"/>
      <c r="I125" s="2466"/>
      <c r="J125" s="2466"/>
      <c r="K125" s="2466"/>
      <c r="L125" s="2466"/>
      <c r="M125" s="2466"/>
      <c r="N125" s="2466"/>
      <c r="O125" s="2466"/>
      <c r="P125" s="2466"/>
      <c r="Q125" s="2466"/>
      <c r="R125" s="2466"/>
      <c r="S125" s="612"/>
      <c r="T125" s="612"/>
      <c r="U125" s="612"/>
      <c r="V125" s="612"/>
      <c r="W125" s="2466"/>
      <c r="X125" s="2640" t="s">
        <v>7046</v>
      </c>
      <c r="Y125" s="2606">
        <v>16.8</v>
      </c>
      <c r="Z125" s="2630"/>
      <c r="AA125" s="2466"/>
      <c r="AB125" s="2466"/>
      <c r="AC125" s="2466"/>
      <c r="AD125" s="2466"/>
      <c r="AE125" s="2466"/>
      <c r="AF125" s="2466"/>
      <c r="AG125" s="2466"/>
      <c r="AH125" s="2466"/>
      <c r="AI125" s="2466"/>
      <c r="AJ125" s="2466"/>
      <c r="AK125" s="2466"/>
      <c r="AL125" s="2466"/>
      <c r="AM125" s="2466"/>
      <c r="AN125" s="2466"/>
      <c r="AO125" s="2466"/>
      <c r="AP125" s="2466"/>
      <c r="AQ125" s="2466"/>
      <c r="AR125" s="2466"/>
      <c r="AS125" s="2466"/>
      <c r="AT125" s="2466"/>
      <c r="AU125" s="2466"/>
      <c r="AV125" s="2466"/>
      <c r="AW125" s="2466"/>
      <c r="AX125" s="2466"/>
      <c r="AY125" s="2466"/>
    </row>
    <row r="126" spans="1:51" ht="18" customHeight="1">
      <c r="A126" s="2466"/>
      <c r="B126" s="2466"/>
      <c r="C126" s="2466"/>
      <c r="D126" s="2466"/>
      <c r="E126" s="2466"/>
      <c r="F126" s="2466"/>
      <c r="G126" s="2466"/>
      <c r="H126" s="2466"/>
      <c r="I126" s="2466"/>
      <c r="J126" s="2466"/>
      <c r="K126" s="2466"/>
      <c r="L126" s="2466"/>
      <c r="M126" s="2466"/>
      <c r="N126" s="2466"/>
      <c r="O126" s="2466"/>
      <c r="P126" s="2466"/>
      <c r="Q126" s="2466"/>
      <c r="R126" s="2466"/>
      <c r="S126" s="612"/>
      <c r="T126" s="612"/>
      <c r="U126" s="612"/>
      <c r="V126" s="612"/>
      <c r="W126" s="2466"/>
      <c r="X126" s="2641" t="s">
        <v>7048</v>
      </c>
      <c r="Y126" s="2968">
        <f ca="1">TODAY()</f>
        <v>44595</v>
      </c>
      <c r="Z126" s="2969"/>
      <c r="AA126" s="2466"/>
      <c r="AB126" s="2466"/>
      <c r="AC126" s="2466"/>
      <c r="AD126" s="2466"/>
      <c r="AE126" s="2466"/>
      <c r="AF126" s="2466"/>
      <c r="AG126" s="2466"/>
      <c r="AH126" s="2466"/>
      <c r="AI126" s="2466"/>
      <c r="AJ126" s="2466"/>
      <c r="AK126" s="2466"/>
      <c r="AL126" s="2466"/>
      <c r="AM126" s="2466"/>
      <c r="AN126" s="2466"/>
      <c r="AO126" s="2466"/>
      <c r="AP126" s="2466"/>
      <c r="AQ126" s="2466"/>
      <c r="AR126" s="2466"/>
      <c r="AS126" s="2466"/>
      <c r="AT126" s="2466"/>
      <c r="AU126" s="2466"/>
      <c r="AV126" s="2466"/>
      <c r="AW126" s="2466"/>
      <c r="AX126" s="2466"/>
      <c r="AY126" s="2466"/>
    </row>
    <row r="127" spans="1:51" ht="18" customHeight="1">
      <c r="A127" s="2466"/>
      <c r="B127" s="2466"/>
      <c r="C127" s="2466"/>
      <c r="D127" s="2466"/>
      <c r="E127" s="2466"/>
      <c r="F127" s="2466"/>
      <c r="G127" s="2466"/>
      <c r="H127" s="2466"/>
      <c r="I127" s="2466"/>
      <c r="J127" s="2466"/>
      <c r="K127" s="2466"/>
      <c r="L127" s="2466"/>
      <c r="M127" s="2466"/>
      <c r="N127" s="2466"/>
      <c r="O127" s="2466"/>
      <c r="P127" s="2466"/>
      <c r="Q127" s="2466"/>
      <c r="R127" s="2466"/>
      <c r="S127" s="612"/>
      <c r="T127" s="612"/>
      <c r="U127" s="612"/>
      <c r="V127" s="612"/>
      <c r="W127" s="2466"/>
      <c r="X127" s="2953" t="s">
        <v>7049</v>
      </c>
      <c r="Y127" s="2609" t="s">
        <v>1905</v>
      </c>
      <c r="Z127" s="2642" t="s">
        <v>7032</v>
      </c>
      <c r="AA127" s="2466"/>
      <c r="AB127" s="2466"/>
      <c r="AC127" s="2466"/>
      <c r="AD127" s="2466"/>
      <c r="AE127" s="2466"/>
      <c r="AF127" s="2466"/>
      <c r="AG127" s="2466"/>
      <c r="AH127" s="2466"/>
      <c r="AI127" s="2466"/>
      <c r="AJ127" s="2466"/>
      <c r="AK127" s="2466"/>
      <c r="AL127" s="2466"/>
      <c r="AM127" s="2466"/>
      <c r="AN127" s="2466"/>
      <c r="AO127" s="2466"/>
      <c r="AP127" s="2466"/>
      <c r="AQ127" s="2466"/>
      <c r="AR127" s="2466"/>
      <c r="AS127" s="2466"/>
      <c r="AT127" s="2466"/>
      <c r="AU127" s="2466"/>
      <c r="AV127" s="2466"/>
      <c r="AW127" s="2466"/>
      <c r="AX127" s="2466"/>
      <c r="AY127" s="2466"/>
    </row>
    <row r="128" spans="1:51" ht="18" customHeight="1">
      <c r="A128" s="2466"/>
      <c r="B128" s="2466"/>
      <c r="C128" s="2466"/>
      <c r="D128" s="2466"/>
      <c r="E128" s="2466"/>
      <c r="F128" s="2466"/>
      <c r="G128" s="2466"/>
      <c r="H128" s="2466"/>
      <c r="I128" s="2466"/>
      <c r="J128" s="2466"/>
      <c r="K128" s="2466"/>
      <c r="L128" s="2466"/>
      <c r="M128" s="2466"/>
      <c r="N128" s="2466"/>
      <c r="O128" s="2466"/>
      <c r="P128" s="2466"/>
      <c r="Q128" s="2466"/>
      <c r="R128" s="2466"/>
      <c r="S128" s="612"/>
      <c r="T128" s="612"/>
      <c r="U128" s="612"/>
      <c r="V128" s="612"/>
      <c r="W128" s="2466"/>
      <c r="X128" s="2954"/>
      <c r="Y128" s="2610">
        <f>ROW(AO14)</f>
        <v>14</v>
      </c>
      <c r="Z128" s="2619" t="str">
        <f>AO10</f>
        <v>AO</v>
      </c>
      <c r="AA128" s="2466"/>
      <c r="AB128" s="2466"/>
      <c r="AC128" s="2466"/>
      <c r="AD128" s="2466"/>
      <c r="AE128" s="2466"/>
      <c r="AF128" s="2466"/>
      <c r="AG128" s="2466"/>
      <c r="AH128" s="2466"/>
      <c r="AI128" s="2466"/>
      <c r="AJ128" s="2466"/>
      <c r="AK128" s="2466"/>
      <c r="AL128" s="2466"/>
      <c r="AM128" s="2466"/>
      <c r="AN128" s="2466"/>
      <c r="AO128" s="2466"/>
      <c r="AP128" s="2466"/>
      <c r="AQ128" s="2466"/>
      <c r="AR128" s="2466"/>
      <c r="AS128" s="2466"/>
      <c r="AT128" s="2466"/>
      <c r="AU128" s="2466"/>
      <c r="AV128" s="2466"/>
      <c r="AW128" s="2466"/>
      <c r="AX128" s="2466"/>
      <c r="AY128" s="2466"/>
    </row>
    <row r="129" spans="1:51" ht="18" customHeight="1">
      <c r="A129" s="2466"/>
      <c r="B129" s="2466"/>
      <c r="C129" s="2466"/>
      <c r="D129" s="2466"/>
      <c r="E129" s="2466"/>
      <c r="F129" s="2466"/>
      <c r="G129" s="2466"/>
      <c r="H129" s="2466"/>
      <c r="I129" s="2466"/>
      <c r="J129" s="2466"/>
      <c r="K129" s="2466"/>
      <c r="L129" s="2466"/>
      <c r="M129" s="2466"/>
      <c r="N129" s="2466"/>
      <c r="O129" s="2466"/>
      <c r="P129" s="2466"/>
      <c r="Q129" s="2466"/>
      <c r="R129" s="2466"/>
      <c r="S129" s="612"/>
      <c r="T129" s="612"/>
      <c r="U129" s="612"/>
      <c r="V129" s="612"/>
      <c r="W129" s="2466"/>
      <c r="X129" s="2954" t="s">
        <v>7050</v>
      </c>
      <c r="Y129" s="2610">
        <f>ROW(AO14)</f>
        <v>14</v>
      </c>
      <c r="Z129" s="2619" t="str">
        <f>AR10</f>
        <v>AR</v>
      </c>
      <c r="AA129" s="2466"/>
      <c r="AB129" s="2466"/>
      <c r="AC129" s="2466"/>
      <c r="AD129" s="2466"/>
      <c r="AE129" s="2466"/>
      <c r="AF129" s="2466"/>
      <c r="AG129" s="2466"/>
      <c r="AH129" s="2466"/>
      <c r="AI129" s="2466"/>
      <c r="AJ129" s="2466"/>
      <c r="AK129" s="2466"/>
      <c r="AL129" s="2466"/>
      <c r="AM129" s="2466"/>
      <c r="AN129" s="2466"/>
      <c r="AO129" s="2466"/>
      <c r="AP129" s="2466"/>
      <c r="AQ129" s="2466"/>
      <c r="AR129" s="2466"/>
      <c r="AS129" s="2466"/>
      <c r="AT129" s="2466"/>
      <c r="AU129" s="2466"/>
      <c r="AV129" s="2466"/>
      <c r="AW129" s="2466"/>
      <c r="AX129" s="2466"/>
      <c r="AY129" s="2466"/>
    </row>
    <row r="130" spans="1:51" ht="18" customHeight="1">
      <c r="A130" s="2466"/>
      <c r="B130" s="2466"/>
      <c r="C130" s="2466"/>
      <c r="D130" s="2466"/>
      <c r="E130" s="2466"/>
      <c r="F130" s="2466"/>
      <c r="G130" s="2466"/>
      <c r="H130" s="2466"/>
      <c r="I130" s="2466"/>
      <c r="J130" s="2466"/>
      <c r="K130" s="2466"/>
      <c r="L130" s="2466"/>
      <c r="M130" s="2466"/>
      <c r="N130" s="2466"/>
      <c r="O130" s="2466"/>
      <c r="P130" s="2466"/>
      <c r="Q130" s="2466"/>
      <c r="R130" s="2466"/>
      <c r="S130" s="612"/>
      <c r="T130" s="612"/>
      <c r="U130" s="612"/>
      <c r="V130" s="612"/>
      <c r="W130" s="2466"/>
      <c r="X130" s="2954"/>
      <c r="Y130" s="2610">
        <f>ROW(AO14)</f>
        <v>14</v>
      </c>
      <c r="Z130" s="2619" t="str">
        <f>AU10</f>
        <v>AU</v>
      </c>
      <c r="AA130" s="2466"/>
      <c r="AB130" s="2466"/>
      <c r="AC130" s="2466"/>
      <c r="AD130" s="2466"/>
      <c r="AE130" s="2466"/>
      <c r="AF130" s="2466"/>
      <c r="AG130" s="2466"/>
      <c r="AH130" s="2466"/>
      <c r="AI130" s="2466"/>
      <c r="AJ130" s="2466"/>
      <c r="AK130" s="2466"/>
      <c r="AL130" s="2466"/>
      <c r="AM130" s="2466"/>
      <c r="AN130" s="2466"/>
      <c r="AO130" s="2466"/>
      <c r="AP130" s="2466"/>
      <c r="AQ130" s="2466"/>
      <c r="AR130" s="2466"/>
      <c r="AS130" s="2466"/>
      <c r="AT130" s="2466"/>
      <c r="AU130" s="2466"/>
      <c r="AV130" s="2466"/>
      <c r="AW130" s="2466"/>
      <c r="AX130" s="2466"/>
      <c r="AY130" s="2466"/>
    </row>
    <row r="131" spans="1:51" ht="18" customHeight="1">
      <c r="A131" s="2466"/>
      <c r="B131" s="2466"/>
      <c r="C131" s="2466"/>
      <c r="D131" s="2466"/>
      <c r="E131" s="2466"/>
      <c r="F131" s="2466"/>
      <c r="G131" s="2466"/>
      <c r="H131" s="2466"/>
      <c r="I131" s="2466"/>
      <c r="J131" s="2466"/>
      <c r="K131" s="2466"/>
      <c r="L131" s="2466"/>
      <c r="M131" s="2466"/>
      <c r="N131" s="2466"/>
      <c r="O131" s="2466"/>
      <c r="P131" s="2466"/>
      <c r="Q131" s="2466"/>
      <c r="R131" s="2466"/>
      <c r="S131" s="612"/>
      <c r="T131" s="612"/>
      <c r="U131" s="612"/>
      <c r="V131" s="612"/>
      <c r="W131" s="2466"/>
      <c r="X131" s="2954"/>
      <c r="Y131" s="2610">
        <f>ROW(AO14)</f>
        <v>14</v>
      </c>
      <c r="Z131" s="2619" t="str">
        <f>AX10</f>
        <v>AX</v>
      </c>
      <c r="AA131" s="2466"/>
      <c r="AB131" s="2466"/>
      <c r="AC131" s="2466"/>
      <c r="AD131" s="2466"/>
      <c r="AE131" s="2466"/>
      <c r="AF131" s="2466"/>
      <c r="AG131" s="2466"/>
      <c r="AH131" s="2466"/>
      <c r="AI131" s="2466"/>
      <c r="AJ131" s="2466"/>
      <c r="AK131" s="2466"/>
      <c r="AL131" s="2466"/>
      <c r="AM131" s="2466"/>
      <c r="AN131" s="2466"/>
      <c r="AO131" s="2466"/>
      <c r="AP131" s="2466"/>
      <c r="AQ131" s="2466"/>
      <c r="AR131" s="2466"/>
      <c r="AS131" s="2466"/>
      <c r="AT131" s="2466"/>
      <c r="AU131" s="2466"/>
      <c r="AV131" s="2466"/>
      <c r="AW131" s="2466"/>
      <c r="AX131" s="2466"/>
      <c r="AY131" s="2466"/>
    </row>
    <row r="132" spans="1:51" ht="18" customHeight="1">
      <c r="A132" s="2466"/>
      <c r="B132" s="2466"/>
      <c r="C132" s="2466"/>
      <c r="D132" s="2466"/>
      <c r="E132" s="2466"/>
      <c r="F132" s="2466"/>
      <c r="G132" s="2466"/>
      <c r="H132" s="2466"/>
      <c r="I132" s="2466"/>
      <c r="J132" s="2466"/>
      <c r="K132" s="2466"/>
      <c r="L132" s="2466"/>
      <c r="M132" s="2466"/>
      <c r="N132" s="2466"/>
      <c r="O132" s="2466"/>
      <c r="P132" s="2466"/>
      <c r="Q132" s="2466"/>
      <c r="R132" s="2466"/>
      <c r="S132" s="612"/>
      <c r="T132" s="612"/>
      <c r="U132" s="612"/>
      <c r="V132" s="612"/>
      <c r="W132" s="2466"/>
      <c r="X132" s="2955"/>
      <c r="Y132" s="2611">
        <v>2.7</v>
      </c>
      <c r="Z132" s="2643"/>
      <c r="AA132" s="2466"/>
      <c r="AB132" s="2466"/>
      <c r="AC132" s="2466"/>
      <c r="AD132" s="2466"/>
      <c r="AE132" s="2466"/>
      <c r="AF132" s="2466"/>
      <c r="AG132" s="2466"/>
      <c r="AH132" s="2466"/>
      <c r="AI132" s="2466"/>
      <c r="AJ132" s="2466"/>
      <c r="AK132" s="2466"/>
      <c r="AL132" s="2466"/>
      <c r="AM132" s="2466"/>
      <c r="AN132" s="2466"/>
      <c r="AO132" s="2466"/>
      <c r="AP132" s="2466"/>
      <c r="AQ132" s="2466"/>
      <c r="AR132" s="2466"/>
      <c r="AS132" s="2466"/>
      <c r="AT132" s="2466"/>
      <c r="AU132" s="2466"/>
      <c r="AV132" s="2466"/>
      <c r="AW132" s="2466"/>
      <c r="AX132" s="2466"/>
      <c r="AY132" s="2466"/>
    </row>
    <row r="133" spans="1:51" ht="18" customHeight="1">
      <c r="A133" s="2466"/>
      <c r="B133" s="2466"/>
      <c r="C133" s="2466"/>
      <c r="D133" s="2466"/>
      <c r="E133" s="2466"/>
      <c r="F133" s="2466"/>
      <c r="G133" s="2466"/>
      <c r="H133" s="2466"/>
      <c r="I133" s="2466"/>
      <c r="J133" s="2466"/>
      <c r="K133" s="2466"/>
      <c r="L133" s="2466"/>
      <c r="M133" s="2466"/>
      <c r="N133" s="2466"/>
      <c r="O133" s="2466"/>
      <c r="P133" s="2466"/>
      <c r="Q133" s="2466"/>
      <c r="R133" s="2466"/>
      <c r="S133" s="612"/>
      <c r="T133" s="612"/>
      <c r="U133" s="612"/>
      <c r="V133" s="612"/>
      <c r="W133" s="2466"/>
      <c r="X133" s="2956" t="s">
        <v>7051</v>
      </c>
      <c r="Y133" s="2957"/>
      <c r="Z133" s="2958"/>
      <c r="AA133" s="2466"/>
      <c r="AB133" s="2466"/>
      <c r="AC133" s="2466"/>
      <c r="AD133" s="2466"/>
      <c r="AE133" s="2466"/>
      <c r="AF133" s="2466"/>
      <c r="AG133" s="2466"/>
      <c r="AH133" s="2466"/>
      <c r="AI133" s="2466"/>
      <c r="AJ133" s="2466"/>
      <c r="AK133" s="2466"/>
      <c r="AL133" s="2466"/>
      <c r="AM133" s="2466"/>
      <c r="AN133" s="2466"/>
      <c r="AO133" s="2466"/>
      <c r="AP133" s="2466"/>
      <c r="AQ133" s="2466"/>
      <c r="AR133" s="2466"/>
      <c r="AS133" s="2466"/>
      <c r="AT133" s="2466"/>
      <c r="AU133" s="2466"/>
      <c r="AV133" s="2466"/>
      <c r="AW133" s="2466"/>
      <c r="AX133" s="2466"/>
      <c r="AY133" s="2466"/>
    </row>
    <row r="134" spans="1:51" ht="18" customHeight="1">
      <c r="A134" s="2466"/>
      <c r="B134" s="2466"/>
      <c r="C134" s="2466"/>
      <c r="D134" s="2466"/>
      <c r="E134" s="2466"/>
      <c r="F134" s="2466"/>
      <c r="G134" s="2466"/>
      <c r="H134" s="2466"/>
      <c r="I134" s="2466"/>
      <c r="J134" s="2466"/>
      <c r="K134" s="2466"/>
      <c r="L134" s="2466"/>
      <c r="M134" s="2466"/>
      <c r="N134" s="2466"/>
      <c r="O134" s="2466"/>
      <c r="P134" s="2466"/>
      <c r="Q134" s="2466"/>
      <c r="R134" s="2466"/>
      <c r="S134" s="612"/>
      <c r="T134" s="612"/>
      <c r="U134" s="612"/>
      <c r="V134" s="612"/>
      <c r="W134" s="2466"/>
      <c r="X134" s="2959"/>
      <c r="Y134" s="2960"/>
      <c r="Z134" s="2961"/>
      <c r="AA134" s="2466"/>
      <c r="AB134" s="2466"/>
      <c r="AC134" s="2466"/>
      <c r="AD134" s="2466"/>
      <c r="AE134" s="2466"/>
      <c r="AF134" s="2466"/>
      <c r="AG134" s="2466"/>
      <c r="AH134" s="2466"/>
      <c r="AI134" s="2466"/>
      <c r="AJ134" s="2466"/>
      <c r="AK134" s="2466"/>
      <c r="AL134" s="2466"/>
      <c r="AM134" s="2466"/>
      <c r="AN134" s="2466"/>
      <c r="AO134" s="2466"/>
      <c r="AP134" s="2466"/>
      <c r="AQ134" s="2466"/>
      <c r="AR134" s="2466"/>
      <c r="AS134" s="2466"/>
      <c r="AT134" s="2466"/>
      <c r="AU134" s="2466"/>
      <c r="AV134" s="2466"/>
      <c r="AW134" s="2466"/>
      <c r="AX134" s="2466"/>
      <c r="AY134" s="2466"/>
    </row>
    <row r="135" spans="1:51" ht="18" customHeight="1" thickBot="1">
      <c r="A135" s="2466"/>
      <c r="B135" s="2466"/>
      <c r="C135" s="2466"/>
      <c r="D135" s="2466"/>
      <c r="E135" s="2466"/>
      <c r="F135" s="2466"/>
      <c r="G135" s="2466"/>
      <c r="H135" s="2466"/>
      <c r="I135" s="2466"/>
      <c r="J135" s="2466"/>
      <c r="K135" s="2466"/>
      <c r="L135" s="2466"/>
      <c r="M135" s="2466"/>
      <c r="N135" s="2466"/>
      <c r="O135" s="2466"/>
      <c r="P135" s="2466"/>
      <c r="Q135" s="2466"/>
      <c r="R135" s="2466"/>
      <c r="S135" s="612"/>
      <c r="T135" s="612"/>
      <c r="U135" s="612"/>
      <c r="V135" s="612"/>
      <c r="W135" s="2466"/>
      <c r="X135" s="2644">
        <v>30</v>
      </c>
      <c r="Y135" s="2645">
        <v>11</v>
      </c>
      <c r="Z135" s="2646">
        <v>11</v>
      </c>
      <c r="AA135" s="2466"/>
      <c r="AB135" s="2466"/>
      <c r="AC135" s="2466"/>
      <c r="AD135" s="2466"/>
      <c r="AE135" s="2466"/>
      <c r="AF135" s="2466"/>
      <c r="AG135" s="2466"/>
      <c r="AH135" s="2466"/>
      <c r="AI135" s="2466"/>
      <c r="AJ135" s="2466"/>
      <c r="AK135" s="2466"/>
      <c r="AL135" s="2466"/>
      <c r="AM135" s="2466"/>
      <c r="AN135" s="2466"/>
      <c r="AO135" s="2466"/>
      <c r="AP135" s="2466"/>
      <c r="AQ135" s="2466"/>
      <c r="AR135" s="2466"/>
      <c r="AS135" s="2466"/>
      <c r="AT135" s="2466"/>
      <c r="AU135" s="2466"/>
      <c r="AV135" s="2466"/>
      <c r="AW135" s="2466"/>
      <c r="AX135" s="2466"/>
      <c r="AY135" s="2466"/>
    </row>
    <row r="136" spans="1:51">
      <c r="A136" s="2466"/>
      <c r="B136" s="2466"/>
      <c r="C136" s="2466"/>
      <c r="D136" s="2466"/>
      <c r="E136" s="2466"/>
      <c r="F136" s="2466"/>
      <c r="G136" s="2466"/>
      <c r="H136" s="2466"/>
      <c r="I136" s="2466"/>
      <c r="J136" s="2466"/>
      <c r="K136" s="2466"/>
      <c r="L136" s="2466"/>
      <c r="M136" s="2466"/>
      <c r="N136" s="2466"/>
      <c r="O136" s="2466"/>
      <c r="P136" s="2466"/>
      <c r="Q136" s="2466"/>
      <c r="R136" s="2466"/>
      <c r="S136" s="612"/>
      <c r="T136" s="612"/>
      <c r="U136" s="612"/>
      <c r="V136" s="612"/>
      <c r="W136" s="2466"/>
      <c r="X136" s="2466"/>
      <c r="Y136" s="2466"/>
      <c r="Z136" s="2466"/>
      <c r="AA136" s="2466"/>
      <c r="AB136" s="2466"/>
      <c r="AC136" s="2466"/>
      <c r="AD136" s="2466"/>
      <c r="AE136" s="2466"/>
      <c r="AF136" s="2466"/>
      <c r="AG136" s="2466"/>
      <c r="AH136" s="2466"/>
      <c r="AI136" s="2466"/>
      <c r="AJ136" s="2466"/>
      <c r="AK136" s="2466"/>
      <c r="AL136" s="2466"/>
      <c r="AM136" s="2466"/>
      <c r="AN136" s="2466"/>
      <c r="AO136" s="2466"/>
      <c r="AP136" s="2466"/>
      <c r="AQ136" s="2466"/>
      <c r="AR136" s="2466"/>
      <c r="AS136" s="2466"/>
      <c r="AT136" s="2466"/>
      <c r="AU136" s="2466"/>
      <c r="AV136" s="2466"/>
      <c r="AW136" s="2466"/>
      <c r="AX136" s="2466"/>
      <c r="AY136" s="2675" t="s">
        <v>6966</v>
      </c>
    </row>
  </sheetData>
  <mergeCells count="136">
    <mergeCell ref="P4:Q4"/>
    <mergeCell ref="A5:A69"/>
    <mergeCell ref="G7:I7"/>
    <mergeCell ref="P10:R10"/>
    <mergeCell ref="D11:F12"/>
    <mergeCell ref="G11:I12"/>
    <mergeCell ref="J11:L12"/>
    <mergeCell ref="M11:O12"/>
    <mergeCell ref="J13:J14"/>
    <mergeCell ref="K13:K14"/>
    <mergeCell ref="D13:D14"/>
    <mergeCell ref="E13:E14"/>
    <mergeCell ref="F13:F14"/>
    <mergeCell ref="G13:G14"/>
    <mergeCell ref="H13:H14"/>
    <mergeCell ref="I13:I14"/>
    <mergeCell ref="B66:C67"/>
    <mergeCell ref="D66:F67"/>
    <mergeCell ref="G66:G67"/>
    <mergeCell ref="J66:J67"/>
    <mergeCell ref="M66:M67"/>
    <mergeCell ref="AA11:AB11"/>
    <mergeCell ref="AD11:AE11"/>
    <mergeCell ref="AG11:AH11"/>
    <mergeCell ref="L13:L14"/>
    <mergeCell ref="M13:M14"/>
    <mergeCell ref="N13:N14"/>
    <mergeCell ref="O13:O14"/>
    <mergeCell ref="W13:W14"/>
    <mergeCell ref="Y13:Y14"/>
    <mergeCell ref="AA13:AA14"/>
    <mergeCell ref="AB13:AB14"/>
    <mergeCell ref="AC13:AC14"/>
    <mergeCell ref="AD13:AD14"/>
    <mergeCell ref="AE13:AE14"/>
    <mergeCell ref="AQ11:AS11"/>
    <mergeCell ref="AT11:AV11"/>
    <mergeCell ref="AW11:AY11"/>
    <mergeCell ref="AL12:AM12"/>
    <mergeCell ref="AJ11:AK11"/>
    <mergeCell ref="AL11:AM11"/>
    <mergeCell ref="AN11:AP11"/>
    <mergeCell ref="AL14:AM14"/>
    <mergeCell ref="AL15:AM15"/>
    <mergeCell ref="AL16:AM16"/>
    <mergeCell ref="AL17:AM17"/>
    <mergeCell ref="AL18:AM18"/>
    <mergeCell ref="AL19:AM19"/>
    <mergeCell ref="AF13:AF14"/>
    <mergeCell ref="AG13:AG14"/>
    <mergeCell ref="AH13:AH14"/>
    <mergeCell ref="AI13:AI14"/>
    <mergeCell ref="AJ13:AJ14"/>
    <mergeCell ref="AK13:AK14"/>
    <mergeCell ref="AL26:AM26"/>
    <mergeCell ref="AL27:AM27"/>
    <mergeCell ref="AL28:AM28"/>
    <mergeCell ref="AL29:AM29"/>
    <mergeCell ref="AL30:AM30"/>
    <mergeCell ref="AL31:AM31"/>
    <mergeCell ref="AL20:AM20"/>
    <mergeCell ref="AL21:AM21"/>
    <mergeCell ref="AL22:AM22"/>
    <mergeCell ref="AL23:AM23"/>
    <mergeCell ref="AL24:AM24"/>
    <mergeCell ref="AL25:AM25"/>
    <mergeCell ref="AL38:AM38"/>
    <mergeCell ref="AL39:AM39"/>
    <mergeCell ref="AL40:AM40"/>
    <mergeCell ref="AL41:AM41"/>
    <mergeCell ref="AL42:AM42"/>
    <mergeCell ref="AL43:AM43"/>
    <mergeCell ref="AL32:AM32"/>
    <mergeCell ref="AL33:AM33"/>
    <mergeCell ref="AL34:AM34"/>
    <mergeCell ref="AL35:AM35"/>
    <mergeCell ref="AL36:AM36"/>
    <mergeCell ref="AL37:AM37"/>
    <mergeCell ref="AL50:AM50"/>
    <mergeCell ref="AL51:AM51"/>
    <mergeCell ref="AL52:AM52"/>
    <mergeCell ref="AL53:AM53"/>
    <mergeCell ref="AL54:AM54"/>
    <mergeCell ref="AL55:AM55"/>
    <mergeCell ref="AL44:AM44"/>
    <mergeCell ref="AL45:AM45"/>
    <mergeCell ref="AL46:AM46"/>
    <mergeCell ref="AL47:AM47"/>
    <mergeCell ref="AL48:AM48"/>
    <mergeCell ref="AL49:AM49"/>
    <mergeCell ref="AL56:AM56"/>
    <mergeCell ref="AL57:AM57"/>
    <mergeCell ref="AL58:AM58"/>
    <mergeCell ref="AL59:AM59"/>
    <mergeCell ref="AL60:AM60"/>
    <mergeCell ref="AL61:AM61"/>
    <mergeCell ref="AL68:AM68"/>
    <mergeCell ref="X71:Z73"/>
    <mergeCell ref="X74:Z74"/>
    <mergeCell ref="X75:Z75"/>
    <mergeCell ref="X77:Z77"/>
    <mergeCell ref="X83:Z83"/>
    <mergeCell ref="AL62:AM62"/>
    <mergeCell ref="AL63:AM63"/>
    <mergeCell ref="AL64:AM64"/>
    <mergeCell ref="Y126:Z126"/>
    <mergeCell ref="X127:X128"/>
    <mergeCell ref="X129:X132"/>
    <mergeCell ref="AB71:AG71"/>
    <mergeCell ref="AC75:AC76"/>
    <mergeCell ref="AD75:AD76"/>
    <mergeCell ref="AE75:AE76"/>
    <mergeCell ref="X133:Z134"/>
    <mergeCell ref="T4:U5"/>
    <mergeCell ref="T7:U7"/>
    <mergeCell ref="T8:U9"/>
    <mergeCell ref="T10:U10"/>
    <mergeCell ref="T11:U11"/>
    <mergeCell ref="X102:Z104"/>
    <mergeCell ref="X106:Z107"/>
    <mergeCell ref="X108:Z109"/>
    <mergeCell ref="Z112:Z113"/>
    <mergeCell ref="X114:Z116"/>
    <mergeCell ref="X118:Z118"/>
    <mergeCell ref="X91:X92"/>
    <mergeCell ref="Y91:Y92"/>
    <mergeCell ref="Z91:Z92"/>
    <mergeCell ref="X93:Z93"/>
    <mergeCell ref="X95:Z95"/>
    <mergeCell ref="X97:Z97"/>
    <mergeCell ref="Z13:Z14"/>
    <mergeCell ref="T12:U12"/>
    <mergeCell ref="T13:U13"/>
    <mergeCell ref="T65:U66"/>
    <mergeCell ref="T67:U68"/>
    <mergeCell ref="X119:Z119"/>
  </mergeCells>
  <pageMargins left="0.51181102362204722" right="0.51181102362204722" top="0.35433070866141736" bottom="0.35433070866141736" header="0.31496062992125984" footer="0.31496062992125984"/>
  <pageSetup paperSize="9"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1469D-327B-47AE-9BDF-C39D49D1C788}">
  <sheetPr>
    <pageSetUpPr fitToPage="1"/>
  </sheetPr>
  <dimension ref="A1:AZ136"/>
  <sheetViews>
    <sheetView showZeros="0" zoomScaleNormal="100" workbookViewId="0">
      <selection activeCell="O18" sqref="O18"/>
    </sheetView>
  </sheetViews>
  <sheetFormatPr baseColWidth="10" defaultRowHeight="15"/>
  <cols>
    <col min="1" max="1" width="3.42578125" style="512" customWidth="1"/>
    <col min="2" max="3" width="11.5703125" style="512" bestFit="1" customWidth="1"/>
    <col min="4" max="4" width="7.7109375" style="512" customWidth="1"/>
    <col min="5" max="5" width="8.7109375" style="512" customWidth="1"/>
    <col min="6" max="6" width="10.7109375" style="512" customWidth="1"/>
    <col min="7" max="7" width="7.7109375" style="512" customWidth="1"/>
    <col min="8" max="8" width="8.7109375" style="512" customWidth="1"/>
    <col min="9" max="9" width="10.7109375" style="512" customWidth="1"/>
    <col min="10" max="10" width="7.7109375" style="512" customWidth="1"/>
    <col min="11" max="11" width="8.7109375" style="512" customWidth="1"/>
    <col min="12" max="12" width="10.7109375" style="512" customWidth="1"/>
    <col min="13" max="13" width="7.7109375" style="512" customWidth="1"/>
    <col min="14" max="14" width="8.7109375" style="512" customWidth="1"/>
    <col min="15" max="15" width="10.7109375" style="512" customWidth="1"/>
    <col min="16" max="16" width="16.7109375" style="512" customWidth="1"/>
    <col min="17" max="17" width="8.7109375" style="512" customWidth="1"/>
    <col min="18" max="18" width="11.5703125" style="512" bestFit="1" customWidth="1"/>
    <col min="19" max="19" width="3.140625" style="610" customWidth="1"/>
    <col min="20" max="21" width="40.7109375" style="610" customWidth="1"/>
    <col min="22" max="22" width="2.5703125" style="610" customWidth="1"/>
    <col min="23" max="23" width="11.7109375" style="512" customWidth="1"/>
    <col min="24" max="24" width="30.7109375" style="512" customWidth="1"/>
    <col min="25" max="37" width="11.7109375" style="512" customWidth="1"/>
    <col min="38" max="39" width="15.7109375" style="512" customWidth="1"/>
    <col min="40" max="41" width="11.7109375" style="512" customWidth="1"/>
    <col min="42" max="42" width="9.85546875" style="512" customWidth="1"/>
    <col min="43" max="51" width="11.7109375" style="512" customWidth="1"/>
    <col min="52" max="16384" width="11.42578125" style="512"/>
  </cols>
  <sheetData>
    <row r="1" spans="1:52" ht="24" customHeight="1">
      <c r="A1" s="2595" t="s">
        <v>1120</v>
      </c>
      <c r="B1" s="2596" t="s">
        <v>35</v>
      </c>
      <c r="C1" s="2597"/>
      <c r="D1" s="2598"/>
      <c r="E1" s="2598"/>
      <c r="F1" s="2598"/>
      <c r="G1" s="2598"/>
      <c r="H1" s="2598"/>
      <c r="I1" s="2598"/>
      <c r="J1" s="2598"/>
      <c r="K1" s="2598"/>
      <c r="L1" s="747"/>
      <c r="M1" s="2598"/>
      <c r="N1" s="2598"/>
      <c r="O1" s="2599"/>
      <c r="P1" s="2599"/>
      <c r="Q1" s="2600"/>
      <c r="R1" s="2595" t="s">
        <v>1120</v>
      </c>
      <c r="S1" s="721">
        <f ca="1">CELL("largeur",S1)</f>
        <v>2</v>
      </c>
      <c r="T1" s="612"/>
      <c r="U1" s="612"/>
      <c r="V1" s="5"/>
      <c r="W1" s="2595" t="s">
        <v>1120</v>
      </c>
      <c r="X1" s="2596" t="s">
        <v>35</v>
      </c>
      <c r="Y1" s="2597"/>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598"/>
      <c r="AW1" s="2598"/>
      <c r="AX1" s="2601" t="s">
        <v>35</v>
      </c>
      <c r="AY1" s="2595" t="s">
        <v>1120</v>
      </c>
    </row>
    <row r="2" spans="1:52" s="2467" customFormat="1" ht="15.75" customHeight="1">
      <c r="B2" s="720" t="str">
        <f>LEFT(ADDRESS(1,COLUMN(),4),LEN(ADDRESS(1,COLUMN(),4))-1)</f>
        <v>B</v>
      </c>
      <c r="S2" s="716"/>
      <c r="T2" s="730"/>
      <c r="U2" s="730"/>
      <c r="V2" s="5"/>
      <c r="X2" s="2466"/>
      <c r="Y2" s="2466"/>
      <c r="Z2" s="2466"/>
      <c r="AA2" s="2466"/>
      <c r="AB2" s="2466"/>
      <c r="AC2" s="2466"/>
      <c r="AD2" s="2466"/>
      <c r="AE2" s="2466"/>
      <c r="AF2" s="2466"/>
      <c r="AG2" s="2466"/>
      <c r="AH2" s="2466"/>
      <c r="AI2" s="2466"/>
      <c r="AJ2" s="2466"/>
      <c r="AK2" s="2466"/>
      <c r="AL2" s="2466"/>
      <c r="AM2" s="2466"/>
      <c r="AN2" s="2466"/>
      <c r="AO2" s="2466"/>
      <c r="AP2" s="2466"/>
      <c r="AQ2" s="2466"/>
      <c r="AR2" s="2466"/>
      <c r="AS2" s="2466"/>
      <c r="AT2" s="2466"/>
      <c r="AU2" s="2466"/>
      <c r="AV2" s="2466"/>
      <c r="AW2" s="2466"/>
      <c r="AX2" s="2466"/>
      <c r="AY2" s="2466"/>
      <c r="AZ2" s="2466"/>
    </row>
    <row r="3" spans="1:52" s="2467" customFormat="1" ht="15.75" customHeight="1" thickBot="1">
      <c r="A3" s="2469"/>
      <c r="B3" s="2469"/>
      <c r="C3" s="2469"/>
      <c r="D3" s="2469"/>
      <c r="E3" s="2469"/>
      <c r="F3" s="2469"/>
      <c r="G3" s="2469"/>
      <c r="H3" s="2469"/>
      <c r="I3" s="2469"/>
      <c r="J3" s="2469"/>
      <c r="K3" s="2469"/>
      <c r="L3" s="2469"/>
      <c r="M3" s="2469"/>
      <c r="N3" s="2469"/>
      <c r="O3" s="2469"/>
      <c r="P3" s="2469"/>
      <c r="Q3" s="2469"/>
      <c r="R3" s="2469"/>
      <c r="S3" s="2469"/>
      <c r="T3" s="2469"/>
      <c r="U3" s="2469"/>
      <c r="V3" s="2469"/>
      <c r="W3" s="2469"/>
      <c r="X3" s="2469"/>
      <c r="Y3" s="2469"/>
      <c r="Z3" s="2469"/>
      <c r="AA3" s="2469"/>
      <c r="AB3" s="2469"/>
      <c r="AC3" s="2469"/>
      <c r="AD3" s="2469"/>
      <c r="AE3" s="2469"/>
      <c r="AF3" s="2469"/>
      <c r="AG3" s="2469"/>
      <c r="AH3" s="2469"/>
      <c r="AI3" s="2469"/>
      <c r="AJ3" s="2469"/>
      <c r="AK3" s="2469"/>
      <c r="AL3" s="2469"/>
      <c r="AM3" s="2469"/>
      <c r="AN3" s="2469"/>
      <c r="AO3" s="2469"/>
      <c r="AP3" s="2469"/>
      <c r="AQ3" s="2469"/>
      <c r="AR3" s="2469"/>
      <c r="AS3" s="2469"/>
      <c r="AT3" s="2469"/>
      <c r="AU3" s="2469"/>
      <c r="AV3" s="2469"/>
      <c r="AW3" s="2469"/>
      <c r="AX3" s="2469"/>
      <c r="AY3" s="2469"/>
      <c r="AZ3" s="2466"/>
    </row>
    <row r="4" spans="1:52" s="2467" customFormat="1" ht="28.5" customHeight="1">
      <c r="A4" s="2468" t="s">
        <v>701</v>
      </c>
      <c r="B4" s="2574" t="s">
        <v>1816</v>
      </c>
      <c r="C4" s="2534"/>
      <c r="D4" s="2534"/>
      <c r="E4" s="2534"/>
      <c r="F4" s="2534"/>
      <c r="G4" s="2534"/>
      <c r="H4" s="2534"/>
      <c r="I4" s="2534"/>
      <c r="J4" s="2534"/>
      <c r="K4" s="2534"/>
      <c r="L4" s="2534"/>
      <c r="M4" s="2534"/>
      <c r="N4" s="2534"/>
      <c r="O4" s="2534"/>
      <c r="P4" s="3029" t="s">
        <v>439</v>
      </c>
      <c r="Q4" s="3029"/>
      <c r="R4" s="12" t="s">
        <v>690</v>
      </c>
      <c r="S4" s="718"/>
      <c r="T4" s="3041" t="s">
        <v>1804</v>
      </c>
      <c r="U4" s="3042"/>
      <c r="V4" s="717" t="s">
        <v>720</v>
      </c>
      <c r="W4" s="2470" t="s">
        <v>773</v>
      </c>
      <c r="X4" s="2471"/>
      <c r="Y4" s="2471"/>
      <c r="Z4" s="2472"/>
      <c r="AA4" s="2473"/>
      <c r="AB4" s="2472"/>
      <c r="AC4" s="2474"/>
      <c r="AD4" s="2475"/>
      <c r="AE4" s="2474"/>
      <c r="AF4" s="2474"/>
      <c r="AG4" s="2475"/>
      <c r="AH4" s="2474"/>
      <c r="AI4" s="2472"/>
      <c r="AJ4" s="2473"/>
      <c r="AK4" s="2472"/>
      <c r="AL4" s="2472"/>
      <c r="AM4" s="2472"/>
      <c r="AN4" s="2473"/>
      <c r="AO4" s="2476"/>
      <c r="AP4" s="2472"/>
      <c r="AQ4" s="2473"/>
      <c r="AR4" s="2477"/>
      <c r="AS4" s="2477"/>
      <c r="AT4" s="2475"/>
      <c r="AU4" s="2472"/>
      <c r="AV4" s="2476"/>
      <c r="AW4" s="2473"/>
      <c r="AX4" s="2472"/>
      <c r="AY4" s="2476"/>
      <c r="AZ4" s="2466"/>
    </row>
    <row r="5" spans="1:52" s="2467" customFormat="1" ht="28.5" customHeight="1" thickBot="1">
      <c r="A5" s="2970"/>
      <c r="B5" s="2575" t="s">
        <v>6995</v>
      </c>
      <c r="C5" s="2430" t="s">
        <v>7025</v>
      </c>
      <c r="D5" s="2430"/>
      <c r="E5" s="2511"/>
      <c r="F5" s="2430"/>
      <c r="G5" s="2430"/>
      <c r="H5" s="2511"/>
      <c r="I5" s="2511"/>
      <c r="J5" s="2511"/>
      <c r="K5" s="2511"/>
      <c r="L5" s="2511"/>
      <c r="M5" s="2511"/>
      <c r="N5" s="2511"/>
      <c r="O5" s="2511"/>
      <c r="P5" s="2511"/>
      <c r="Q5" s="2511"/>
      <c r="R5" s="2511"/>
      <c r="S5" s="718"/>
      <c r="T5" s="3043"/>
      <c r="U5" s="3044"/>
      <c r="V5" s="717" t="s">
        <v>720</v>
      </c>
      <c r="W5" s="2478"/>
      <c r="X5" s="2466"/>
      <c r="Y5" s="2466"/>
      <c r="Z5" s="2466"/>
      <c r="AA5" s="2466"/>
      <c r="AB5" s="2466"/>
      <c r="AC5" s="2466"/>
      <c r="AD5" s="2466"/>
      <c r="AE5" s="2466"/>
      <c r="AF5" s="2466"/>
      <c r="AG5" s="2466"/>
      <c r="AH5" s="2466"/>
      <c r="AI5" s="2466"/>
      <c r="AJ5" s="2466"/>
      <c r="AK5" s="2466"/>
      <c r="AL5" s="2466"/>
      <c r="AM5" s="2466"/>
      <c r="AN5" s="2466"/>
      <c r="AO5" s="2466"/>
      <c r="AP5" s="2466"/>
      <c r="AQ5" s="2466"/>
      <c r="AR5" s="2466"/>
      <c r="AS5" s="2466"/>
      <c r="AT5" s="2466"/>
      <c r="AU5" s="2466"/>
      <c r="AV5" s="2466"/>
      <c r="AW5" s="2466"/>
      <c r="AX5" s="2466"/>
      <c r="AY5" s="2466"/>
      <c r="AZ5" s="2466"/>
    </row>
    <row r="6" spans="1:52" s="2467" customFormat="1" ht="28.5" customHeight="1" thickBot="1">
      <c r="A6" s="2970"/>
      <c r="B6" s="2576" t="s">
        <v>7026</v>
      </c>
      <c r="C6" s="2577"/>
      <c r="D6" s="2535"/>
      <c r="E6" s="729"/>
      <c r="F6" s="2515"/>
      <c r="G6" s="2515"/>
      <c r="H6" s="2515"/>
      <c r="I6" s="2515"/>
      <c r="J6" s="724"/>
      <c r="K6" s="724"/>
      <c r="L6" s="40"/>
      <c r="M6" s="40"/>
      <c r="N6" s="27"/>
      <c r="O6" s="27"/>
      <c r="P6" s="27"/>
      <c r="Q6" s="27"/>
      <c r="R6" s="756"/>
      <c r="S6" s="753"/>
      <c r="T6" s="720" t="str">
        <f>LEFT(ADDRESS(1,COLUMN(),4),LEN(ADDRESS(1,COLUMN(),4))-1)</f>
        <v>T</v>
      </c>
      <c r="U6" s="720" t="str">
        <f>LEFT(ADDRESS(1,COLUMN(),4),LEN(ADDRESS(1,COLUMN(),4))-1)</f>
        <v>U</v>
      </c>
      <c r="V6" s="717"/>
      <c r="W6" s="2478"/>
      <c r="X6" s="2466"/>
      <c r="Y6" s="2466"/>
      <c r="Z6" s="2466"/>
      <c r="AA6" s="2466"/>
      <c r="AB6" s="2466"/>
      <c r="AC6" s="2466"/>
      <c r="AD6" s="2466"/>
      <c r="AE6" s="2466"/>
      <c r="AF6" s="2466"/>
      <c r="AG6" s="2466"/>
      <c r="AH6" s="2466"/>
      <c r="AI6" s="2466"/>
      <c r="AJ6" s="2466"/>
      <c r="AK6" s="2466"/>
      <c r="AL6" s="2466"/>
      <c r="AM6" s="2466"/>
      <c r="AN6" s="2466"/>
      <c r="AO6" s="2466"/>
      <c r="AP6" s="2466"/>
      <c r="AQ6" s="2466"/>
      <c r="AR6" s="2466"/>
      <c r="AS6" s="2466"/>
      <c r="AT6" s="2466"/>
      <c r="AU6" s="2466"/>
      <c r="AV6" s="2466"/>
      <c r="AW6" s="2466"/>
      <c r="AX6" s="2466"/>
      <c r="AY6" s="2466"/>
      <c r="AZ6" s="2466"/>
    </row>
    <row r="7" spans="1:52" s="2467" customFormat="1" ht="28.5" customHeight="1" thickTop="1" thickBot="1">
      <c r="A7" s="2970"/>
      <c r="B7" s="2664">
        <v>100</v>
      </c>
      <c r="C7" s="2533" t="s">
        <v>1001</v>
      </c>
      <c r="D7" s="2537"/>
      <c r="E7" s="2478"/>
      <c r="F7" s="2478"/>
      <c r="G7" s="2978" t="s">
        <v>1809</v>
      </c>
      <c r="H7" s="2966"/>
      <c r="I7" s="2979"/>
      <c r="J7" s="2518"/>
      <c r="K7" s="40"/>
      <c r="L7" s="40"/>
      <c r="M7" s="40"/>
      <c r="N7" s="40"/>
      <c r="O7" s="2519" t="s">
        <v>6999</v>
      </c>
      <c r="P7" s="2663">
        <v>20</v>
      </c>
      <c r="Q7" s="2509" t="str">
        <f>C7</f>
        <v>portions</v>
      </c>
      <c r="R7" s="754"/>
      <c r="S7" s="718"/>
      <c r="T7" s="3045" t="s">
        <v>7009</v>
      </c>
      <c r="U7" s="3046"/>
      <c r="V7" s="717"/>
      <c r="W7" s="2478"/>
      <c r="X7" s="2466"/>
      <c r="Y7" s="2466"/>
      <c r="Z7" s="2466"/>
      <c r="AA7" s="2466"/>
      <c r="AB7" s="2466"/>
      <c r="AC7" s="2466"/>
      <c r="AD7" s="2466"/>
      <c r="AE7" s="2466"/>
      <c r="AF7" s="2466"/>
      <c r="AG7" s="2466"/>
      <c r="AH7" s="2466"/>
      <c r="AI7" s="2466"/>
      <c r="AJ7" s="2466"/>
      <c r="AK7" s="2466"/>
      <c r="AL7" s="2466"/>
      <c r="AM7" s="2466"/>
      <c r="AN7" s="2466"/>
      <c r="AO7" s="2466"/>
      <c r="AP7" s="2466"/>
      <c r="AQ7" s="2466"/>
      <c r="AR7" s="2466"/>
      <c r="AS7" s="2466"/>
      <c r="AT7" s="2466"/>
      <c r="AU7" s="2466"/>
      <c r="AV7" s="2466"/>
      <c r="AW7" s="2466"/>
      <c r="AX7" s="2466"/>
      <c r="AY7" s="2466"/>
      <c r="AZ7" s="2466"/>
    </row>
    <row r="8" spans="1:52" s="2467" customFormat="1" ht="28.5" customHeight="1" thickTop="1" thickBot="1">
      <c r="A8" s="2970"/>
      <c r="B8" s="2579"/>
      <c r="C8" s="725"/>
      <c r="E8" s="2478"/>
      <c r="F8" s="2478"/>
      <c r="G8" s="2516" t="s">
        <v>7027</v>
      </c>
      <c r="H8" s="2517" t="s">
        <v>6997</v>
      </c>
      <c r="I8" s="2512" t="s">
        <v>879</v>
      </c>
      <c r="J8" s="2518"/>
      <c r="K8" s="2435"/>
      <c r="L8" s="2478"/>
      <c r="M8" s="2478"/>
      <c r="O8" s="40"/>
      <c r="P8" s="40"/>
      <c r="Q8" s="40"/>
      <c r="R8" s="755"/>
      <c r="S8" s="718"/>
      <c r="T8" s="3047" t="s">
        <v>1929</v>
      </c>
      <c r="U8" s="3048"/>
      <c r="V8" s="717"/>
      <c r="W8" s="41" t="s">
        <v>7031</v>
      </c>
      <c r="X8" s="41"/>
      <c r="Y8" s="731"/>
      <c r="Z8" s="731"/>
      <c r="AA8" s="2466"/>
      <c r="AB8" s="2466"/>
      <c r="AC8" s="2466"/>
      <c r="AD8" s="2466"/>
      <c r="AE8" s="2466"/>
      <c r="AF8" s="2466"/>
      <c r="AG8" s="2466"/>
      <c r="AH8" s="2466"/>
      <c r="AI8" s="2466"/>
      <c r="AJ8" s="2466"/>
      <c r="AK8" s="2466"/>
      <c r="AL8" s="2466"/>
      <c r="AM8" s="2466"/>
      <c r="AN8" s="2466"/>
      <c r="AO8" s="2466"/>
      <c r="AP8" s="2466"/>
      <c r="AQ8" s="2466"/>
      <c r="AR8" s="2466"/>
      <c r="AS8" s="2466"/>
      <c r="AT8" s="2466"/>
      <c r="AU8" s="2466"/>
      <c r="AV8" s="2466"/>
      <c r="AW8" s="2466"/>
      <c r="AX8" s="2466"/>
      <c r="AY8" s="2466"/>
      <c r="AZ8" s="2466"/>
    </row>
    <row r="9" spans="1:52" s="174" customFormat="1" ht="30.75" customHeight="1" thickTop="1" thickBot="1">
      <c r="A9" s="2970"/>
      <c r="B9" s="2580">
        <f>SUM(AN66,AQ66,AT66,AW66)</f>
        <v>18.824999999999999</v>
      </c>
      <c r="C9" s="2536" t="s">
        <v>7001</v>
      </c>
      <c r="D9" s="175"/>
      <c r="E9" s="175"/>
      <c r="F9" s="175"/>
      <c r="G9" s="2513">
        <v>150</v>
      </c>
      <c r="H9" s="2514">
        <v>0.25</v>
      </c>
      <c r="I9" s="2603">
        <f>H9*G9</f>
        <v>37.5</v>
      </c>
      <c r="J9" s="738"/>
      <c r="K9" s="738"/>
      <c r="L9" s="175"/>
      <c r="M9" s="175"/>
      <c r="N9" s="2480"/>
      <c r="O9" s="739"/>
      <c r="P9" s="750"/>
      <c r="Q9" s="2481"/>
      <c r="R9" s="2481"/>
      <c r="S9" s="718"/>
      <c r="T9" s="3047"/>
      <c r="U9" s="3048"/>
      <c r="V9" s="717" t="s">
        <v>720</v>
      </c>
      <c r="W9" s="2532" t="s">
        <v>7028</v>
      </c>
      <c r="X9" s="2482"/>
      <c r="Y9" s="2482"/>
      <c r="Z9" s="2483"/>
      <c r="AA9" s="2484"/>
      <c r="AB9" s="2483"/>
      <c r="AC9" s="2483"/>
      <c r="AD9" s="2484"/>
      <c r="AE9" s="2483"/>
      <c r="AF9" s="2483"/>
      <c r="AG9" s="2484"/>
      <c r="AH9" s="2483"/>
      <c r="AI9" s="2483"/>
      <c r="AJ9" s="2484"/>
      <c r="AK9" s="2483"/>
      <c r="AL9" s="2483"/>
      <c r="AM9" s="2483"/>
      <c r="AN9" s="2484"/>
      <c r="AO9" s="2485"/>
      <c r="AP9" s="2483"/>
      <c r="AQ9" s="2484"/>
      <c r="AR9" s="2485"/>
      <c r="AS9" s="2485"/>
      <c r="AT9" s="2484"/>
      <c r="AU9" s="2483"/>
      <c r="AV9" s="2485"/>
      <c r="AW9" s="2484"/>
      <c r="AX9" s="2483"/>
      <c r="AY9" s="2485"/>
      <c r="AZ9" s="2466"/>
    </row>
    <row r="10" spans="1:52" s="174" customFormat="1" ht="18" customHeight="1" thickTop="1" thickBot="1">
      <c r="A10" s="2970"/>
      <c r="B10" s="2581"/>
      <c r="C10" s="733"/>
      <c r="D10" s="734"/>
      <c r="E10" s="734"/>
      <c r="F10" s="734"/>
      <c r="G10" s="735"/>
      <c r="H10" s="735"/>
      <c r="I10" s="736"/>
      <c r="J10" s="2548"/>
      <c r="K10" s="2549"/>
      <c r="L10" s="2550"/>
      <c r="M10" s="2551"/>
      <c r="N10" s="2552"/>
      <c r="O10" s="2550" t="s">
        <v>745</v>
      </c>
      <c r="P10" s="2986">
        <v>42333</v>
      </c>
      <c r="Q10" s="2987"/>
      <c r="R10" s="2986"/>
      <c r="S10" s="718"/>
      <c r="T10" s="3049" t="s">
        <v>7054</v>
      </c>
      <c r="U10" s="3050"/>
      <c r="V10" s="717" t="s">
        <v>720</v>
      </c>
      <c r="W10" s="720" t="str">
        <f>LEFT(ADDRESS(1,COLUMN(),4),LEN(ADDRESS(1,COLUMN(),4))-1)</f>
        <v>W</v>
      </c>
      <c r="X10" s="720" t="str">
        <f>LEFT(ADDRESS(1,COLUMN(),4),LEN(ADDRESS(1,COLUMN(),4))-1)</f>
        <v>X</v>
      </c>
      <c r="Y10" s="720" t="str">
        <f>LEFT(ADDRESS(1,COLUMN(),4),LEN(ADDRESS(1,COLUMN(),4))-1)</f>
        <v>Y</v>
      </c>
      <c r="Z10" s="2466"/>
      <c r="AA10" s="720" t="str">
        <f>LEFT(ADDRESS(1,COLUMN(),4),LEN(ADDRESS(1,COLUMN(),4))-1)</f>
        <v>AA</v>
      </c>
      <c r="AB10" s="2466"/>
      <c r="AC10" s="2466"/>
      <c r="AD10" s="720" t="str">
        <f>LEFT(ADDRESS(1,COLUMN(),4),LEN(ADDRESS(1,COLUMN(),4))-1)</f>
        <v>AD</v>
      </c>
      <c r="AE10" s="2466"/>
      <c r="AF10" s="2466"/>
      <c r="AG10" s="720" t="str">
        <f>LEFT(ADDRESS(1,COLUMN(),4),LEN(ADDRESS(1,COLUMN(),4))-1)</f>
        <v>AG</v>
      </c>
      <c r="AH10" s="2466"/>
      <c r="AI10" s="2466"/>
      <c r="AJ10" s="720" t="str">
        <f>LEFT(ADDRESS(1,COLUMN(),4),LEN(ADDRESS(1,COLUMN(),4))-1)</f>
        <v>AJ</v>
      </c>
      <c r="AK10" s="2466"/>
      <c r="AL10" s="2466"/>
      <c r="AM10" s="2466"/>
      <c r="AN10" s="2466"/>
      <c r="AO10" s="720" t="str">
        <f>LEFT(ADDRESS(1,COLUMN(),4),LEN(ADDRESS(1,COLUMN(),4))-1)</f>
        <v>AO</v>
      </c>
      <c r="AP10" s="2466"/>
      <c r="AQ10" s="2466"/>
      <c r="AR10" s="720" t="str">
        <f>LEFT(ADDRESS(1,COLUMN(),4),LEN(ADDRESS(1,COLUMN(),4))-1)</f>
        <v>AR</v>
      </c>
      <c r="AS10" s="2466"/>
      <c r="AT10" s="2466"/>
      <c r="AU10" s="720" t="str">
        <f>LEFT(ADDRESS(1,COLUMN(),4),LEN(ADDRESS(1,COLUMN(),4))-1)</f>
        <v>AU</v>
      </c>
      <c r="AV10" s="2466"/>
      <c r="AW10" s="2466"/>
      <c r="AX10" s="720" t="str">
        <f>LEFT(ADDRESS(1,COLUMN(),4),LEN(ADDRESS(1,COLUMN(),4))-1)</f>
        <v>AX</v>
      </c>
      <c r="AY10" s="2466"/>
      <c r="AZ10" s="2466"/>
    </row>
    <row r="11" spans="1:52" ht="30" customHeight="1">
      <c r="A11" s="2970"/>
      <c r="B11" s="2582"/>
      <c r="C11" s="964"/>
      <c r="D11" s="3030" t="str">
        <f>AA11</f>
        <v xml:space="preserve"> Pate à foncer</v>
      </c>
      <c r="E11" s="3031"/>
      <c r="F11" s="3032"/>
      <c r="G11" s="3036" t="str">
        <f>AD11</f>
        <v>Appareil crème prise</v>
      </c>
      <c r="H11" s="3031"/>
      <c r="I11" s="3037"/>
      <c r="J11" s="3036" t="str">
        <f>AG11</f>
        <v>Garniture</v>
      </c>
      <c r="K11" s="3031"/>
      <c r="L11" s="3037"/>
      <c r="M11" s="3036" t="str">
        <f>AJ11</f>
        <v>Finition</v>
      </c>
      <c r="N11" s="3031"/>
      <c r="O11" s="3037"/>
      <c r="P11" s="2437"/>
      <c r="Q11" s="2438"/>
      <c r="R11" s="2439"/>
      <c r="S11" s="718"/>
      <c r="T11" s="3051" t="s">
        <v>1928</v>
      </c>
      <c r="U11" s="3052"/>
      <c r="V11" s="717" t="s">
        <v>720</v>
      </c>
      <c r="W11" s="2602"/>
      <c r="X11" s="2486" t="s">
        <v>1814</v>
      </c>
      <c r="Y11" s="2486"/>
      <c r="Z11" s="2547" t="s">
        <v>7020</v>
      </c>
      <c r="AA11" s="3019" t="s">
        <v>7062</v>
      </c>
      <c r="AB11" s="3020"/>
      <c r="AC11" s="2547" t="s">
        <v>7021</v>
      </c>
      <c r="AD11" s="3019" t="s">
        <v>769</v>
      </c>
      <c r="AE11" s="3020"/>
      <c r="AF11" s="2547" t="s">
        <v>7022</v>
      </c>
      <c r="AG11" s="3019" t="s">
        <v>770</v>
      </c>
      <c r="AH11" s="3020"/>
      <c r="AI11" s="2547" t="s">
        <v>7023</v>
      </c>
      <c r="AJ11" s="3019" t="s">
        <v>7024</v>
      </c>
      <c r="AK11" s="3020"/>
      <c r="AL11" s="3018" t="s">
        <v>771</v>
      </c>
      <c r="AM11" s="3014"/>
      <c r="AN11" s="3013" t="str">
        <f>AA11</f>
        <v xml:space="preserve"> Pate à foncer</v>
      </c>
      <c r="AO11" s="3014"/>
      <c r="AP11" s="3015"/>
      <c r="AQ11" s="3013" t="str">
        <f>AD11</f>
        <v>Appareil crème prise</v>
      </c>
      <c r="AR11" s="3014"/>
      <c r="AS11" s="3015"/>
      <c r="AT11" s="3013" t="str">
        <f>AG11</f>
        <v>Garniture</v>
      </c>
      <c r="AU11" s="3014"/>
      <c r="AV11" s="3015"/>
      <c r="AW11" s="3013" t="str">
        <f>AJ11</f>
        <v>Finition</v>
      </c>
      <c r="AX11" s="3014"/>
      <c r="AY11" s="3015"/>
      <c r="AZ11" s="2466"/>
    </row>
    <row r="12" spans="1:52" ht="21" customHeight="1" thickBot="1">
      <c r="A12" s="2970"/>
      <c r="B12" s="2583"/>
      <c r="C12" s="28"/>
      <c r="D12" s="3033"/>
      <c r="E12" s="3034"/>
      <c r="F12" s="3035"/>
      <c r="G12" s="3033"/>
      <c r="H12" s="3034"/>
      <c r="I12" s="3035"/>
      <c r="J12" s="3033"/>
      <c r="K12" s="3034"/>
      <c r="L12" s="3035"/>
      <c r="M12" s="3038"/>
      <c r="N12" s="3039"/>
      <c r="O12" s="3040"/>
      <c r="Q12" s="726" t="s">
        <v>7030</v>
      </c>
      <c r="R12" s="2440">
        <f>SUM(R15:R64)</f>
        <v>4.7050000000000001</v>
      </c>
      <c r="S12" s="718"/>
      <c r="T12" s="3053" t="s">
        <v>7055</v>
      </c>
      <c r="U12" s="3054"/>
      <c r="V12" s="717" t="s">
        <v>720</v>
      </c>
      <c r="W12" s="2542"/>
      <c r="X12" s="2426"/>
      <c r="Y12" s="31"/>
      <c r="Z12" s="30" t="s">
        <v>43</v>
      </c>
      <c r="AA12" s="31" t="s">
        <v>38</v>
      </c>
      <c r="AB12" s="33" t="s">
        <v>44</v>
      </c>
      <c r="AC12" s="30" t="s">
        <v>43</v>
      </c>
      <c r="AD12" s="31" t="s">
        <v>38</v>
      </c>
      <c r="AE12" s="33" t="s">
        <v>44</v>
      </c>
      <c r="AF12" s="30" t="s">
        <v>43</v>
      </c>
      <c r="AG12" s="31" t="s">
        <v>38</v>
      </c>
      <c r="AH12" s="33" t="s">
        <v>44</v>
      </c>
      <c r="AI12" s="30" t="s">
        <v>43</v>
      </c>
      <c r="AJ12" s="31" t="s">
        <v>38</v>
      </c>
      <c r="AK12" s="33" t="s">
        <v>44</v>
      </c>
      <c r="AL12" s="3016"/>
      <c r="AM12" s="3017"/>
      <c r="AN12" s="2425"/>
      <c r="AO12" s="749" t="s">
        <v>951</v>
      </c>
      <c r="AP12" s="2487"/>
      <c r="AQ12" s="2505"/>
      <c r="AR12" s="749" t="s">
        <v>951</v>
      </c>
      <c r="AS12" s="2487"/>
      <c r="AT12" s="2505"/>
      <c r="AU12" s="749" t="s">
        <v>951</v>
      </c>
      <c r="AV12" s="2487"/>
      <c r="AW12" s="2505"/>
      <c r="AX12" s="749" t="s">
        <v>951</v>
      </c>
      <c r="AY12" s="2487"/>
      <c r="AZ12" s="2466"/>
    </row>
    <row r="13" spans="1:52" ht="23.25" customHeight="1" thickTop="1" thickBot="1">
      <c r="A13" s="2970"/>
      <c r="B13" s="2584"/>
      <c r="C13" s="728"/>
      <c r="D13" s="3023" t="s">
        <v>40</v>
      </c>
      <c r="E13" s="3025" t="s">
        <v>1660</v>
      </c>
      <c r="F13" s="3021" t="s">
        <v>6998</v>
      </c>
      <c r="G13" s="3023" t="s">
        <v>40</v>
      </c>
      <c r="H13" s="3025" t="s">
        <v>1660</v>
      </c>
      <c r="I13" s="3021" t="s">
        <v>6998</v>
      </c>
      <c r="J13" s="3023" t="s">
        <v>40</v>
      </c>
      <c r="K13" s="3025" t="s">
        <v>1660</v>
      </c>
      <c r="L13" s="3021" t="s">
        <v>6998</v>
      </c>
      <c r="M13" s="3023" t="s">
        <v>40</v>
      </c>
      <c r="N13" s="3025" t="s">
        <v>1660</v>
      </c>
      <c r="O13" s="3021" t="s">
        <v>6998</v>
      </c>
      <c r="P13" s="751"/>
      <c r="Q13" s="34" t="s">
        <v>7045</v>
      </c>
      <c r="R13" s="32">
        <v>2.5</v>
      </c>
      <c r="S13" s="718"/>
      <c r="T13" s="3055" t="s">
        <v>7056</v>
      </c>
      <c r="U13" s="3056"/>
      <c r="V13" s="717" t="s">
        <v>720</v>
      </c>
      <c r="W13" s="2984" t="s">
        <v>7034</v>
      </c>
      <c r="X13" s="173"/>
      <c r="Y13" s="3027" t="s">
        <v>7046</v>
      </c>
      <c r="Z13" s="2875" t="s">
        <v>40</v>
      </c>
      <c r="AA13" s="2877" t="s">
        <v>1811</v>
      </c>
      <c r="AB13" s="2879" t="s">
        <v>1810</v>
      </c>
      <c r="AC13" s="2875" t="s">
        <v>40</v>
      </c>
      <c r="AD13" s="2877" t="s">
        <v>1811</v>
      </c>
      <c r="AE13" s="2879" t="s">
        <v>1810</v>
      </c>
      <c r="AF13" s="2875" t="s">
        <v>40</v>
      </c>
      <c r="AG13" s="2877" t="s">
        <v>1811</v>
      </c>
      <c r="AH13" s="2879" t="s">
        <v>1810</v>
      </c>
      <c r="AI13" s="2875" t="s">
        <v>40</v>
      </c>
      <c r="AJ13" s="2877" t="s">
        <v>1811</v>
      </c>
      <c r="AK13" s="2879" t="s">
        <v>1810</v>
      </c>
      <c r="AL13" s="2488"/>
      <c r="AM13" s="173"/>
      <c r="AN13" s="2560" t="s">
        <v>4</v>
      </c>
      <c r="AO13" s="2431" t="s">
        <v>39</v>
      </c>
      <c r="AP13" s="2432"/>
      <c r="AQ13" s="2560" t="s">
        <v>4</v>
      </c>
      <c r="AR13" s="2431" t="s">
        <v>39</v>
      </c>
      <c r="AS13" s="2432"/>
      <c r="AT13" s="2560" t="s">
        <v>4</v>
      </c>
      <c r="AU13" s="2431" t="s">
        <v>39</v>
      </c>
      <c r="AV13" s="2432"/>
      <c r="AW13" s="2560" t="s">
        <v>4</v>
      </c>
      <c r="AX13" s="2431" t="s">
        <v>39</v>
      </c>
      <c r="AY13" s="2432"/>
      <c r="AZ13" s="2466"/>
    </row>
    <row r="14" spans="1:52" ht="20.25" customHeight="1" thickTop="1">
      <c r="A14" s="2970"/>
      <c r="B14" s="2585" t="s">
        <v>329</v>
      </c>
      <c r="C14" s="727"/>
      <c r="D14" s="3024"/>
      <c r="E14" s="3026"/>
      <c r="F14" s="3022"/>
      <c r="G14" s="3024"/>
      <c r="H14" s="3026"/>
      <c r="I14" s="3022"/>
      <c r="J14" s="3024"/>
      <c r="K14" s="3026"/>
      <c r="L14" s="3022"/>
      <c r="M14" s="3024"/>
      <c r="N14" s="3026"/>
      <c r="O14" s="3022"/>
      <c r="P14" s="752" t="s">
        <v>772</v>
      </c>
      <c r="Q14" s="2460" t="s">
        <v>1818</v>
      </c>
      <c r="R14" s="2462">
        <f>R12*R13</f>
        <v>11.762499999999999</v>
      </c>
      <c r="S14" s="718"/>
      <c r="T14" s="963" t="s">
        <v>1930</v>
      </c>
      <c r="U14" s="719" t="s">
        <v>1728</v>
      </c>
      <c r="V14" s="717" t="s">
        <v>720</v>
      </c>
      <c r="W14" s="2985"/>
      <c r="X14" s="2538" t="s">
        <v>771</v>
      </c>
      <c r="Y14" s="3028"/>
      <c r="Z14" s="2876"/>
      <c r="AA14" s="2878"/>
      <c r="AB14" s="2880"/>
      <c r="AC14" s="2876"/>
      <c r="AD14" s="2878"/>
      <c r="AE14" s="2880"/>
      <c r="AF14" s="2876"/>
      <c r="AG14" s="2878"/>
      <c r="AH14" s="2880"/>
      <c r="AI14" s="2876"/>
      <c r="AJ14" s="2878"/>
      <c r="AK14" s="2880"/>
      <c r="AL14" s="3011" t="s">
        <v>329</v>
      </c>
      <c r="AM14" s="3012"/>
      <c r="AN14" s="2561">
        <f>SUM(AN15:AN64)</f>
        <v>5.1599999999999993</v>
      </c>
      <c r="AO14" s="2611">
        <v>1</v>
      </c>
      <c r="AP14" s="748" t="s">
        <v>40</v>
      </c>
      <c r="AQ14" s="2561">
        <f>SUM(AQ15:AQ64)</f>
        <v>10.665000000000001</v>
      </c>
      <c r="AR14" s="2611">
        <v>1</v>
      </c>
      <c r="AS14" s="748" t="s">
        <v>40</v>
      </c>
      <c r="AT14" s="2561">
        <f>SUM(AT15:AT64)</f>
        <v>3</v>
      </c>
      <c r="AU14" s="2611">
        <v>1</v>
      </c>
      <c r="AV14" s="748" t="s">
        <v>40</v>
      </c>
      <c r="AW14" s="2561">
        <f>SUM(AW15:AW64)</f>
        <v>0</v>
      </c>
      <c r="AX14" s="2611">
        <v>1</v>
      </c>
      <c r="AY14" s="748" t="s">
        <v>40</v>
      </c>
      <c r="AZ14" s="2466"/>
    </row>
    <row r="15" spans="1:52" ht="15" customHeight="1">
      <c r="A15" s="2970"/>
      <c r="B15" s="2660" t="str">
        <f>X15</f>
        <v>Pate à foncer</v>
      </c>
      <c r="C15" s="2661"/>
      <c r="D15" s="2436">
        <f>IF(ISBLANK(Z15),0,(Z15/B7)*P7)</f>
        <v>0</v>
      </c>
      <c r="E15" s="2457">
        <f>AB15</f>
        <v>0</v>
      </c>
      <c r="F15" s="2441">
        <f>IF(ISBLANK(B7),0,IF(B7=0,0,(AN15/B7)*P7))</f>
        <v>0</v>
      </c>
      <c r="G15" s="2436">
        <f>IF(ISBLANK(AC15),0,(AC15/B7)*P7)</f>
        <v>0</v>
      </c>
      <c r="H15" s="2457">
        <f>AE15</f>
        <v>0</v>
      </c>
      <c r="I15" s="2441">
        <f>IF(ISBLANK(B7),0,IF(B7=0,0,(AQ15/B7)*P7))</f>
        <v>0</v>
      </c>
      <c r="J15" s="2436">
        <f>IF(ISBLANK(AF15),0,(AF15/B7)*P7)</f>
        <v>0</v>
      </c>
      <c r="K15" s="2457">
        <f>AH15</f>
        <v>0</v>
      </c>
      <c r="L15" s="2441">
        <f>IF(ISBLANK(B7),0,IF(B7=0,0,(AT15/B7)*P7))</f>
        <v>0</v>
      </c>
      <c r="M15" s="2436">
        <f>IF(ISBLANK(AI15),0,(AI15/B7)*P7)</f>
        <v>0</v>
      </c>
      <c r="N15" s="2457">
        <f>AK15</f>
        <v>0</v>
      </c>
      <c r="O15" s="2441">
        <f>IF(ISBLANK(B7),0,IF(B7=0,0,(AW15/B7)*P7))</f>
        <v>0</v>
      </c>
      <c r="P15" s="2442">
        <f t="shared" ref="P15:P64" si="0">SUM(F15,I15,L15,O15)</f>
        <v>0</v>
      </c>
      <c r="Q15" s="2461">
        <f t="shared" ref="Q15:Q64" si="1">SUM(D15,G15,J15,M15)</f>
        <v>0</v>
      </c>
      <c r="R15" s="2463" t="str">
        <f t="shared" ref="R15:R64" si="2">IF(P15&lt;0.001,"",Y15*P15)</f>
        <v/>
      </c>
      <c r="S15" s="722"/>
      <c r="T15" s="740" t="s">
        <v>768</v>
      </c>
      <c r="U15" s="741"/>
      <c r="V15" s="717" t="s">
        <v>720</v>
      </c>
      <c r="W15" s="2545">
        <v>263551</v>
      </c>
      <c r="X15" s="2658" t="str">
        <f>IF(ISBLANK(U15),T15,U15)</f>
        <v>Pate à foncer</v>
      </c>
      <c r="Y15" s="2553"/>
      <c r="Z15" s="2558"/>
      <c r="AA15" s="2520"/>
      <c r="AB15" s="2521"/>
      <c r="AC15" s="2558"/>
      <c r="AD15" s="2520"/>
      <c r="AE15" s="2521"/>
      <c r="AF15" s="2558"/>
      <c r="AG15" s="2520"/>
      <c r="AH15" s="2521"/>
      <c r="AI15" s="2558"/>
      <c r="AJ15" s="2520"/>
      <c r="AK15" s="2521"/>
      <c r="AL15" s="3000" t="str">
        <f t="shared" ref="AL15:AL64" si="3">B15</f>
        <v>Pate à foncer</v>
      </c>
      <c r="AM15" s="3001"/>
      <c r="AN15" s="2562">
        <f t="shared" ref="AN15:AN64" si="4">IF(ISBLANK(Z15),AA15,(AA15*Z15))</f>
        <v>0</v>
      </c>
      <c r="AO15" s="747">
        <f>IF(AN14=0,0,(AN15/AN14)*AO14)</f>
        <v>0</v>
      </c>
      <c r="AP15" s="2563">
        <f>IF(AN14=0,0,IF(ISBLANK(Z15),0,(Z15/AN14)*AO14))</f>
        <v>0</v>
      </c>
      <c r="AQ15" s="2562">
        <f t="shared" ref="AQ15:AQ64" si="5">IF(ISBLANK(AC15),AD15,(AD15*AC15))</f>
        <v>0</v>
      </c>
      <c r="AR15" s="747">
        <f>IF(AQ14=0,0,(AQ15/AQ14)*AR14)</f>
        <v>0</v>
      </c>
      <c r="AS15" s="2563">
        <f>IF(AQ14=0,0,IF(ISBLANK(AC15),0,(AC15/AQ14)*AR14))</f>
        <v>0</v>
      </c>
      <c r="AT15" s="2562">
        <f t="shared" ref="AT15:AT64" si="6">IF(ISBLANK(AF15),AG15,(AG15*AF15))</f>
        <v>0</v>
      </c>
      <c r="AU15" s="747">
        <f>IF(AT14=0,0,(AT15/AT14)*AU14)</f>
        <v>0</v>
      </c>
      <c r="AV15" s="2563">
        <f>IF(AT14=0,0,IF(ISBLANK(AF15),0,(AF15/AT14)*AU14))</f>
        <v>0</v>
      </c>
      <c r="AW15" s="2562">
        <f t="shared" ref="AW15:AW64" si="7">IF(ISBLANK(AI15),AJ15,(AJ15*AI15))</f>
        <v>0</v>
      </c>
      <c r="AX15" s="747">
        <f>IF(AW14=0,0,(AW15/AW14)*AX14)</f>
        <v>0</v>
      </c>
      <c r="AY15" s="2563">
        <f>IF(AW14=0,0,IF(ISBLANK(AI15),0,(AI15/AW14)*AX14))</f>
        <v>0</v>
      </c>
      <c r="AZ15" s="2466"/>
    </row>
    <row r="16" spans="1:52" ht="15" customHeight="1">
      <c r="A16" s="2970"/>
      <c r="B16" s="2586">
        <f>X16</f>
        <v>0</v>
      </c>
      <c r="C16" s="2587"/>
      <c r="D16" s="2436">
        <f>IF(ISBLANK(Z16),0,(Z16/B7)*P7)</f>
        <v>0</v>
      </c>
      <c r="E16" s="2457">
        <f t="shared" ref="E16:E64" si="8">AB16</f>
        <v>0</v>
      </c>
      <c r="F16" s="2441">
        <f>IF(ISBLANK(B7),0,IF(B7=0,0,(AN16/B7)*P7))</f>
        <v>0</v>
      </c>
      <c r="G16" s="2436">
        <f>IF(ISBLANK(AC16),0,(AC16/B7)*P7)</f>
        <v>0</v>
      </c>
      <c r="H16" s="2457">
        <f t="shared" ref="H16:H64" si="9">AE16</f>
        <v>0</v>
      </c>
      <c r="I16" s="2441">
        <f>IF(ISBLANK(B7),0,IF(B7=0,0,(AQ16/B7)*P7))</f>
        <v>0</v>
      </c>
      <c r="J16" s="2436">
        <f>IF(ISBLANK(AF16),0,(AF16/B7)*P7)</f>
        <v>0</v>
      </c>
      <c r="K16" s="2457">
        <f t="shared" ref="K16:K64" si="10">AH16</f>
        <v>0</v>
      </c>
      <c r="L16" s="2441">
        <f>IF(ISBLANK(B7),0,IF(B7=0,0,(AT16/B7)*P7))</f>
        <v>0</v>
      </c>
      <c r="M16" s="2436">
        <f>IF(ISBLANK(AI16),0,(AI16/B7)*P7)</f>
        <v>0</v>
      </c>
      <c r="N16" s="2457">
        <f t="shared" ref="N16:N64" si="11">AK16</f>
        <v>0</v>
      </c>
      <c r="O16" s="2441">
        <f>IF(ISBLANK(B7),0,IF(B7=0,0,(AW16/B7)*P7))</f>
        <v>0</v>
      </c>
      <c r="P16" s="2442">
        <f t="shared" si="0"/>
        <v>0</v>
      </c>
      <c r="Q16" s="2461">
        <f t="shared" si="1"/>
        <v>0</v>
      </c>
      <c r="R16" s="2463" t="str">
        <f t="shared" si="2"/>
        <v/>
      </c>
      <c r="S16" s="722"/>
      <c r="T16" s="742"/>
      <c r="U16" s="743"/>
      <c r="V16" s="717" t="s">
        <v>720</v>
      </c>
      <c r="W16" s="2543"/>
      <c r="X16" s="2658">
        <f t="shared" ref="X16:X64" si="12">IF(ISBLANK(U16),T16,U16)</f>
        <v>0</v>
      </c>
      <c r="Y16" s="2554"/>
      <c r="Z16" s="2559"/>
      <c r="AA16" s="29"/>
      <c r="AB16" s="2522"/>
      <c r="AC16" s="2559"/>
      <c r="AD16" s="29"/>
      <c r="AE16" s="2522"/>
      <c r="AF16" s="2559"/>
      <c r="AG16" s="29"/>
      <c r="AH16" s="2522"/>
      <c r="AI16" s="2559"/>
      <c r="AJ16" s="29"/>
      <c r="AK16" s="2522"/>
      <c r="AL16" s="3000">
        <f t="shared" si="3"/>
        <v>0</v>
      </c>
      <c r="AM16" s="3001"/>
      <c r="AN16" s="2562">
        <f t="shared" si="4"/>
        <v>0</v>
      </c>
      <c r="AO16" s="747">
        <f>IF(AN14=0,0,(AN16/AN14)*AO14)</f>
        <v>0</v>
      </c>
      <c r="AP16" s="2563">
        <f>IF(AN14=0,0,IF(ISBLANK(Z16),0,(Z16/AN14)*AO14))</f>
        <v>0</v>
      </c>
      <c r="AQ16" s="2562">
        <f t="shared" si="5"/>
        <v>0</v>
      </c>
      <c r="AR16" s="747">
        <f>IF(AQ14=0,0,(AQ16/AQ14)*AR14)</f>
        <v>0</v>
      </c>
      <c r="AS16" s="2563">
        <f>IF(AQ14=0,0,IF(ISBLANK(AC16),0,(AC16/AQ14)*AR14))</f>
        <v>0</v>
      </c>
      <c r="AT16" s="2562">
        <f t="shared" si="6"/>
        <v>0</v>
      </c>
      <c r="AU16" s="747">
        <f>IF(AT14=0,0,(AT16/AT14)*AU14)</f>
        <v>0</v>
      </c>
      <c r="AV16" s="2563">
        <f>IF(AT14=0,0,IF(ISBLANK(AF16),0,(AF16/AT14)*AU14))</f>
        <v>0</v>
      </c>
      <c r="AW16" s="2562">
        <f t="shared" si="7"/>
        <v>0</v>
      </c>
      <c r="AX16" s="747">
        <f>IF(AW14=0,0,(AW16/AW14)*AX14)</f>
        <v>0</v>
      </c>
      <c r="AY16" s="2563">
        <f>IF(AW14=0,0,IF(ISBLANK(AI16),0,(AI16/AW14)*AX14))</f>
        <v>0</v>
      </c>
      <c r="AZ16" s="2466"/>
    </row>
    <row r="17" spans="1:52" ht="15.75" customHeight="1">
      <c r="A17" s="2970"/>
      <c r="B17" s="2586" t="str">
        <f t="shared" ref="B17:B64" si="13">X17</f>
        <v>farine type 45</v>
      </c>
      <c r="C17" s="2587"/>
      <c r="D17" s="2436">
        <f>IF(ISBLANK(Z17),0,(Z17/B7)*P7)</f>
        <v>0</v>
      </c>
      <c r="E17" s="2457">
        <f t="shared" si="8"/>
        <v>0</v>
      </c>
      <c r="F17" s="2441">
        <f>IF(ISBLANK(B7),0,IF(B7=0,0,(AN17/B7)*P7))</f>
        <v>0.6</v>
      </c>
      <c r="G17" s="2436">
        <f>IF(ISBLANK(AC17),0,(AC17/B7)*P7)</f>
        <v>0</v>
      </c>
      <c r="H17" s="2457">
        <f t="shared" si="9"/>
        <v>0</v>
      </c>
      <c r="I17" s="2441">
        <f>IF(ISBLANK(B7),0,IF(B7=0,0,(AQ17/B7)*P7))</f>
        <v>0</v>
      </c>
      <c r="J17" s="2436">
        <f>IF(ISBLANK(AF17),0,(AF17/B7)*P7)</f>
        <v>0</v>
      </c>
      <c r="K17" s="2457">
        <f t="shared" si="10"/>
        <v>0</v>
      </c>
      <c r="L17" s="2441">
        <f>IF(ISBLANK(B7),0,IF(B7=0,0,(AT17/B7)*P7))</f>
        <v>0</v>
      </c>
      <c r="M17" s="2436">
        <f>IF(ISBLANK(AI17),0,(AI17/B7)*P7)</f>
        <v>0</v>
      </c>
      <c r="N17" s="2457">
        <f t="shared" si="11"/>
        <v>0</v>
      </c>
      <c r="O17" s="2441">
        <f>IF(ISBLANK(B7),0,IF(B7=0,0,(AW17/B7)*P7))</f>
        <v>0</v>
      </c>
      <c r="P17" s="2442">
        <f t="shared" si="0"/>
        <v>0.6</v>
      </c>
      <c r="Q17" s="2461">
        <f t="shared" si="1"/>
        <v>0</v>
      </c>
      <c r="R17" s="2463">
        <f t="shared" si="2"/>
        <v>0.75</v>
      </c>
      <c r="S17" s="722"/>
      <c r="T17" s="742" t="s">
        <v>41</v>
      </c>
      <c r="U17" s="743" t="s">
        <v>1931</v>
      </c>
      <c r="V17" s="717" t="s">
        <v>720</v>
      </c>
      <c r="W17" s="2546">
        <v>2124568</v>
      </c>
      <c r="X17" s="2658" t="str">
        <f t="shared" si="12"/>
        <v>farine type 45</v>
      </c>
      <c r="Y17" s="2554">
        <v>1.25</v>
      </c>
      <c r="Z17" s="2558"/>
      <c r="AA17" s="2520">
        <v>3</v>
      </c>
      <c r="AB17" s="2557"/>
      <c r="AC17" s="2558"/>
      <c r="AD17" s="2520"/>
      <c r="AE17" s="2521"/>
      <c r="AF17" s="2558"/>
      <c r="AG17" s="2520"/>
      <c r="AH17" s="2521"/>
      <c r="AI17" s="2558"/>
      <c r="AJ17" s="2520"/>
      <c r="AK17" s="2521"/>
      <c r="AL17" s="3000" t="str">
        <f t="shared" si="3"/>
        <v>farine type 45</v>
      </c>
      <c r="AM17" s="3001"/>
      <c r="AN17" s="2562">
        <f t="shared" si="4"/>
        <v>3</v>
      </c>
      <c r="AO17" s="747">
        <f>IF(AN14=0,0,(AN17/AN14)*AO14)</f>
        <v>0.58139534883720934</v>
      </c>
      <c r="AP17" s="2563">
        <f>IF(AN14=0,0,IF(ISBLANK(Z17),0,(Z17/AN14)*AO14))</f>
        <v>0</v>
      </c>
      <c r="AQ17" s="2562">
        <f t="shared" si="5"/>
        <v>0</v>
      </c>
      <c r="AR17" s="747">
        <f>IF(AQ14=0,0,(AQ17/AQ14)*AR14)</f>
        <v>0</v>
      </c>
      <c r="AS17" s="2563">
        <f>IF(AQ14=0,0,IF(ISBLANK(AC17),0,(AC17/AQ14)*AR14))</f>
        <v>0</v>
      </c>
      <c r="AT17" s="2562">
        <f t="shared" si="6"/>
        <v>0</v>
      </c>
      <c r="AU17" s="747">
        <f>IF(AT14=0,0,(AT17/AT14)*AU14)</f>
        <v>0</v>
      </c>
      <c r="AV17" s="2563">
        <f>IF(AT14=0,0,IF(ISBLANK(AF17),0,(AF17/AT14)*AU14))</f>
        <v>0</v>
      </c>
      <c r="AW17" s="2562">
        <f t="shared" si="7"/>
        <v>0</v>
      </c>
      <c r="AX17" s="747">
        <f>IF(AW14=0,0,(AW17/AW14)*AX14)</f>
        <v>0</v>
      </c>
      <c r="AY17" s="2563">
        <f>IF(AW14=0,0,IF(ISBLANK(AI17),0,(AI17/AW14)*AX14))</f>
        <v>0</v>
      </c>
      <c r="AZ17" s="2466"/>
    </row>
    <row r="18" spans="1:52" ht="15.75" customHeight="1">
      <c r="A18" s="2970"/>
      <c r="B18" s="2586" t="str">
        <f t="shared" si="13"/>
        <v>matière grasse</v>
      </c>
      <c r="C18" s="2587"/>
      <c r="D18" s="2436">
        <f>IF(ISBLANK(Z18),0,(Z18/B7)*P7)</f>
        <v>0</v>
      </c>
      <c r="E18" s="2457">
        <f t="shared" si="8"/>
        <v>0</v>
      </c>
      <c r="F18" s="2441">
        <f>IF(ISBLANK(B7),0,IF(B7=0,0,(AN18/B7)*P7))</f>
        <v>0.3</v>
      </c>
      <c r="G18" s="2436">
        <f>IF(ISBLANK(AC18),0,(AC18/B7)*P7)</f>
        <v>0</v>
      </c>
      <c r="H18" s="2457">
        <f t="shared" si="9"/>
        <v>0</v>
      </c>
      <c r="I18" s="2441">
        <f>IF(ISBLANK(B7),0,IF(B7=0,0,(AQ18/B7)*P7))</f>
        <v>0</v>
      </c>
      <c r="J18" s="2436">
        <f>IF(ISBLANK(AF18),0,(AF18/B7)*P7)</f>
        <v>0</v>
      </c>
      <c r="K18" s="2457">
        <f t="shared" si="10"/>
        <v>0</v>
      </c>
      <c r="L18" s="2441">
        <f>IF(ISBLANK(B7),0,IF(B7=0,0,(AT18/B7)*P7))</f>
        <v>0</v>
      </c>
      <c r="M18" s="2436">
        <f>IF(ISBLANK(AI18),0,(AI18/B7)*P7)</f>
        <v>0</v>
      </c>
      <c r="N18" s="2457">
        <f t="shared" si="11"/>
        <v>0</v>
      </c>
      <c r="O18" s="2441">
        <f>IF(ISBLANK(B7),0,IF(B7=0,0,(AW18/B7)*P7))</f>
        <v>0</v>
      </c>
      <c r="P18" s="2442">
        <f t="shared" si="0"/>
        <v>0.3</v>
      </c>
      <c r="Q18" s="2461">
        <f t="shared" si="1"/>
        <v>0</v>
      </c>
      <c r="R18" s="2463">
        <f t="shared" si="2"/>
        <v>0.375</v>
      </c>
      <c r="S18" s="722"/>
      <c r="T18" s="742" t="s">
        <v>760</v>
      </c>
      <c r="U18" s="743"/>
      <c r="V18" s="717" t="s">
        <v>720</v>
      </c>
      <c r="W18" s="2543"/>
      <c r="X18" s="2658" t="str">
        <f t="shared" si="12"/>
        <v>matière grasse</v>
      </c>
      <c r="Y18" s="2554">
        <v>1.25</v>
      </c>
      <c r="Z18" s="2559"/>
      <c r="AA18" s="29">
        <v>1.5</v>
      </c>
      <c r="AB18" s="2522"/>
      <c r="AC18" s="2559"/>
      <c r="AD18" s="29"/>
      <c r="AE18" s="2522"/>
      <c r="AF18" s="2559"/>
      <c r="AG18" s="29"/>
      <c r="AH18" s="2522"/>
      <c r="AI18" s="2559"/>
      <c r="AJ18" s="29"/>
      <c r="AK18" s="2522"/>
      <c r="AL18" s="3000" t="str">
        <f t="shared" si="3"/>
        <v>matière grasse</v>
      </c>
      <c r="AM18" s="3001"/>
      <c r="AN18" s="2562">
        <f t="shared" si="4"/>
        <v>1.5</v>
      </c>
      <c r="AO18" s="747">
        <f>IF(AN14=0,0,(AN18/AN14)*AO14)</f>
        <v>0.29069767441860467</v>
      </c>
      <c r="AP18" s="2563">
        <f>IF(AN14=0,0,IF(ISBLANK(Z18),0,(Z18/AN14)*AO14))</f>
        <v>0</v>
      </c>
      <c r="AQ18" s="2562">
        <f t="shared" si="5"/>
        <v>0</v>
      </c>
      <c r="AR18" s="747">
        <f>IF(AQ14=0,0,(AQ18/AQ14)*AR14)</f>
        <v>0</v>
      </c>
      <c r="AS18" s="2563">
        <f>IF(AQ14=0,0,IF(ISBLANK(AC18),0,(AC18/AQ14)*AR14))</f>
        <v>0</v>
      </c>
      <c r="AT18" s="2562">
        <f t="shared" si="6"/>
        <v>0</v>
      </c>
      <c r="AU18" s="747">
        <f>IF(AT14=0,0,(AT18/AT14)*AU14)</f>
        <v>0</v>
      </c>
      <c r="AV18" s="2563">
        <f>IF(AT14=0,0,IF(ISBLANK(AF18),0,(AF18/AT14)*AU14))</f>
        <v>0</v>
      </c>
      <c r="AW18" s="2562">
        <f t="shared" si="7"/>
        <v>0</v>
      </c>
      <c r="AX18" s="747">
        <f>IF(AW14=0,0,(AW18/AW14)*AX14)</f>
        <v>0</v>
      </c>
      <c r="AY18" s="2563">
        <f>IF(AW14=0,0,IF(ISBLANK(AI18),0,(AI18/AW14)*AX14))</f>
        <v>0</v>
      </c>
      <c r="AZ18" s="2466"/>
    </row>
    <row r="19" spans="1:52" ht="15.75" customHeight="1">
      <c r="A19" s="2970"/>
      <c r="B19" s="2586" t="str">
        <f t="shared" si="13"/>
        <v>sel</v>
      </c>
      <c r="C19" s="2587"/>
      <c r="D19" s="2436">
        <f>IF(ISBLANK(Z19),0,(Z19/B7)*P7)</f>
        <v>0</v>
      </c>
      <c r="E19" s="2457">
        <f t="shared" si="8"/>
        <v>0</v>
      </c>
      <c r="F19" s="2441">
        <f>IF(ISBLANK(B7),0,IF(B7=0,0,(AN19/B7)*P7))</f>
        <v>1.1999999999999999E-2</v>
      </c>
      <c r="G19" s="2436">
        <f>IF(ISBLANK(AC19),0,(AC19/B7)*P7)</f>
        <v>0</v>
      </c>
      <c r="H19" s="2457">
        <f t="shared" si="9"/>
        <v>0</v>
      </c>
      <c r="I19" s="2441">
        <f>IF(ISBLANK(B7),0,IF(B7=0,0,(AQ19/B7)*P7))</f>
        <v>0</v>
      </c>
      <c r="J19" s="2436">
        <f>IF(ISBLANK(AF19),0,(AF19/B7)*P7)</f>
        <v>0</v>
      </c>
      <c r="K19" s="2457">
        <f t="shared" si="10"/>
        <v>0</v>
      </c>
      <c r="L19" s="2441">
        <f>IF(ISBLANK(B7),0,IF(B7=0,0,(AT19/B7)*P7))</f>
        <v>0</v>
      </c>
      <c r="M19" s="2436">
        <f>IF(ISBLANK(AI19),0,(AI19/B7)*P7)</f>
        <v>0</v>
      </c>
      <c r="N19" s="2457">
        <f t="shared" si="11"/>
        <v>0</v>
      </c>
      <c r="O19" s="2441">
        <f>IF(ISBLANK(B7),0,IF(B7=0,0,(AW19/B7)*P7))</f>
        <v>0</v>
      </c>
      <c r="P19" s="2442">
        <f t="shared" si="0"/>
        <v>1.1999999999999999E-2</v>
      </c>
      <c r="Q19" s="2461">
        <f t="shared" si="1"/>
        <v>0</v>
      </c>
      <c r="R19" s="2463">
        <f t="shared" si="2"/>
        <v>1.4999999999999998E-2</v>
      </c>
      <c r="S19" s="722"/>
      <c r="T19" s="742" t="s">
        <v>42</v>
      </c>
      <c r="U19" s="743"/>
      <c r="V19" s="717" t="s">
        <v>720</v>
      </c>
      <c r="W19" s="2546"/>
      <c r="X19" s="2658" t="str">
        <f t="shared" si="12"/>
        <v>sel</v>
      </c>
      <c r="Y19" s="2554">
        <v>1.25</v>
      </c>
      <c r="Z19" s="2558"/>
      <c r="AA19" s="2520">
        <v>0.06</v>
      </c>
      <c r="AB19" s="2521"/>
      <c r="AC19" s="2558"/>
      <c r="AD19" s="2520"/>
      <c r="AE19" s="2521"/>
      <c r="AF19" s="2558"/>
      <c r="AG19" s="2520"/>
      <c r="AH19" s="2521"/>
      <c r="AI19" s="2558"/>
      <c r="AJ19" s="2520"/>
      <c r="AK19" s="2521"/>
      <c r="AL19" s="3000" t="str">
        <f t="shared" si="3"/>
        <v>sel</v>
      </c>
      <c r="AM19" s="3001"/>
      <c r="AN19" s="2562">
        <f t="shared" si="4"/>
        <v>0.06</v>
      </c>
      <c r="AO19" s="747">
        <f>IF(AN14=0,0,(AN19/AN14)*AO14)</f>
        <v>1.1627906976744188E-2</v>
      </c>
      <c r="AP19" s="2563">
        <f>IF(AN14=0,0,IF(ISBLANK(Z19),0,(Z19/AN14)*AO14))</f>
        <v>0</v>
      </c>
      <c r="AQ19" s="2562">
        <f t="shared" si="5"/>
        <v>0</v>
      </c>
      <c r="AR19" s="747">
        <f>IF(AQ14=0,0,(AQ19/AQ14)*AR14)</f>
        <v>0</v>
      </c>
      <c r="AS19" s="2563">
        <f>IF(AQ14=0,0,IF(ISBLANK(AC19),0,(AC19/AQ14)*AR14))</f>
        <v>0</v>
      </c>
      <c r="AT19" s="2562">
        <f t="shared" si="6"/>
        <v>0</v>
      </c>
      <c r="AU19" s="747">
        <f>IF(AT14=0,0,(AT19/AT14)*AU14)</f>
        <v>0</v>
      </c>
      <c r="AV19" s="2563">
        <f>IF(AT14=0,0,IF(ISBLANK(AF19),0,(AF19/AT14)*AU14))</f>
        <v>0</v>
      </c>
      <c r="AW19" s="2562">
        <f t="shared" si="7"/>
        <v>0</v>
      </c>
      <c r="AX19" s="747">
        <f>IF(AW14=0,0,(AW19/AW14)*AX14)</f>
        <v>0</v>
      </c>
      <c r="AY19" s="2563">
        <f>IF(AW14=0,0,IF(ISBLANK(AI19),0,(AI19/AW14)*AX14))</f>
        <v>0</v>
      </c>
      <c r="AZ19" s="2466"/>
    </row>
    <row r="20" spans="1:52" ht="15.75" customHeight="1">
      <c r="A20" s="2970"/>
      <c r="B20" s="2586" t="str">
        <f t="shared" si="13"/>
        <v>eau</v>
      </c>
      <c r="C20" s="2587"/>
      <c r="D20" s="2436">
        <f>IF(ISBLANK(Z20),0,(Z20/B7)*P7)</f>
        <v>0</v>
      </c>
      <c r="E20" s="2457">
        <f t="shared" si="8"/>
        <v>0</v>
      </c>
      <c r="F20" s="2441">
        <f>IF(ISBLANK(B7),0,IF(B7=0,0,(AN20/B7)*P7))</f>
        <v>0.12</v>
      </c>
      <c r="G20" s="2436">
        <f>IF(ISBLANK(AC20),0,(AC20/B7)*P7)</f>
        <v>0</v>
      </c>
      <c r="H20" s="2457">
        <f t="shared" si="9"/>
        <v>0</v>
      </c>
      <c r="I20" s="2441">
        <f>IF(ISBLANK(B7),0,IF(B7=0,0,(AQ20/B7)*P7))</f>
        <v>0</v>
      </c>
      <c r="J20" s="2436">
        <f>IF(ISBLANK(AF20),0,(AF20/B7)*P7)</f>
        <v>0</v>
      </c>
      <c r="K20" s="2457">
        <f t="shared" si="10"/>
        <v>0</v>
      </c>
      <c r="L20" s="2441">
        <f>IF(ISBLANK(B7),0,IF(B7=0,0,(AT20/B7)*P7))</f>
        <v>0</v>
      </c>
      <c r="M20" s="2436">
        <f>IF(ISBLANK(AI20),0,(AI20/B7)*P7)</f>
        <v>0</v>
      </c>
      <c r="N20" s="2457">
        <f t="shared" si="11"/>
        <v>0</v>
      </c>
      <c r="O20" s="2441">
        <f>IF(ISBLANK(B7),0,IF(B7=0,0,(AW20/B7)*P7))</f>
        <v>0</v>
      </c>
      <c r="P20" s="2442">
        <f t="shared" si="0"/>
        <v>0.12</v>
      </c>
      <c r="Q20" s="2461">
        <f t="shared" si="1"/>
        <v>0</v>
      </c>
      <c r="R20" s="2463">
        <f t="shared" si="2"/>
        <v>0.15</v>
      </c>
      <c r="S20" s="722"/>
      <c r="T20" s="742" t="s">
        <v>5</v>
      </c>
      <c r="U20" s="743"/>
      <c r="V20" s="717" t="s">
        <v>720</v>
      </c>
      <c r="W20" s="2543"/>
      <c r="X20" s="2658" t="str">
        <f t="shared" si="12"/>
        <v>eau</v>
      </c>
      <c r="Y20" s="2554">
        <v>1.25</v>
      </c>
      <c r="Z20" s="2559"/>
      <c r="AA20" s="29">
        <v>0.6</v>
      </c>
      <c r="AB20" s="2522"/>
      <c r="AC20" s="2559"/>
      <c r="AD20" s="29"/>
      <c r="AE20" s="2522"/>
      <c r="AF20" s="2559"/>
      <c r="AG20" s="29"/>
      <c r="AH20" s="2522"/>
      <c r="AI20" s="2559"/>
      <c r="AJ20" s="29"/>
      <c r="AK20" s="2522"/>
      <c r="AL20" s="3000" t="str">
        <f t="shared" si="3"/>
        <v>eau</v>
      </c>
      <c r="AM20" s="3001"/>
      <c r="AN20" s="2562">
        <f t="shared" si="4"/>
        <v>0.6</v>
      </c>
      <c r="AO20" s="747">
        <f>IF(AN14=0,0,(AN20/AN14)*AO14)</f>
        <v>0.11627906976744187</v>
      </c>
      <c r="AP20" s="2563">
        <f>IF(AN14=0,0,IF(ISBLANK(Z20),0,(Z20/AN14)*AO14))</f>
        <v>0</v>
      </c>
      <c r="AQ20" s="2562">
        <f t="shared" si="5"/>
        <v>0</v>
      </c>
      <c r="AR20" s="747">
        <f>IF(AQ14=0,0,(AQ20/AQ14)*AR14)</f>
        <v>0</v>
      </c>
      <c r="AS20" s="2563">
        <f>IF(AQ14=0,0,IF(ISBLANK(AC20),0,(AC20/AQ14)*AR14))</f>
        <v>0</v>
      </c>
      <c r="AT20" s="2562">
        <f t="shared" si="6"/>
        <v>0</v>
      </c>
      <c r="AU20" s="747">
        <f>IF(AT14=0,0,(AT20/AT14)*AU14)</f>
        <v>0</v>
      </c>
      <c r="AV20" s="2563">
        <f>IF(AT14=0,0,IF(ISBLANK(AF20),0,(AF20/AT14)*AU14))</f>
        <v>0</v>
      </c>
      <c r="AW20" s="2562">
        <f t="shared" si="7"/>
        <v>0</v>
      </c>
      <c r="AX20" s="747">
        <f>IF(AW14=0,0,(AW20/AW14)*AX14)</f>
        <v>0</v>
      </c>
      <c r="AY20" s="2563">
        <f>IF(AW14=0,0,IF(ISBLANK(AI20),0,(AI20/AW14)*AX14))</f>
        <v>0</v>
      </c>
      <c r="AZ20" s="2466"/>
    </row>
    <row r="21" spans="1:52" ht="15.75" customHeight="1">
      <c r="A21" s="2970"/>
      <c r="B21" s="2586">
        <f t="shared" si="13"/>
        <v>0</v>
      </c>
      <c r="C21" s="2587"/>
      <c r="D21" s="2436">
        <f>IF(ISBLANK(Z21),0,(Z21/B7)*P7)</f>
        <v>0</v>
      </c>
      <c r="E21" s="2457">
        <f t="shared" si="8"/>
        <v>0</v>
      </c>
      <c r="F21" s="2441">
        <f>IF(ISBLANK(B7),0,IF(B7=0,0,(AN21/B7)*P7))</f>
        <v>0</v>
      </c>
      <c r="G21" s="2436">
        <f>IF(ISBLANK(AC21),0,(AC21/B7)*P7)</f>
        <v>0</v>
      </c>
      <c r="H21" s="2457">
        <f t="shared" si="9"/>
        <v>0</v>
      </c>
      <c r="I21" s="2441">
        <f>IF(ISBLANK(B7),0,IF(B7=0,0,(AQ21/B7)*P7))</f>
        <v>0</v>
      </c>
      <c r="J21" s="2436">
        <f>IF(ISBLANK(AF21),0,(AF21/B7)*P7)</f>
        <v>0</v>
      </c>
      <c r="K21" s="2457">
        <f t="shared" si="10"/>
        <v>0</v>
      </c>
      <c r="L21" s="2441">
        <f>IF(ISBLANK(B7),0,IF(B7=0,0,(AT21/B7)*P7))</f>
        <v>0</v>
      </c>
      <c r="M21" s="2436">
        <f>IF(ISBLANK(AI21),0,(AI21/B7)*P7)</f>
        <v>0</v>
      </c>
      <c r="N21" s="2457">
        <f t="shared" si="11"/>
        <v>0</v>
      </c>
      <c r="O21" s="2441">
        <f>IF(ISBLANK(B7),0,IF(B7=0,0,(AW21/B7)*P7))</f>
        <v>0</v>
      </c>
      <c r="P21" s="2442">
        <f t="shared" si="0"/>
        <v>0</v>
      </c>
      <c r="Q21" s="2461">
        <f t="shared" si="1"/>
        <v>0</v>
      </c>
      <c r="R21" s="2463" t="str">
        <f t="shared" si="2"/>
        <v/>
      </c>
      <c r="S21" s="722"/>
      <c r="T21" s="742"/>
      <c r="U21" s="743"/>
      <c r="V21" s="717" t="s">
        <v>720</v>
      </c>
      <c r="W21" s="2546"/>
      <c r="X21" s="2658">
        <f t="shared" si="12"/>
        <v>0</v>
      </c>
      <c r="Y21" s="2554"/>
      <c r="Z21" s="2558"/>
      <c r="AA21" s="2520"/>
      <c r="AB21" s="2521"/>
      <c r="AC21" s="2558"/>
      <c r="AD21" s="2520"/>
      <c r="AE21" s="2521"/>
      <c r="AF21" s="2558"/>
      <c r="AG21" s="2520"/>
      <c r="AH21" s="2521"/>
      <c r="AI21" s="2558"/>
      <c r="AJ21" s="2520"/>
      <c r="AK21" s="2521"/>
      <c r="AL21" s="3000">
        <f t="shared" si="3"/>
        <v>0</v>
      </c>
      <c r="AM21" s="3001"/>
      <c r="AN21" s="2562">
        <f t="shared" si="4"/>
        <v>0</v>
      </c>
      <c r="AO21" s="747">
        <f>IF(AN14=0,0,(AN21/AN14)*AO14)</f>
        <v>0</v>
      </c>
      <c r="AP21" s="2563">
        <f>IF(AN14=0,0,IF(ISBLANK(Z21),0,(Z21/AN14)*AO14))</f>
        <v>0</v>
      </c>
      <c r="AQ21" s="2562">
        <f t="shared" si="5"/>
        <v>0</v>
      </c>
      <c r="AR21" s="747">
        <f>IF(AQ14=0,0,(AQ21/AQ14)*AR14)</f>
        <v>0</v>
      </c>
      <c r="AS21" s="2563">
        <f>IF(AQ14=0,0,IF(ISBLANK(AC21),0,(AC21/AQ14)*AR14))</f>
        <v>0</v>
      </c>
      <c r="AT21" s="2562">
        <f t="shared" si="6"/>
        <v>0</v>
      </c>
      <c r="AU21" s="747">
        <f>IF(AT14=0,0,(AT21/AT14)*AU14)</f>
        <v>0</v>
      </c>
      <c r="AV21" s="2563">
        <f>IF(AT14=0,0,IF(ISBLANK(AF21),0,(AF21/AT14)*AU14))</f>
        <v>0</v>
      </c>
      <c r="AW21" s="2562">
        <f t="shared" si="7"/>
        <v>0</v>
      </c>
      <c r="AX21" s="747">
        <f>IF(AW14=0,0,(AW21/AW14)*AX14)</f>
        <v>0</v>
      </c>
      <c r="AY21" s="2563">
        <f>IF(AW14=0,0,IF(ISBLANK(AI21),0,(AI21/AW14)*AX14))</f>
        <v>0</v>
      </c>
      <c r="AZ21" s="2466"/>
    </row>
    <row r="22" spans="1:52" ht="15.75" customHeight="1">
      <c r="A22" s="2970"/>
      <c r="B22" s="2660" t="str">
        <f t="shared" si="13"/>
        <v>Appareil crème prise</v>
      </c>
      <c r="C22" s="2661"/>
      <c r="D22" s="2436">
        <f>IF(ISBLANK(Z22),0,(Z22/B7)*P7)</f>
        <v>0</v>
      </c>
      <c r="E22" s="2457">
        <f t="shared" si="8"/>
        <v>0</v>
      </c>
      <c r="F22" s="2441">
        <f>IF(ISBLANK(B7),0,IF(B7=0,0,(AN22/B7)*P7))</f>
        <v>0</v>
      </c>
      <c r="G22" s="2436">
        <f>IF(ISBLANK(AC22),0,(AC22/B7)*P7)</f>
        <v>0</v>
      </c>
      <c r="H22" s="2457">
        <f t="shared" si="9"/>
        <v>0</v>
      </c>
      <c r="I22" s="2441">
        <f>IF(ISBLANK(B7),0,IF(B7=0,0,(AQ22/B7)*P7))</f>
        <v>0</v>
      </c>
      <c r="J22" s="2436">
        <f>IF(ISBLANK(AF22),0,(AF22/B7)*P7)</f>
        <v>0</v>
      </c>
      <c r="K22" s="2457">
        <f t="shared" si="10"/>
        <v>0</v>
      </c>
      <c r="L22" s="2441">
        <f>IF(ISBLANK(B7),0,IF(B7=0,0,(AT22/B7)*P7))</f>
        <v>0</v>
      </c>
      <c r="M22" s="2436">
        <f>IF(ISBLANK(AI22),0,(AI22/B7)*P7)</f>
        <v>0</v>
      </c>
      <c r="N22" s="2457">
        <f t="shared" si="11"/>
        <v>0</v>
      </c>
      <c r="O22" s="2441">
        <f>IF(ISBLANK(B7),0,IF(B7=0,0,(AW22/B7)*P7))</f>
        <v>0</v>
      </c>
      <c r="P22" s="2442">
        <f t="shared" si="0"/>
        <v>0</v>
      </c>
      <c r="Q22" s="2461">
        <f t="shared" si="1"/>
        <v>0</v>
      </c>
      <c r="R22" s="2463" t="str">
        <f t="shared" si="2"/>
        <v/>
      </c>
      <c r="S22" s="722"/>
      <c r="T22" s="742" t="s">
        <v>769</v>
      </c>
      <c r="U22" s="743"/>
      <c r="V22" s="717" t="s">
        <v>720</v>
      </c>
      <c r="W22" s="2543"/>
      <c r="X22" s="2658" t="str">
        <f t="shared" si="12"/>
        <v>Appareil crème prise</v>
      </c>
      <c r="Y22" s="2555"/>
      <c r="Z22" s="2559"/>
      <c r="AA22" s="29"/>
      <c r="AB22" s="2522"/>
      <c r="AC22" s="2559"/>
      <c r="AD22" s="29"/>
      <c r="AE22" s="2522"/>
      <c r="AF22" s="2559"/>
      <c r="AG22" s="29"/>
      <c r="AH22" s="2522"/>
      <c r="AI22" s="2559"/>
      <c r="AJ22" s="29"/>
      <c r="AK22" s="2522"/>
      <c r="AL22" s="3000" t="str">
        <f t="shared" si="3"/>
        <v>Appareil crème prise</v>
      </c>
      <c r="AM22" s="3001"/>
      <c r="AN22" s="2562">
        <f t="shared" si="4"/>
        <v>0</v>
      </c>
      <c r="AO22" s="747">
        <f>IF(AN14=0,0,(AN22/AN14)*AO14)</f>
        <v>0</v>
      </c>
      <c r="AP22" s="2563">
        <f>IF(AN14=0,0,IF(ISBLANK(Z22),0,(Z22/AN14)*AO14))</f>
        <v>0</v>
      </c>
      <c r="AQ22" s="2562">
        <f t="shared" si="5"/>
        <v>0</v>
      </c>
      <c r="AR22" s="747">
        <f>IF(AQ14=0,0,(AQ22/AQ14)*AR14)</f>
        <v>0</v>
      </c>
      <c r="AS22" s="2563">
        <f>IF(AQ14=0,0,IF(ISBLANK(AC22),0,(AC22/AQ14)*AR14))</f>
        <v>0</v>
      </c>
      <c r="AT22" s="2562">
        <f t="shared" si="6"/>
        <v>0</v>
      </c>
      <c r="AU22" s="747">
        <f>IF(AT14=0,0,(AT22/AT14)*AU14)</f>
        <v>0</v>
      </c>
      <c r="AV22" s="2563">
        <f>IF(AT14=0,0,IF(ISBLANK(AF22),0,(AF22/AT14)*AU14))</f>
        <v>0</v>
      </c>
      <c r="AW22" s="2562">
        <f t="shared" si="7"/>
        <v>0</v>
      </c>
      <c r="AX22" s="747">
        <f>IF(AW14=0,0,(AW22/AW14)*AX14)</f>
        <v>0</v>
      </c>
      <c r="AY22" s="2563">
        <f>IF(AW14=0,0,IF(ISBLANK(AI22),0,(AI22/AW14)*AX14))</f>
        <v>0</v>
      </c>
      <c r="AZ22" s="2466"/>
    </row>
    <row r="23" spans="1:52" ht="15" customHeight="1">
      <c r="A23" s="2970"/>
      <c r="B23" s="2586">
        <f t="shared" si="13"/>
        <v>0</v>
      </c>
      <c r="C23" s="2587"/>
      <c r="D23" s="2436">
        <f>IF(ISBLANK(Z23),0,(Z23/B7)*P7)</f>
        <v>0</v>
      </c>
      <c r="E23" s="2457">
        <f t="shared" si="8"/>
        <v>0</v>
      </c>
      <c r="F23" s="2441">
        <f>IF(ISBLANK(B7),0,IF(B7=0,0,(AN23/B7)*P7))</f>
        <v>0</v>
      </c>
      <c r="G23" s="2436">
        <f>IF(ISBLANK(AC23),0,(AC23/B7)*P7)</f>
        <v>0</v>
      </c>
      <c r="H23" s="2457">
        <f t="shared" si="9"/>
        <v>0</v>
      </c>
      <c r="I23" s="2441">
        <f>IF(ISBLANK(B7),0,IF(B7=0,0,(AQ23/B7)*P7))</f>
        <v>0</v>
      </c>
      <c r="J23" s="2436">
        <f>IF(ISBLANK(AF23),0,(AF23/B7)*P7)</f>
        <v>0</v>
      </c>
      <c r="K23" s="2457">
        <f t="shared" si="10"/>
        <v>0</v>
      </c>
      <c r="L23" s="2441">
        <f>IF(ISBLANK(B7),0,IF(B7=0,0,(AT23/B7)*P7))</f>
        <v>0</v>
      </c>
      <c r="M23" s="2436">
        <f>IF(ISBLANK(AI23),0,(AI23/B7)*P7)</f>
        <v>0</v>
      </c>
      <c r="N23" s="2457">
        <f t="shared" si="11"/>
        <v>0</v>
      </c>
      <c r="O23" s="2441">
        <f>IF(ISBLANK(B7),0,IF(B7=0,0,(AW23/B7)*P7))</f>
        <v>0</v>
      </c>
      <c r="P23" s="2442">
        <f t="shared" si="0"/>
        <v>0</v>
      </c>
      <c r="Q23" s="2461">
        <f t="shared" si="1"/>
        <v>0</v>
      </c>
      <c r="R23" s="2463" t="str">
        <f t="shared" si="2"/>
        <v/>
      </c>
      <c r="S23" s="722"/>
      <c r="T23" s="742"/>
      <c r="U23" s="743"/>
      <c r="V23" s="717" t="s">
        <v>720</v>
      </c>
      <c r="W23" s="2546"/>
      <c r="X23" s="2658">
        <f t="shared" si="12"/>
        <v>0</v>
      </c>
      <c r="Y23" s="2554"/>
      <c r="Z23" s="2558"/>
      <c r="AA23" s="2520"/>
      <c r="AB23" s="2521"/>
      <c r="AC23" s="2558"/>
      <c r="AD23" s="2520"/>
      <c r="AE23" s="2521"/>
      <c r="AF23" s="2558"/>
      <c r="AG23" s="2520"/>
      <c r="AH23" s="2521"/>
      <c r="AI23" s="2558"/>
      <c r="AJ23" s="2520"/>
      <c r="AK23" s="2521"/>
      <c r="AL23" s="3000">
        <f t="shared" si="3"/>
        <v>0</v>
      </c>
      <c r="AM23" s="3001"/>
      <c r="AN23" s="2562">
        <f t="shared" si="4"/>
        <v>0</v>
      </c>
      <c r="AO23" s="747">
        <f>IF(AN14=0,0,(AN23/AN14)*AO14)</f>
        <v>0</v>
      </c>
      <c r="AP23" s="2563">
        <f>IF(AN14=0,0,IF(ISBLANK(Z23),0,(Z23/AN14)*AO14))</f>
        <v>0</v>
      </c>
      <c r="AQ23" s="2562">
        <f t="shared" si="5"/>
        <v>0</v>
      </c>
      <c r="AR23" s="747">
        <f>IF(AQ14=0,0,(AQ23/AQ14)*AR14)</f>
        <v>0</v>
      </c>
      <c r="AS23" s="2563">
        <f>IF(AQ14=0,0,IF(ISBLANK(AC23),0,(AC23/AQ14)*AR14))</f>
        <v>0</v>
      </c>
      <c r="AT23" s="2562">
        <f t="shared" si="6"/>
        <v>0</v>
      </c>
      <c r="AU23" s="747">
        <f>IF(AT14=0,0,(AT23/AT14)*AU14)</f>
        <v>0</v>
      </c>
      <c r="AV23" s="2563">
        <f>IF(AT14=0,0,IF(ISBLANK(AF23),0,(AF23/AT14)*AU14))</f>
        <v>0</v>
      </c>
      <c r="AW23" s="2562">
        <f t="shared" si="7"/>
        <v>0</v>
      </c>
      <c r="AX23" s="747">
        <f>IF(AW14=0,0,(AW23/AW14)*AX14)</f>
        <v>0</v>
      </c>
      <c r="AY23" s="2563">
        <f>IF(AW14=0,0,IF(ISBLANK(AI23),0,(AI23/AW14)*AX14))</f>
        <v>0</v>
      </c>
      <c r="AZ23" s="2466"/>
    </row>
    <row r="24" spans="1:52" ht="15.75" customHeight="1">
      <c r="A24" s="2970"/>
      <c r="B24" s="2586" t="str">
        <f t="shared" si="13"/>
        <v>œufs pasteurisés</v>
      </c>
      <c r="C24" s="2587"/>
      <c r="D24" s="2436">
        <f>IF(ISBLANK(Z24),0,(Z24/B7)*P7)</f>
        <v>0</v>
      </c>
      <c r="E24" s="2457">
        <f t="shared" si="8"/>
        <v>0</v>
      </c>
      <c r="F24" s="2441">
        <f>IF(ISBLANK(B7),0,IF(B7=0,0,(AN24/B7)*P7))</f>
        <v>0</v>
      </c>
      <c r="G24" s="2436">
        <f>IF(ISBLANK(AC24),0,(AC24/B7)*P7)</f>
        <v>0</v>
      </c>
      <c r="H24" s="2457">
        <f t="shared" si="9"/>
        <v>0</v>
      </c>
      <c r="I24" s="2441">
        <f>IF(ISBLANK(B7),0,IF(B7=0,0,(AQ24/B7)*P7))</f>
        <v>0.3</v>
      </c>
      <c r="J24" s="2436">
        <f>IF(ISBLANK(AF24),0,(AF24/B7)*P7)</f>
        <v>0</v>
      </c>
      <c r="K24" s="2457">
        <f t="shared" si="10"/>
        <v>0</v>
      </c>
      <c r="L24" s="2441">
        <f>IF(ISBLANK(B7),0,IF(B7=0,0,(AT24/B7)*P7))</f>
        <v>0</v>
      </c>
      <c r="M24" s="2436">
        <f>IF(ISBLANK(AI24),0,(AI24/B7)*P7)</f>
        <v>0</v>
      </c>
      <c r="N24" s="2457">
        <f t="shared" si="11"/>
        <v>0</v>
      </c>
      <c r="O24" s="2441">
        <f>IF(ISBLANK(B7),0,IF(B7=0,0,(AW24/B7)*P7))</f>
        <v>0</v>
      </c>
      <c r="P24" s="2442">
        <f t="shared" si="0"/>
        <v>0.3</v>
      </c>
      <c r="Q24" s="2461">
        <f t="shared" si="1"/>
        <v>0</v>
      </c>
      <c r="R24" s="2463">
        <f t="shared" si="2"/>
        <v>0.375</v>
      </c>
      <c r="S24" s="722"/>
      <c r="T24" s="742" t="s">
        <v>1932</v>
      </c>
      <c r="U24" s="743" t="s">
        <v>46</v>
      </c>
      <c r="V24" s="717" t="s">
        <v>720</v>
      </c>
      <c r="W24" s="2543"/>
      <c r="X24" s="2658" t="str">
        <f t="shared" si="12"/>
        <v>œufs pasteurisés</v>
      </c>
      <c r="Y24" s="2554">
        <v>1.25</v>
      </c>
      <c r="Z24" s="2559"/>
      <c r="AA24" s="29"/>
      <c r="AB24" s="2522"/>
      <c r="AC24" s="2559"/>
      <c r="AD24" s="29">
        <v>1.5</v>
      </c>
      <c r="AE24" s="2522"/>
      <c r="AF24" s="2559"/>
      <c r="AG24" s="29"/>
      <c r="AH24" s="2522"/>
      <c r="AI24" s="2559"/>
      <c r="AJ24" s="29"/>
      <c r="AK24" s="2522"/>
      <c r="AL24" s="3000" t="str">
        <f t="shared" si="3"/>
        <v>œufs pasteurisés</v>
      </c>
      <c r="AM24" s="3001"/>
      <c r="AN24" s="2562">
        <f t="shared" si="4"/>
        <v>0</v>
      </c>
      <c r="AO24" s="747">
        <f>IF(AN14=0,0,(AN24/AN14)*AO14)</f>
        <v>0</v>
      </c>
      <c r="AP24" s="2563">
        <f>IF(AN14=0,0,IF(ISBLANK(Z24),0,(Z24/AN14)*AO14))</f>
        <v>0</v>
      </c>
      <c r="AQ24" s="2562">
        <f t="shared" si="5"/>
        <v>1.5</v>
      </c>
      <c r="AR24" s="747">
        <f>IF(AQ14=0,0,(AQ24/AQ14)*AR14)</f>
        <v>0.14064697609001406</v>
      </c>
      <c r="AS24" s="2563">
        <f>IF(AQ14=0,0,IF(ISBLANK(AC24),0,(AC24/AQ14)*AR14))</f>
        <v>0</v>
      </c>
      <c r="AT24" s="2562">
        <f t="shared" si="6"/>
        <v>0</v>
      </c>
      <c r="AU24" s="747">
        <f>IF(AT14=0,0,(AT24/AT14)*AU14)</f>
        <v>0</v>
      </c>
      <c r="AV24" s="2563">
        <f>IF(AT14=0,0,IF(ISBLANK(AF24),0,(AF24/AT14)*AU14))</f>
        <v>0</v>
      </c>
      <c r="AW24" s="2562">
        <f t="shared" si="7"/>
        <v>0</v>
      </c>
      <c r="AX24" s="747">
        <f>IF(AW14=0,0,(AW24/AW14)*AX14)</f>
        <v>0</v>
      </c>
      <c r="AY24" s="2563">
        <f>IF(AW14=0,0,IF(ISBLANK(AI24),0,(AI24/AW14)*AX14))</f>
        <v>0</v>
      </c>
      <c r="AZ24" s="2466"/>
    </row>
    <row r="25" spans="1:52" ht="15.75">
      <c r="A25" s="2970"/>
      <c r="B25" s="2586" t="str">
        <f t="shared" si="13"/>
        <v>jaunes pasteurisés</v>
      </c>
      <c r="C25" s="2587"/>
      <c r="D25" s="2436">
        <f>IF(ISBLANK(Z25),0,(Z25/B7)*P7)</f>
        <v>0</v>
      </c>
      <c r="E25" s="2457">
        <f t="shared" si="8"/>
        <v>0</v>
      </c>
      <c r="F25" s="2441">
        <f>IF(ISBLANK(B7),0,IF(B7=0,0,(AN25/B7)*P7))</f>
        <v>0</v>
      </c>
      <c r="G25" s="2436">
        <f>IF(ISBLANK(AC25),0,(AC25/B7)*P7)</f>
        <v>0</v>
      </c>
      <c r="H25" s="2457">
        <f t="shared" si="9"/>
        <v>0</v>
      </c>
      <c r="I25" s="2441">
        <f>IF(ISBLANK(B7),0,IF(B7=0,0,(AQ25/B7)*P7))</f>
        <v>0.15</v>
      </c>
      <c r="J25" s="2436">
        <f>IF(ISBLANK(AF25),0,(AF25/B7)*P7)</f>
        <v>0</v>
      </c>
      <c r="K25" s="2457">
        <f t="shared" si="10"/>
        <v>0</v>
      </c>
      <c r="L25" s="2441">
        <f>IF(ISBLANK(B7),0,IF(B7=0,0,(AT25/B7)*P7))</f>
        <v>0</v>
      </c>
      <c r="M25" s="2436">
        <f>IF(ISBLANK(AI25),0,(AI25/B7)*P7)</f>
        <v>0</v>
      </c>
      <c r="N25" s="2457">
        <f t="shared" si="11"/>
        <v>0</v>
      </c>
      <c r="O25" s="2441">
        <f>IF(ISBLANK(B7),0,IF(B7=0,0,(AW25/B7)*P7))</f>
        <v>0</v>
      </c>
      <c r="P25" s="2442">
        <f t="shared" si="0"/>
        <v>0.15</v>
      </c>
      <c r="Q25" s="2461">
        <f t="shared" si="1"/>
        <v>0</v>
      </c>
      <c r="R25" s="2463">
        <f t="shared" si="2"/>
        <v>0.1875</v>
      </c>
      <c r="S25" s="722"/>
      <c r="T25" s="742" t="s">
        <v>1933</v>
      </c>
      <c r="U25" s="743" t="s">
        <v>761</v>
      </c>
      <c r="V25" s="717" t="s">
        <v>720</v>
      </c>
      <c r="W25" s="2546"/>
      <c r="X25" s="2658" t="str">
        <f t="shared" si="12"/>
        <v>jaunes pasteurisés</v>
      </c>
      <c r="Y25" s="2554">
        <v>1.25</v>
      </c>
      <c r="Z25" s="2558"/>
      <c r="AA25" s="2520"/>
      <c r="AB25" s="2521"/>
      <c r="AC25" s="2558"/>
      <c r="AD25" s="2520">
        <v>0.75</v>
      </c>
      <c r="AE25" s="2521"/>
      <c r="AF25" s="2558"/>
      <c r="AG25" s="2520"/>
      <c r="AH25" s="2521"/>
      <c r="AI25" s="2558"/>
      <c r="AJ25" s="2520"/>
      <c r="AK25" s="2521"/>
      <c r="AL25" s="3000" t="str">
        <f t="shared" si="3"/>
        <v>jaunes pasteurisés</v>
      </c>
      <c r="AM25" s="3001"/>
      <c r="AN25" s="2562">
        <f t="shared" si="4"/>
        <v>0</v>
      </c>
      <c r="AO25" s="747">
        <f>IF(AN14=0,0,(AN25/AN14)*AO14)</f>
        <v>0</v>
      </c>
      <c r="AP25" s="2563">
        <f>IF(AN14=0,0,IF(ISBLANK(Z25),0,(Z25/AN14)*AO14))</f>
        <v>0</v>
      </c>
      <c r="AQ25" s="2562">
        <f t="shared" si="5"/>
        <v>0.75</v>
      </c>
      <c r="AR25" s="747">
        <f>IF(AQ14=0,0,(AQ25/AQ14)*AR14)</f>
        <v>7.0323488045007029E-2</v>
      </c>
      <c r="AS25" s="2563">
        <f>IF(AQ14=0,0,IF(ISBLANK(AC25),0,(AC25/AQ14)*AR14))</f>
        <v>0</v>
      </c>
      <c r="AT25" s="2562">
        <f t="shared" si="6"/>
        <v>0</v>
      </c>
      <c r="AU25" s="747">
        <f>IF(AT14=0,0,(AT25/AT14)*AU14)</f>
        <v>0</v>
      </c>
      <c r="AV25" s="2563">
        <f>IF(AT14=0,0,IF(ISBLANK(AF25),0,(AF25/AT14)*AU14))</f>
        <v>0</v>
      </c>
      <c r="AW25" s="2562">
        <f t="shared" si="7"/>
        <v>0</v>
      </c>
      <c r="AX25" s="747">
        <f>IF(AW14=0,0,(AW25/AW14)*AX14)</f>
        <v>0</v>
      </c>
      <c r="AY25" s="2563">
        <f>IF(AW14=0,0,IF(ISBLANK(AI25),0,(AI25/AW14)*AX14))</f>
        <v>0</v>
      </c>
      <c r="AZ25" s="2466"/>
    </row>
    <row r="26" spans="1:52" ht="15.75">
      <c r="A26" s="2970"/>
      <c r="B26" s="2586" t="str">
        <f t="shared" si="13"/>
        <v>lait</v>
      </c>
      <c r="C26" s="2587"/>
      <c r="D26" s="2436">
        <f>IF(ISBLANK(Z26),0,(Z26/B7)*P7)</f>
        <v>0</v>
      </c>
      <c r="E26" s="2457">
        <f t="shared" si="8"/>
        <v>0</v>
      </c>
      <c r="F26" s="2441">
        <f>IF(ISBLANK(B7),0,IF(B7=0,0,(AN26/B7)*P7))</f>
        <v>0</v>
      </c>
      <c r="G26" s="2436">
        <f>IF(ISBLANK(AC26),0,(AC26/B7)*P7)</f>
        <v>0</v>
      </c>
      <c r="H26" s="2457">
        <f t="shared" si="9"/>
        <v>0</v>
      </c>
      <c r="I26" s="2441">
        <f>IF(ISBLANK(B7),0,IF(B7=0,0,(AQ26/B7)*P7))</f>
        <v>0.8</v>
      </c>
      <c r="J26" s="2436">
        <f>IF(ISBLANK(AF26),0,(AF26/B7)*P7)</f>
        <v>0</v>
      </c>
      <c r="K26" s="2457">
        <f t="shared" si="10"/>
        <v>0</v>
      </c>
      <c r="L26" s="2441">
        <f>IF(ISBLANK(B7),0,IF(B7=0,0,(AT26/B7)*P7))</f>
        <v>0</v>
      </c>
      <c r="M26" s="2436">
        <f>IF(ISBLANK(AI26),0,(AI26/B7)*P7)</f>
        <v>0</v>
      </c>
      <c r="N26" s="2457">
        <f t="shared" si="11"/>
        <v>0</v>
      </c>
      <c r="O26" s="2441">
        <f>IF(ISBLANK(B7),0,IF(B7=0,0,(AW26/B7)*P7))</f>
        <v>0</v>
      </c>
      <c r="P26" s="2442">
        <f t="shared" si="0"/>
        <v>0.8</v>
      </c>
      <c r="Q26" s="2461">
        <f t="shared" si="1"/>
        <v>0</v>
      </c>
      <c r="R26" s="2463">
        <f t="shared" si="2"/>
        <v>1</v>
      </c>
      <c r="S26" s="722"/>
      <c r="T26" s="742" t="s">
        <v>47</v>
      </c>
      <c r="U26" s="745"/>
      <c r="V26" s="717" t="s">
        <v>720</v>
      </c>
      <c r="W26" s="2543"/>
      <c r="X26" s="2658" t="str">
        <f t="shared" si="12"/>
        <v>lait</v>
      </c>
      <c r="Y26" s="2554">
        <v>1.25</v>
      </c>
      <c r="Z26" s="2559"/>
      <c r="AA26" s="29"/>
      <c r="AB26" s="2522"/>
      <c r="AC26" s="2559"/>
      <c r="AD26" s="29">
        <v>4</v>
      </c>
      <c r="AE26" s="2522"/>
      <c r="AF26" s="2559"/>
      <c r="AG26" s="29"/>
      <c r="AH26" s="2522"/>
      <c r="AI26" s="2559"/>
      <c r="AJ26" s="29"/>
      <c r="AK26" s="2522"/>
      <c r="AL26" s="3000" t="str">
        <f t="shared" si="3"/>
        <v>lait</v>
      </c>
      <c r="AM26" s="3001"/>
      <c r="AN26" s="2562">
        <f t="shared" si="4"/>
        <v>0</v>
      </c>
      <c r="AO26" s="747">
        <f>IF(AN14=0,0,(AN26/AN14)*AO14)</f>
        <v>0</v>
      </c>
      <c r="AP26" s="2563">
        <f>IF(AN14=0,0,IF(ISBLANK(Z26),0,(Z26/AN14)*AO14))</f>
        <v>0</v>
      </c>
      <c r="AQ26" s="2562">
        <f t="shared" si="5"/>
        <v>4</v>
      </c>
      <c r="AR26" s="747">
        <f>IF(AQ14=0,0,(AQ26/AQ14)*AR14)</f>
        <v>0.37505860290670412</v>
      </c>
      <c r="AS26" s="2563">
        <f>IF(AQ14=0,0,IF(ISBLANK(AC26),0,(AC26/AQ14)*AR14))</f>
        <v>0</v>
      </c>
      <c r="AT26" s="2562">
        <f t="shared" si="6"/>
        <v>0</v>
      </c>
      <c r="AU26" s="747">
        <f>IF(AT14=0,0,(AT26/AT14)*AU14)</f>
        <v>0</v>
      </c>
      <c r="AV26" s="2563">
        <f>IF(AT14=0,0,IF(ISBLANK(AF26),0,(AF26/AT14)*AU14))</f>
        <v>0</v>
      </c>
      <c r="AW26" s="2562">
        <f t="shared" si="7"/>
        <v>0</v>
      </c>
      <c r="AX26" s="747">
        <f>IF(AW14=0,0,(AW26/AW14)*AX14)</f>
        <v>0</v>
      </c>
      <c r="AY26" s="2563">
        <f>IF(AW14=0,0,IF(ISBLANK(AI26),0,(AI26/AW14)*AX14))</f>
        <v>0</v>
      </c>
      <c r="AZ26" s="2466"/>
    </row>
    <row r="27" spans="1:52" ht="15.75">
      <c r="A27" s="2970"/>
      <c r="B27" s="2586" t="str">
        <f t="shared" si="13"/>
        <v>crème fraiche</v>
      </c>
      <c r="C27" s="2587"/>
      <c r="D27" s="2436">
        <f>IF(ISBLANK(Z27),0,(Z27/B7)*P7)</f>
        <v>0</v>
      </c>
      <c r="E27" s="2457">
        <f t="shared" si="8"/>
        <v>0</v>
      </c>
      <c r="F27" s="2441">
        <f>IF(ISBLANK(B7),0,IF(B7=0,0,(AN27/B7)*P7))</f>
        <v>0</v>
      </c>
      <c r="G27" s="2436">
        <f>IF(ISBLANK(AC27),0,(AC27/B7)*P7)</f>
        <v>0</v>
      </c>
      <c r="H27" s="2457">
        <f t="shared" si="9"/>
        <v>0</v>
      </c>
      <c r="I27" s="2441">
        <f>IF(ISBLANK(B7),0,IF(B7=0,0,(AQ27/B7)*P7))</f>
        <v>0.8</v>
      </c>
      <c r="J27" s="2436">
        <f>IF(ISBLANK(AF27),0,(AF27/B7)*P7)</f>
        <v>0</v>
      </c>
      <c r="K27" s="2457">
        <f t="shared" si="10"/>
        <v>0</v>
      </c>
      <c r="L27" s="2441">
        <f>IF(ISBLANK(B7),0,IF(B7=0,0,(AT27/B7)*P7))</f>
        <v>0</v>
      </c>
      <c r="M27" s="2436">
        <f>IF(ISBLANK(AI27),0,(AI27/B7)*P7)</f>
        <v>0</v>
      </c>
      <c r="N27" s="2457">
        <f t="shared" si="11"/>
        <v>0</v>
      </c>
      <c r="O27" s="2441">
        <f>IF(ISBLANK(B7),0,IF(B7=0,0,(AW27/B7)*P7))</f>
        <v>0</v>
      </c>
      <c r="P27" s="2442">
        <f t="shared" si="0"/>
        <v>0.8</v>
      </c>
      <c r="Q27" s="2461">
        <f t="shared" si="1"/>
        <v>0</v>
      </c>
      <c r="R27" s="2463">
        <f t="shared" si="2"/>
        <v>1</v>
      </c>
      <c r="S27" s="722"/>
      <c r="T27" s="742" t="s">
        <v>762</v>
      </c>
      <c r="U27" s="745"/>
      <c r="V27" s="717" t="s">
        <v>720</v>
      </c>
      <c r="W27" s="2546"/>
      <c r="X27" s="2658" t="str">
        <f t="shared" si="12"/>
        <v>crème fraiche</v>
      </c>
      <c r="Y27" s="2554">
        <v>1.25</v>
      </c>
      <c r="Z27" s="2558"/>
      <c r="AA27" s="2520"/>
      <c r="AB27" s="2521"/>
      <c r="AC27" s="2558"/>
      <c r="AD27" s="2520">
        <v>4</v>
      </c>
      <c r="AE27" s="2521"/>
      <c r="AF27" s="2558"/>
      <c r="AG27" s="2520"/>
      <c r="AH27" s="2521"/>
      <c r="AI27" s="2558"/>
      <c r="AJ27" s="2520"/>
      <c r="AK27" s="2521"/>
      <c r="AL27" s="3000" t="str">
        <f t="shared" si="3"/>
        <v>crème fraiche</v>
      </c>
      <c r="AM27" s="3001"/>
      <c r="AN27" s="2562">
        <f t="shared" si="4"/>
        <v>0</v>
      </c>
      <c r="AO27" s="747">
        <f>IF(AN14=0,0,(AN27/AN14)*AO14)</f>
        <v>0</v>
      </c>
      <c r="AP27" s="2563">
        <f>IF(AN14=0,0,IF(ISBLANK(Z27),0,(Z27/AN14)*AO14))</f>
        <v>0</v>
      </c>
      <c r="AQ27" s="2562">
        <f t="shared" si="5"/>
        <v>4</v>
      </c>
      <c r="AR27" s="747">
        <f>IF(AQ14=0,0,(AQ27/AQ14)*AR14)</f>
        <v>0.37505860290670412</v>
      </c>
      <c r="AS27" s="2563">
        <f>IF(AQ14=0,0,IF(ISBLANK(AC27),0,(AC27/AQ14)*AR14))</f>
        <v>0</v>
      </c>
      <c r="AT27" s="2562">
        <f t="shared" si="6"/>
        <v>0</v>
      </c>
      <c r="AU27" s="747">
        <f>IF(AT14=0,0,(AT27/AT14)*AU14)</f>
        <v>0</v>
      </c>
      <c r="AV27" s="2563">
        <f>IF(AT14=0,0,IF(ISBLANK(AF27),0,(AF27/AT14)*AU14))</f>
        <v>0</v>
      </c>
      <c r="AW27" s="2562">
        <f t="shared" si="7"/>
        <v>0</v>
      </c>
      <c r="AX27" s="747">
        <f>IF(AW14=0,0,(AW27/AW14)*AX14)</f>
        <v>0</v>
      </c>
      <c r="AY27" s="2563">
        <f>IF(AW14=0,0,IF(ISBLANK(AI27),0,(AI27/AW14)*AX14))</f>
        <v>0</v>
      </c>
      <c r="AZ27" s="2466"/>
    </row>
    <row r="28" spans="1:52" ht="15" customHeight="1">
      <c r="A28" s="2970"/>
      <c r="B28" s="2586" t="str">
        <f t="shared" si="13"/>
        <v>fécule</v>
      </c>
      <c r="C28" s="2587"/>
      <c r="D28" s="2436">
        <f>IF(ISBLANK(Z28),0,(Z28/B7)*P7)</f>
        <v>0</v>
      </c>
      <c r="E28" s="2457">
        <f t="shared" si="8"/>
        <v>0</v>
      </c>
      <c r="F28" s="2441">
        <f>IF(ISBLANK(B7),0,IF(B7=0,0,(AN28/B7)*P7))</f>
        <v>0</v>
      </c>
      <c r="G28" s="2436">
        <f>IF(ISBLANK(AC28),0,(AC28/B7)*P7)</f>
        <v>0</v>
      </c>
      <c r="H28" s="2457">
        <f t="shared" si="9"/>
        <v>0</v>
      </c>
      <c r="I28" s="2441">
        <f>IF(ISBLANK(B7),0,IF(B7=0,0,(AQ28/B7)*P7))</f>
        <v>0.03</v>
      </c>
      <c r="J28" s="2436">
        <f>IF(ISBLANK(AF28),0,(AF28/B7)*P7)</f>
        <v>0</v>
      </c>
      <c r="K28" s="2457">
        <f t="shared" si="10"/>
        <v>0</v>
      </c>
      <c r="L28" s="2441">
        <f>IF(ISBLANK(B7),0,IF(B7=0,0,(AT28/B7)*P7))</f>
        <v>0</v>
      </c>
      <c r="M28" s="2436">
        <f>IF(ISBLANK(AI28),0,(AI28/B7)*P7)</f>
        <v>0</v>
      </c>
      <c r="N28" s="2457">
        <f t="shared" si="11"/>
        <v>0</v>
      </c>
      <c r="O28" s="2441">
        <f>IF(ISBLANK(B7),0,IF(B7=0,0,(AW28/B7)*P7))</f>
        <v>0</v>
      </c>
      <c r="P28" s="2442">
        <f t="shared" si="0"/>
        <v>0.03</v>
      </c>
      <c r="Q28" s="2461">
        <f t="shared" si="1"/>
        <v>0</v>
      </c>
      <c r="R28" s="2463">
        <f t="shared" si="2"/>
        <v>3.7499999999999999E-2</v>
      </c>
      <c r="S28" s="722"/>
      <c r="T28" s="742" t="s">
        <v>48</v>
      </c>
      <c r="U28" s="745"/>
      <c r="V28" s="717" t="s">
        <v>720</v>
      </c>
      <c r="W28" s="2543"/>
      <c r="X28" s="2658" t="str">
        <f t="shared" si="12"/>
        <v>fécule</v>
      </c>
      <c r="Y28" s="2554">
        <v>1.25</v>
      </c>
      <c r="Z28" s="2559"/>
      <c r="AA28" s="29"/>
      <c r="AB28" s="2522"/>
      <c r="AC28" s="2559"/>
      <c r="AD28" s="29">
        <v>0.15</v>
      </c>
      <c r="AE28" s="2522"/>
      <c r="AF28" s="2559"/>
      <c r="AG28" s="29"/>
      <c r="AH28" s="2522"/>
      <c r="AI28" s="2559"/>
      <c r="AJ28" s="29"/>
      <c r="AK28" s="2522"/>
      <c r="AL28" s="3000" t="str">
        <f t="shared" si="3"/>
        <v>fécule</v>
      </c>
      <c r="AM28" s="3001"/>
      <c r="AN28" s="2562">
        <f t="shared" si="4"/>
        <v>0</v>
      </c>
      <c r="AO28" s="747">
        <f>IF(AN14=0,0,(AN28/AN14)*AO14)</f>
        <v>0</v>
      </c>
      <c r="AP28" s="2563">
        <f>IF(AN14=0,0,IF(ISBLANK(Z28),0,(Z28/AN14)*AO14))</f>
        <v>0</v>
      </c>
      <c r="AQ28" s="2562">
        <f t="shared" si="5"/>
        <v>0.15</v>
      </c>
      <c r="AR28" s="747">
        <f>IF(AQ14=0,0,(AQ28/AQ14)*AR14)</f>
        <v>1.4064697609001404E-2</v>
      </c>
      <c r="AS28" s="2563">
        <f>IF(AQ14=0,0,IF(ISBLANK(AC28),0,(AC28/AQ14)*AR14))</f>
        <v>0</v>
      </c>
      <c r="AT28" s="2562">
        <f t="shared" si="6"/>
        <v>0</v>
      </c>
      <c r="AU28" s="747">
        <f>IF(AT14=0,0,(AT28/AT14)*AU14)</f>
        <v>0</v>
      </c>
      <c r="AV28" s="2563">
        <f>IF(AT14=0,0,IF(ISBLANK(AF28),0,(AF28/AT14)*AU14))</f>
        <v>0</v>
      </c>
      <c r="AW28" s="2562">
        <f t="shared" si="7"/>
        <v>0</v>
      </c>
      <c r="AX28" s="747">
        <f>IF(AW14=0,0,(AW28/AW14)*AX14)</f>
        <v>0</v>
      </c>
      <c r="AY28" s="2563">
        <f>IF(AW14=0,0,IF(ISBLANK(AI28),0,(AI28/AW14)*AX14))</f>
        <v>0</v>
      </c>
      <c r="AZ28" s="2466"/>
    </row>
    <row r="29" spans="1:52" ht="15" customHeight="1">
      <c r="A29" s="2970"/>
      <c r="B29" s="2586" t="str">
        <f t="shared" si="13"/>
        <v>sel fin</v>
      </c>
      <c r="C29" s="2587"/>
      <c r="D29" s="2436">
        <f>IF(ISBLANK(Z29),0,(Z29/B7)*P7)</f>
        <v>0</v>
      </c>
      <c r="E29" s="2457">
        <f t="shared" si="8"/>
        <v>0</v>
      </c>
      <c r="F29" s="2441">
        <f>IF(ISBLANK(B7),0,IF(B7=0,0,(AN29/B7)*P7))</f>
        <v>0</v>
      </c>
      <c r="G29" s="2436">
        <f>IF(ISBLANK(AC29),0,(AC29/B7)*P7)</f>
        <v>0</v>
      </c>
      <c r="H29" s="2457">
        <f t="shared" si="9"/>
        <v>0</v>
      </c>
      <c r="I29" s="2441">
        <f>IF(ISBLANK(B7),0,IF(B7=0,0,(AQ29/B7)*P7))</f>
        <v>1.1999999999999999E-2</v>
      </c>
      <c r="J29" s="2436">
        <f>IF(ISBLANK(AF29),0,(AF29/B7)*P7)</f>
        <v>0</v>
      </c>
      <c r="K29" s="2457">
        <f t="shared" si="10"/>
        <v>0</v>
      </c>
      <c r="L29" s="2441">
        <f>IF(ISBLANK(B7),0,IF(B7=0,0,(AT29/B7)*P7))</f>
        <v>0</v>
      </c>
      <c r="M29" s="2436">
        <f>IF(ISBLANK(AI29),0,(AI29/B7)*P7)</f>
        <v>0</v>
      </c>
      <c r="N29" s="2457">
        <f t="shared" si="11"/>
        <v>0</v>
      </c>
      <c r="O29" s="2441">
        <f>IF(ISBLANK(B7),0,IF(B7=0,0,(AW29/B7)*P7))</f>
        <v>0</v>
      </c>
      <c r="P29" s="2442">
        <f t="shared" si="0"/>
        <v>1.1999999999999999E-2</v>
      </c>
      <c r="Q29" s="2461">
        <f t="shared" si="1"/>
        <v>0</v>
      </c>
      <c r="R29" s="2463">
        <f t="shared" si="2"/>
        <v>1.4999999999999998E-2</v>
      </c>
      <c r="S29" s="722"/>
      <c r="T29" s="742" t="s">
        <v>3</v>
      </c>
      <c r="U29" s="745"/>
      <c r="V29" s="717" t="s">
        <v>720</v>
      </c>
      <c r="W29" s="2546"/>
      <c r="X29" s="2658" t="str">
        <f t="shared" si="12"/>
        <v>sel fin</v>
      </c>
      <c r="Y29" s="2554">
        <v>1.25</v>
      </c>
      <c r="Z29" s="2558"/>
      <c r="AA29" s="2520"/>
      <c r="AB29" s="2521"/>
      <c r="AC29" s="2558"/>
      <c r="AD29" s="2520">
        <v>0.06</v>
      </c>
      <c r="AE29" s="2521"/>
      <c r="AF29" s="2558"/>
      <c r="AG29" s="2520"/>
      <c r="AH29" s="2521"/>
      <c r="AI29" s="2558"/>
      <c r="AJ29" s="2520"/>
      <c r="AK29" s="2521"/>
      <c r="AL29" s="3000" t="str">
        <f t="shared" si="3"/>
        <v>sel fin</v>
      </c>
      <c r="AM29" s="3001"/>
      <c r="AN29" s="2562">
        <f t="shared" si="4"/>
        <v>0</v>
      </c>
      <c r="AO29" s="747">
        <f>IF(AN14=0,0,(AN29/AN14)*AO14)</f>
        <v>0</v>
      </c>
      <c r="AP29" s="2563">
        <f>IF(AN14=0,0,IF(ISBLANK(Z29),0,(Z29/AN14)*AO14))</f>
        <v>0</v>
      </c>
      <c r="AQ29" s="2562">
        <f t="shared" si="5"/>
        <v>0.06</v>
      </c>
      <c r="AR29" s="747">
        <f>IF(AQ14=0,0,(AQ29/AQ14)*AR14)</f>
        <v>5.6258790436005618E-3</v>
      </c>
      <c r="AS29" s="2563">
        <f>IF(AQ14=0,0,IF(ISBLANK(AC29),0,(AC29/AQ14)*AR14))</f>
        <v>0</v>
      </c>
      <c r="AT29" s="2562">
        <f t="shared" si="6"/>
        <v>0</v>
      </c>
      <c r="AU29" s="747">
        <f>IF(AT14=0,0,(AT29/AT14)*AU14)</f>
        <v>0</v>
      </c>
      <c r="AV29" s="2563">
        <f>IF(AT14=0,0,IF(ISBLANK(AF29),0,(AF29/AT14)*AU14))</f>
        <v>0</v>
      </c>
      <c r="AW29" s="2562">
        <f t="shared" si="7"/>
        <v>0</v>
      </c>
      <c r="AX29" s="747">
        <f>IF(AW14=0,0,(AW29/AW14)*AX14)</f>
        <v>0</v>
      </c>
      <c r="AY29" s="2563">
        <f>IF(AW14=0,0,IF(ISBLANK(AI29),0,(AI29/AW14)*AX14))</f>
        <v>0</v>
      </c>
      <c r="AZ29" s="2466"/>
    </row>
    <row r="30" spans="1:52" ht="15" customHeight="1">
      <c r="A30" s="2970"/>
      <c r="B30" s="2586" t="str">
        <f t="shared" si="13"/>
        <v>piment de cayenne</v>
      </c>
      <c r="C30" s="2587"/>
      <c r="D30" s="2436">
        <f>IF(ISBLANK(Z30),0,(Z30/B7)*P7)</f>
        <v>0</v>
      </c>
      <c r="E30" s="2457">
        <f t="shared" si="8"/>
        <v>0</v>
      </c>
      <c r="F30" s="2441">
        <f>IF(ISBLANK(B7),0,IF(B7=0,0,(AN30/B7)*P7))</f>
        <v>0</v>
      </c>
      <c r="G30" s="2436">
        <f>IF(ISBLANK(AC30),0,(AC30/B7)*P7)</f>
        <v>0</v>
      </c>
      <c r="H30" s="2457">
        <f t="shared" si="9"/>
        <v>0</v>
      </c>
      <c r="I30" s="2441">
        <f>IF(ISBLANK(B7),0,IF(B7=0,0,(AQ30/B7)*P7))</f>
        <v>4.0000000000000002E-4</v>
      </c>
      <c r="J30" s="2436">
        <f>IF(ISBLANK(AF30),0,(AF30/B7)*P7)</f>
        <v>0</v>
      </c>
      <c r="K30" s="2457">
        <f t="shared" si="10"/>
        <v>0</v>
      </c>
      <c r="L30" s="2441">
        <f>IF(ISBLANK(B7),0,IF(B7=0,0,(AT30/B7)*P7))</f>
        <v>0</v>
      </c>
      <c r="M30" s="2436">
        <f>IF(ISBLANK(AI30),0,(AI30/B7)*P7)</f>
        <v>0</v>
      </c>
      <c r="N30" s="2457">
        <f t="shared" si="11"/>
        <v>0</v>
      </c>
      <c r="O30" s="2441">
        <f>IF(ISBLANK(B7),0,IF(B7=0,0,(AW30/B7)*P7))</f>
        <v>0</v>
      </c>
      <c r="P30" s="2442">
        <f t="shared" si="0"/>
        <v>4.0000000000000002E-4</v>
      </c>
      <c r="Q30" s="2461">
        <f t="shared" si="1"/>
        <v>0</v>
      </c>
      <c r="R30" s="2463" t="str">
        <f t="shared" si="2"/>
        <v/>
      </c>
      <c r="S30" s="722"/>
      <c r="T30" s="742" t="s">
        <v>49</v>
      </c>
      <c r="U30" s="745" t="s">
        <v>1817</v>
      </c>
      <c r="V30" s="717" t="s">
        <v>720</v>
      </c>
      <c r="W30" s="2543"/>
      <c r="X30" s="2658" t="str">
        <f t="shared" si="12"/>
        <v>piment de cayenne</v>
      </c>
      <c r="Y30" s="2554">
        <v>1.25</v>
      </c>
      <c r="Z30" s="2559"/>
      <c r="AA30" s="29"/>
      <c r="AB30" s="2522"/>
      <c r="AC30" s="2559"/>
      <c r="AD30" s="29">
        <v>2E-3</v>
      </c>
      <c r="AE30" s="2522"/>
      <c r="AF30" s="2559"/>
      <c r="AG30" s="29"/>
      <c r="AH30" s="2522"/>
      <c r="AI30" s="2559"/>
      <c r="AJ30" s="29"/>
      <c r="AK30" s="2522"/>
      <c r="AL30" s="3000" t="str">
        <f t="shared" si="3"/>
        <v>piment de cayenne</v>
      </c>
      <c r="AM30" s="3001"/>
      <c r="AN30" s="2562">
        <f t="shared" si="4"/>
        <v>0</v>
      </c>
      <c r="AO30" s="747">
        <f>IF(AN14=0,0,(AN30/AN14)*AO14)</f>
        <v>0</v>
      </c>
      <c r="AP30" s="2563">
        <f>IF(AN14=0,0,IF(ISBLANK(Z30),0,(Z30/AN14)*AO14))</f>
        <v>0</v>
      </c>
      <c r="AQ30" s="2562">
        <f t="shared" si="5"/>
        <v>2E-3</v>
      </c>
      <c r="AR30" s="747">
        <f>IF(AQ14=0,0,(AQ30/AQ14)*AR14)</f>
        <v>1.8752930145335208E-4</v>
      </c>
      <c r="AS30" s="2563">
        <f>IF(AQ14=0,0,IF(ISBLANK(AC30),0,(AC30/AQ14)*AR14))</f>
        <v>0</v>
      </c>
      <c r="AT30" s="2562">
        <f t="shared" si="6"/>
        <v>0</v>
      </c>
      <c r="AU30" s="747">
        <f>IF(AT14=0,0,(AT30/AT14)*AU14)</f>
        <v>0</v>
      </c>
      <c r="AV30" s="2563">
        <f>IF(AT14=0,0,IF(ISBLANK(AF30),0,(AF30/AT14)*AU14))</f>
        <v>0</v>
      </c>
      <c r="AW30" s="2562">
        <f t="shared" si="7"/>
        <v>0</v>
      </c>
      <c r="AX30" s="747">
        <f>IF(AW14=0,0,(AW30/AW14)*AX14)</f>
        <v>0</v>
      </c>
      <c r="AY30" s="2563">
        <f>IF(AW14=0,0,IF(ISBLANK(AI30),0,(AI30/AW14)*AX14))</f>
        <v>0</v>
      </c>
      <c r="AZ30" s="2466"/>
    </row>
    <row r="31" spans="1:52" ht="15.75">
      <c r="A31" s="2970"/>
      <c r="B31" s="2586" t="str">
        <f t="shared" si="13"/>
        <v>muscade</v>
      </c>
      <c r="C31" s="2587"/>
      <c r="D31" s="2436">
        <f>IF(ISBLANK(Z31),0,(Z31/B7)*P7)</f>
        <v>0</v>
      </c>
      <c r="E31" s="2457">
        <f t="shared" si="8"/>
        <v>0</v>
      </c>
      <c r="F31" s="2441">
        <f>IF(ISBLANK(B7),0,IF(B7=0,0,(AN31/B7)*P7))</f>
        <v>0</v>
      </c>
      <c r="G31" s="2436">
        <f>IF(ISBLANK(AC31),0,(AC31/B7)*P7)</f>
        <v>0</v>
      </c>
      <c r="H31" s="2457">
        <f t="shared" si="9"/>
        <v>0</v>
      </c>
      <c r="I31" s="2441">
        <f>IF(ISBLANK(B7),0,IF(B7=0,0,(AQ31/B7)*P7))</f>
        <v>6.0000000000000006E-4</v>
      </c>
      <c r="J31" s="2436">
        <f>IF(ISBLANK(AF31),0,(AF31/B7)*P7)</f>
        <v>0</v>
      </c>
      <c r="K31" s="2457">
        <f t="shared" si="10"/>
        <v>0</v>
      </c>
      <c r="L31" s="2441">
        <f>IF(ISBLANK(B7),0,IF(B7=0,0,(AT31/B7)*P7))</f>
        <v>0</v>
      </c>
      <c r="M31" s="2436">
        <f>IF(ISBLANK(AI31),0,(AI31/B7)*P7)</f>
        <v>0</v>
      </c>
      <c r="N31" s="2457">
        <f t="shared" si="11"/>
        <v>0</v>
      </c>
      <c r="O31" s="2441">
        <f>IF(ISBLANK(B7),0,IF(B7=0,0,(AW31/B7)*P7))</f>
        <v>0</v>
      </c>
      <c r="P31" s="2442">
        <f t="shared" si="0"/>
        <v>6.0000000000000006E-4</v>
      </c>
      <c r="Q31" s="2461">
        <f t="shared" si="1"/>
        <v>0</v>
      </c>
      <c r="R31" s="2463" t="str">
        <f t="shared" si="2"/>
        <v/>
      </c>
      <c r="S31" s="722"/>
      <c r="T31" s="742" t="s">
        <v>50</v>
      </c>
      <c r="U31" s="745"/>
      <c r="V31" s="717" t="s">
        <v>720</v>
      </c>
      <c r="W31" s="2546"/>
      <c r="X31" s="2658" t="str">
        <f t="shared" si="12"/>
        <v>muscade</v>
      </c>
      <c r="Y31" s="2554">
        <v>1.25</v>
      </c>
      <c r="Z31" s="2558"/>
      <c r="AA31" s="2520"/>
      <c r="AB31" s="2521"/>
      <c r="AC31" s="2558"/>
      <c r="AD31" s="2520">
        <v>3.0000000000000001E-3</v>
      </c>
      <c r="AE31" s="2521"/>
      <c r="AF31" s="2558"/>
      <c r="AG31" s="2520"/>
      <c r="AH31" s="2521"/>
      <c r="AI31" s="2558"/>
      <c r="AJ31" s="2520"/>
      <c r="AK31" s="2521"/>
      <c r="AL31" s="3000" t="str">
        <f t="shared" si="3"/>
        <v>muscade</v>
      </c>
      <c r="AM31" s="3001"/>
      <c r="AN31" s="2562">
        <f t="shared" si="4"/>
        <v>0</v>
      </c>
      <c r="AO31" s="747">
        <f>IF(AN14=0,0,(AN31/AN14)*AO14)</f>
        <v>0</v>
      </c>
      <c r="AP31" s="2563">
        <f>IF(AN14=0,0,IF(ISBLANK(Z31),0,(Z31/AN14)*AO14))</f>
        <v>0</v>
      </c>
      <c r="AQ31" s="2562">
        <f t="shared" si="5"/>
        <v>3.0000000000000001E-3</v>
      </c>
      <c r="AR31" s="747">
        <f>IF(AQ14=0,0,(AQ31/AQ14)*AR14)</f>
        <v>2.8129395218002813E-4</v>
      </c>
      <c r="AS31" s="2563">
        <f>IF(AQ14=0,0,IF(ISBLANK(AC31),0,(AC31/AQ14)*AR14))</f>
        <v>0</v>
      </c>
      <c r="AT31" s="2562">
        <f t="shared" si="6"/>
        <v>0</v>
      </c>
      <c r="AU31" s="747">
        <f>IF(AT14=0,0,(AT31/AT14)*AU14)</f>
        <v>0</v>
      </c>
      <c r="AV31" s="2563">
        <f>IF(AT14=0,0,IF(ISBLANK(AF31),0,(AF31/AT14)*AU14))</f>
        <v>0</v>
      </c>
      <c r="AW31" s="2562">
        <f t="shared" si="7"/>
        <v>0</v>
      </c>
      <c r="AX31" s="747">
        <f>IF(AW14=0,0,(AW31/AW14)*AX14)</f>
        <v>0</v>
      </c>
      <c r="AY31" s="2563">
        <f>IF(AW14=0,0,IF(ISBLANK(AI31),0,(AI31/AW14)*AX14))</f>
        <v>0</v>
      </c>
      <c r="AZ31" s="2466"/>
    </row>
    <row r="32" spans="1:52" ht="15" customHeight="1">
      <c r="A32" s="2970"/>
      <c r="B32" s="2586" t="str">
        <f t="shared" si="13"/>
        <v>beurre fondu</v>
      </c>
      <c r="C32" s="2587"/>
      <c r="D32" s="2436">
        <f>IF(ISBLANK(Z32),0,(Z32/B7)*P7)</f>
        <v>0</v>
      </c>
      <c r="E32" s="2457">
        <f t="shared" si="8"/>
        <v>0</v>
      </c>
      <c r="F32" s="2441">
        <f>IF(ISBLANK(B7),0,IF(B7=0,0,(AN32/B7)*P7))</f>
        <v>0</v>
      </c>
      <c r="G32" s="2436">
        <f>IF(ISBLANK(AC32),0,(AC32/B7)*P7)</f>
        <v>0</v>
      </c>
      <c r="H32" s="2457">
        <f t="shared" si="9"/>
        <v>0</v>
      </c>
      <c r="I32" s="2441">
        <f>IF(ISBLANK(B7),0,IF(B7=0,0,(AQ32/B7)*P7))</f>
        <v>0.04</v>
      </c>
      <c r="J32" s="2436">
        <f>IF(ISBLANK(AF32),0,(AF32/B7)*P7)</f>
        <v>0</v>
      </c>
      <c r="K32" s="2457">
        <f t="shared" si="10"/>
        <v>0</v>
      </c>
      <c r="L32" s="2441">
        <f>IF(ISBLANK(B7),0,IF(B7=0,0,(AT32/B7)*P7))</f>
        <v>0</v>
      </c>
      <c r="M32" s="2436">
        <f>IF(ISBLANK(AI32),0,(AI32/B7)*P7)</f>
        <v>0</v>
      </c>
      <c r="N32" s="2457">
        <f t="shared" si="11"/>
        <v>0</v>
      </c>
      <c r="O32" s="2441">
        <f>IF(ISBLANK(B7),0,IF(B7=0,0,(AW32/B7)*P7))</f>
        <v>0</v>
      </c>
      <c r="P32" s="2442">
        <f t="shared" si="0"/>
        <v>0.04</v>
      </c>
      <c r="Q32" s="2461">
        <f t="shared" si="1"/>
        <v>0</v>
      </c>
      <c r="R32" s="2463">
        <f t="shared" si="2"/>
        <v>0.05</v>
      </c>
      <c r="S32" s="722"/>
      <c r="T32" s="742" t="s">
        <v>763</v>
      </c>
      <c r="U32" s="745"/>
      <c r="V32" s="717" t="s">
        <v>720</v>
      </c>
      <c r="W32" s="2543"/>
      <c r="X32" s="2658" t="str">
        <f t="shared" si="12"/>
        <v>beurre fondu</v>
      </c>
      <c r="Y32" s="2554">
        <v>1.25</v>
      </c>
      <c r="Z32" s="2559"/>
      <c r="AA32" s="29"/>
      <c r="AB32" s="2522"/>
      <c r="AC32" s="2559"/>
      <c r="AD32" s="29">
        <v>0.2</v>
      </c>
      <c r="AE32" s="2522"/>
      <c r="AF32" s="2559"/>
      <c r="AG32" s="29"/>
      <c r="AH32" s="2522"/>
      <c r="AI32" s="2559"/>
      <c r="AJ32" s="29"/>
      <c r="AK32" s="2522"/>
      <c r="AL32" s="3000" t="str">
        <f t="shared" si="3"/>
        <v>beurre fondu</v>
      </c>
      <c r="AM32" s="3001"/>
      <c r="AN32" s="2562">
        <f t="shared" si="4"/>
        <v>0</v>
      </c>
      <c r="AO32" s="747">
        <f>IF(AN14=0,0,(AN32/AN14)*AO14)</f>
        <v>0</v>
      </c>
      <c r="AP32" s="2563">
        <f>IF(AN14=0,0,IF(ISBLANK(Z32),0,(Z32/AN14)*AO14))</f>
        <v>0</v>
      </c>
      <c r="AQ32" s="2562">
        <f t="shared" si="5"/>
        <v>0.2</v>
      </c>
      <c r="AR32" s="747">
        <f>IF(AQ14=0,0,(AQ32/AQ14)*AR14)</f>
        <v>1.8752930145335207E-2</v>
      </c>
      <c r="AS32" s="2563">
        <f>IF(AQ14=0,0,IF(ISBLANK(AC32),0,(AC32/AQ14)*AR14))</f>
        <v>0</v>
      </c>
      <c r="AT32" s="2562">
        <f t="shared" si="6"/>
        <v>0</v>
      </c>
      <c r="AU32" s="747">
        <f>IF(AT14=0,0,(AT32/AT14)*AU14)</f>
        <v>0</v>
      </c>
      <c r="AV32" s="2563">
        <f>IF(AT14=0,0,IF(ISBLANK(AF32),0,(AF32/AT14)*AU14))</f>
        <v>0</v>
      </c>
      <c r="AW32" s="2562">
        <f t="shared" si="7"/>
        <v>0</v>
      </c>
      <c r="AX32" s="747">
        <f>IF(AW14=0,0,(AW32/AW14)*AX14)</f>
        <v>0</v>
      </c>
      <c r="AY32" s="2563">
        <f>IF(AW14=0,0,IF(ISBLANK(AI32),0,(AI32/AW14)*AX14))</f>
        <v>0</v>
      </c>
      <c r="AZ32" s="2466"/>
    </row>
    <row r="33" spans="1:52" ht="15" customHeight="1">
      <c r="A33" s="2970"/>
      <c r="B33" s="2586">
        <f t="shared" si="13"/>
        <v>0</v>
      </c>
      <c r="C33" s="2587"/>
      <c r="D33" s="2436">
        <f>IF(ISBLANK(Z33),0,(Z33/B7)*P7)</f>
        <v>0</v>
      </c>
      <c r="E33" s="2457">
        <f t="shared" si="8"/>
        <v>0</v>
      </c>
      <c r="F33" s="2441">
        <f>IF(ISBLANK(B7),0,IF(B7=0,0,(AN33/B7)*P7))</f>
        <v>0</v>
      </c>
      <c r="G33" s="2436">
        <f>IF(ISBLANK(AC33),0,(AC33/B7)*P7)</f>
        <v>0</v>
      </c>
      <c r="H33" s="2457">
        <f t="shared" si="9"/>
        <v>0</v>
      </c>
      <c r="I33" s="2441">
        <f>IF(ISBLANK(B7),0,IF(B7=0,0,(AQ33/B7)*P7))</f>
        <v>0</v>
      </c>
      <c r="J33" s="2436">
        <f>IF(ISBLANK(AF33),0,(AF33/B7)*P7)</f>
        <v>0</v>
      </c>
      <c r="K33" s="2457">
        <f t="shared" si="10"/>
        <v>0</v>
      </c>
      <c r="L33" s="2441">
        <f>IF(ISBLANK(B7),0,IF(B7=0,0,(AT33/B7)*P7))</f>
        <v>0</v>
      </c>
      <c r="M33" s="2436">
        <f>IF(ISBLANK(AI33),0,(AI33/B7)*P7)</f>
        <v>0</v>
      </c>
      <c r="N33" s="2457">
        <f t="shared" si="11"/>
        <v>0</v>
      </c>
      <c r="O33" s="2441">
        <f>IF(ISBLANK(B7),0,IF(B7=0,0,(AW33/B7)*P7))</f>
        <v>0</v>
      </c>
      <c r="P33" s="2442">
        <f t="shared" si="0"/>
        <v>0</v>
      </c>
      <c r="Q33" s="2461">
        <f t="shared" si="1"/>
        <v>0</v>
      </c>
      <c r="R33" s="2463" t="str">
        <f t="shared" si="2"/>
        <v/>
      </c>
      <c r="S33" s="722"/>
      <c r="T33" s="742"/>
      <c r="U33" s="745"/>
      <c r="V33" s="717" t="s">
        <v>720</v>
      </c>
      <c r="W33" s="2546"/>
      <c r="X33" s="2658">
        <f t="shared" si="12"/>
        <v>0</v>
      </c>
      <c r="Y33" s="2554"/>
      <c r="Z33" s="2558"/>
      <c r="AA33" s="2520"/>
      <c r="AB33" s="2521"/>
      <c r="AC33" s="2558"/>
      <c r="AD33" s="2520"/>
      <c r="AE33" s="2521"/>
      <c r="AF33" s="2558"/>
      <c r="AG33" s="2520"/>
      <c r="AH33" s="2521"/>
      <c r="AI33" s="2558"/>
      <c r="AJ33" s="2520"/>
      <c r="AK33" s="2521"/>
      <c r="AL33" s="3000">
        <f t="shared" si="3"/>
        <v>0</v>
      </c>
      <c r="AM33" s="3001"/>
      <c r="AN33" s="2562">
        <f t="shared" si="4"/>
        <v>0</v>
      </c>
      <c r="AO33" s="747">
        <f>IF(AN14=0,0,(AN33/AN14)*AO14)</f>
        <v>0</v>
      </c>
      <c r="AP33" s="2563">
        <f>IF(AN14=0,0,IF(ISBLANK(Z33),0,(Z33/AN14)*AO14))</f>
        <v>0</v>
      </c>
      <c r="AQ33" s="2562">
        <f t="shared" si="5"/>
        <v>0</v>
      </c>
      <c r="AR33" s="747">
        <f>IF(AQ14=0,0,(AQ33/AQ14)*AR14)</f>
        <v>0</v>
      </c>
      <c r="AS33" s="2563">
        <f>IF(AQ14=0,0,IF(ISBLANK(AC33),0,(AC33/AQ14)*AR14))</f>
        <v>0</v>
      </c>
      <c r="AT33" s="2562">
        <f t="shared" si="6"/>
        <v>0</v>
      </c>
      <c r="AU33" s="747">
        <f>IF(AT14=0,0,(AT33/AT14)*AU14)</f>
        <v>0</v>
      </c>
      <c r="AV33" s="2563">
        <f>IF(AT14=0,0,IF(ISBLANK(AF33),0,(AF33/AT14)*AU14))</f>
        <v>0</v>
      </c>
      <c r="AW33" s="2562">
        <f t="shared" si="7"/>
        <v>0</v>
      </c>
      <c r="AX33" s="747">
        <f>IF(AW14=0,0,(AW33/AW14)*AX14)</f>
        <v>0</v>
      </c>
      <c r="AY33" s="2563">
        <f>IF(AW14=0,0,IF(ISBLANK(AI33),0,(AI33/AW14)*AX14))</f>
        <v>0</v>
      </c>
      <c r="AZ33" s="2466"/>
    </row>
    <row r="34" spans="1:52" ht="15" customHeight="1">
      <c r="A34" s="2970"/>
      <c r="B34" s="2660" t="str">
        <f t="shared" si="13"/>
        <v>Garniture</v>
      </c>
      <c r="C34" s="2661"/>
      <c r="D34" s="2436">
        <f>IF(ISBLANK(Z34),0,(Z34/B7)*P7)</f>
        <v>0</v>
      </c>
      <c r="E34" s="2457">
        <f t="shared" si="8"/>
        <v>0</v>
      </c>
      <c r="F34" s="2441">
        <f>IF(ISBLANK(B7),0,IF(B7=0,0,(AN34/B7)*P7))</f>
        <v>0</v>
      </c>
      <c r="G34" s="2436">
        <f>IF(ISBLANK(AC34),0,(AC34/B7)*P7)</f>
        <v>0</v>
      </c>
      <c r="H34" s="2457">
        <f t="shared" si="9"/>
        <v>0</v>
      </c>
      <c r="I34" s="2441">
        <f>IF(ISBLANK(B7),0,IF(B7=0,0,(AQ34/B7)*P7))</f>
        <v>0</v>
      </c>
      <c r="J34" s="2436">
        <f>IF(ISBLANK(AF34),0,(AF34/B7)*P7)</f>
        <v>0</v>
      </c>
      <c r="K34" s="2457">
        <f t="shared" si="10"/>
        <v>0</v>
      </c>
      <c r="L34" s="2441">
        <f>IF(ISBLANK(B7),0,IF(B7=0,0,(AT34/B7)*P7))</f>
        <v>0</v>
      </c>
      <c r="M34" s="2436">
        <f>IF(ISBLANK(AI34),0,(AI34/B7)*P7)</f>
        <v>0</v>
      </c>
      <c r="N34" s="2457">
        <f t="shared" si="11"/>
        <v>0</v>
      </c>
      <c r="O34" s="2441">
        <f>IF(ISBLANK(B7),0,IF(B7=0,0,(AW34/B7)*P7))</f>
        <v>0</v>
      </c>
      <c r="P34" s="2442">
        <f t="shared" si="0"/>
        <v>0</v>
      </c>
      <c r="Q34" s="2461">
        <f t="shared" si="1"/>
        <v>0</v>
      </c>
      <c r="R34" s="2463" t="str">
        <f t="shared" si="2"/>
        <v/>
      </c>
      <c r="S34" s="722"/>
      <c r="T34" s="742" t="s">
        <v>770</v>
      </c>
      <c r="U34" s="745"/>
      <c r="V34" s="717" t="s">
        <v>720</v>
      </c>
      <c r="W34" s="2543"/>
      <c r="X34" s="2658" t="str">
        <f t="shared" si="12"/>
        <v>Garniture</v>
      </c>
      <c r="Y34" s="2555"/>
      <c r="Z34" s="2559"/>
      <c r="AA34" s="29"/>
      <c r="AB34" s="2522"/>
      <c r="AC34" s="2559"/>
      <c r="AD34" s="29"/>
      <c r="AE34" s="2522"/>
      <c r="AF34" s="2559"/>
      <c r="AG34" s="29"/>
      <c r="AH34" s="2522"/>
      <c r="AI34" s="2559"/>
      <c r="AJ34" s="29"/>
      <c r="AK34" s="2522"/>
      <c r="AL34" s="3000" t="str">
        <f t="shared" si="3"/>
        <v>Garniture</v>
      </c>
      <c r="AM34" s="3001"/>
      <c r="AN34" s="2562">
        <f t="shared" si="4"/>
        <v>0</v>
      </c>
      <c r="AO34" s="747">
        <f>IF(AN14=0,0,(AN34/AN14)*AO14)</f>
        <v>0</v>
      </c>
      <c r="AP34" s="2563">
        <f>IF(AN14=0,0,IF(ISBLANK(Z34),0,(Z34/AN14)*AO14))</f>
        <v>0</v>
      </c>
      <c r="AQ34" s="2562">
        <f t="shared" si="5"/>
        <v>0</v>
      </c>
      <c r="AR34" s="747">
        <f>IF(AQ14=0,0,(AQ34/AQ14)*AR14)</f>
        <v>0</v>
      </c>
      <c r="AS34" s="2563">
        <f>IF(AQ14=0,0,IF(ISBLANK(AC34),0,(AC34/AQ14)*AR14))</f>
        <v>0</v>
      </c>
      <c r="AT34" s="2562">
        <f t="shared" si="6"/>
        <v>0</v>
      </c>
      <c r="AU34" s="747">
        <f>IF(AT14=0,0,(AT34/AT14)*AU14)</f>
        <v>0</v>
      </c>
      <c r="AV34" s="2563">
        <f>IF(AT14=0,0,IF(ISBLANK(AF34),0,(AF34/AT14)*AU14))</f>
        <v>0</v>
      </c>
      <c r="AW34" s="2562">
        <f t="shared" si="7"/>
        <v>0</v>
      </c>
      <c r="AX34" s="747">
        <f>IF(AW14=0,0,(AW34/AW14)*AX14)</f>
        <v>0</v>
      </c>
      <c r="AY34" s="2563">
        <f>IF(AW14=0,0,IF(ISBLANK(AI34),0,(AI34/AW14)*AX14))</f>
        <v>0</v>
      </c>
      <c r="AZ34" s="2466"/>
    </row>
    <row r="35" spans="1:52" ht="15" customHeight="1">
      <c r="A35" s="2970"/>
      <c r="B35" s="2586">
        <f t="shared" si="13"/>
        <v>0</v>
      </c>
      <c r="C35" s="2587"/>
      <c r="D35" s="2436">
        <f>IF(ISBLANK(Z35),0,(Z35/B7)*P7)</f>
        <v>0</v>
      </c>
      <c r="E35" s="2457">
        <f t="shared" si="8"/>
        <v>0</v>
      </c>
      <c r="F35" s="2441">
        <f>IF(ISBLANK(B7),0,IF(B7=0,0,(AN35/B7)*P7))</f>
        <v>0</v>
      </c>
      <c r="G35" s="2436">
        <f>IF(ISBLANK(AC35),0,(AC35/B7)*P7)</f>
        <v>0</v>
      </c>
      <c r="H35" s="2457">
        <f t="shared" si="9"/>
        <v>0</v>
      </c>
      <c r="I35" s="2441">
        <f>IF(ISBLANK(B7),0,IF(B7=0,0,(AQ35/B7)*P7))</f>
        <v>0</v>
      </c>
      <c r="J35" s="2436">
        <f>IF(ISBLANK(AF35),0,(AF35/B7)*P7)</f>
        <v>0</v>
      </c>
      <c r="K35" s="2457">
        <f t="shared" si="10"/>
        <v>0</v>
      </c>
      <c r="L35" s="2441">
        <f>IF(ISBLANK(B7),0,IF(B7=0,0,(AT35/B7)*P7))</f>
        <v>0</v>
      </c>
      <c r="M35" s="2436">
        <f>IF(ISBLANK(AI35),0,(AI35/B7)*P7)</f>
        <v>0</v>
      </c>
      <c r="N35" s="2457">
        <f t="shared" si="11"/>
        <v>0</v>
      </c>
      <c r="O35" s="2441">
        <f>IF(ISBLANK(B7),0,IF(B7=0,0,(AW35/B7)*P7))</f>
        <v>0</v>
      </c>
      <c r="P35" s="2442">
        <f t="shared" si="0"/>
        <v>0</v>
      </c>
      <c r="Q35" s="2461">
        <f t="shared" si="1"/>
        <v>0</v>
      </c>
      <c r="R35" s="2463" t="str">
        <f t="shared" si="2"/>
        <v/>
      </c>
      <c r="S35" s="722"/>
      <c r="T35" s="742"/>
      <c r="U35" s="745"/>
      <c r="V35" s="717" t="s">
        <v>720</v>
      </c>
      <c r="W35" s="2546"/>
      <c r="X35" s="2658">
        <f t="shared" si="12"/>
        <v>0</v>
      </c>
      <c r="Y35" s="2554"/>
      <c r="Z35" s="2558"/>
      <c r="AA35" s="2520"/>
      <c r="AB35" s="2521"/>
      <c r="AC35" s="2558"/>
      <c r="AD35" s="2520"/>
      <c r="AE35" s="2521"/>
      <c r="AF35" s="2558"/>
      <c r="AG35" s="2520"/>
      <c r="AH35" s="2521"/>
      <c r="AI35" s="2558"/>
      <c r="AJ35" s="2520"/>
      <c r="AK35" s="2521"/>
      <c r="AL35" s="3000">
        <f t="shared" si="3"/>
        <v>0</v>
      </c>
      <c r="AM35" s="3001"/>
      <c r="AN35" s="2562">
        <f t="shared" si="4"/>
        <v>0</v>
      </c>
      <c r="AO35" s="747">
        <f>IF(AN14=0,0,(AN35/AN14)*AO14)</f>
        <v>0</v>
      </c>
      <c r="AP35" s="2563">
        <f>IF(AN14=0,0,IF(ISBLANK(Z35),0,(Z35/AN14)*AO14))</f>
        <v>0</v>
      </c>
      <c r="AQ35" s="2562">
        <f t="shared" si="5"/>
        <v>0</v>
      </c>
      <c r="AR35" s="747">
        <f>IF(AQ14=0,0,(AQ35/AQ14)*AR14)</f>
        <v>0</v>
      </c>
      <c r="AS35" s="2563">
        <f>IF(AQ14=0,0,IF(ISBLANK(AC35),0,(AC35/AQ14)*AR14))</f>
        <v>0</v>
      </c>
      <c r="AT35" s="2562">
        <f t="shared" si="6"/>
        <v>0</v>
      </c>
      <c r="AU35" s="747">
        <f>IF(AT14=0,0,(AT35/AT14)*AU14)</f>
        <v>0</v>
      </c>
      <c r="AV35" s="2563">
        <f>IF(AT14=0,0,IF(ISBLANK(AF35),0,(AF35/AT14)*AU14))</f>
        <v>0</v>
      </c>
      <c r="AW35" s="2562">
        <f t="shared" si="7"/>
        <v>0</v>
      </c>
      <c r="AX35" s="747">
        <f>IF(AW14=0,0,(AW35/AW14)*AX14)</f>
        <v>0</v>
      </c>
      <c r="AY35" s="2563">
        <f>IF(AW14=0,0,IF(ISBLANK(AI35),0,(AI35/AW14)*AX14))</f>
        <v>0</v>
      </c>
      <c r="AZ35" s="2466"/>
    </row>
    <row r="36" spans="1:52" ht="15.75">
      <c r="A36" s="2970"/>
      <c r="B36" s="2586" t="str">
        <f t="shared" si="13"/>
        <v>lardons de poitrine fumée</v>
      </c>
      <c r="C36" s="2587"/>
      <c r="D36" s="2436">
        <f>IF(ISBLANK(Z36),0,(Z36/B7)*P7)</f>
        <v>0</v>
      </c>
      <c r="E36" s="2457">
        <f t="shared" si="8"/>
        <v>0</v>
      </c>
      <c r="F36" s="2441">
        <f>IF(ISBLANK(B7),0,IF(B7=0,0,(AN36/B7)*P7))</f>
        <v>0</v>
      </c>
      <c r="G36" s="2436">
        <f>IF(ISBLANK(AC36),0,(AC36/B7)*P7)</f>
        <v>0</v>
      </c>
      <c r="H36" s="2457">
        <f t="shared" si="9"/>
        <v>0</v>
      </c>
      <c r="I36" s="2441">
        <f>IF(ISBLANK(B7),0,IF(B7=0,0,(AQ36/B7)*P7))</f>
        <v>0</v>
      </c>
      <c r="J36" s="2436">
        <f>IF(ISBLANK(AF36),0,(AF36/B7)*P7)</f>
        <v>0</v>
      </c>
      <c r="K36" s="2457">
        <f t="shared" si="10"/>
        <v>0</v>
      </c>
      <c r="L36" s="2441">
        <f>IF(ISBLANK(B7),0,IF(B7=0,0,(AT36/B7)*P7))</f>
        <v>0.3</v>
      </c>
      <c r="M36" s="2436">
        <f>IF(ISBLANK(AI36),0,(AI36/B7)*P7)</f>
        <v>0</v>
      </c>
      <c r="N36" s="2457">
        <f t="shared" si="11"/>
        <v>0</v>
      </c>
      <c r="O36" s="2441">
        <f>IF(ISBLANK(B7),0,IF(B7=0,0,(AW36/B7)*P7))</f>
        <v>0</v>
      </c>
      <c r="P36" s="2442">
        <f t="shared" si="0"/>
        <v>0.3</v>
      </c>
      <c r="Q36" s="2461">
        <f t="shared" si="1"/>
        <v>0</v>
      </c>
      <c r="R36" s="2463">
        <f t="shared" si="2"/>
        <v>0.375</v>
      </c>
      <c r="S36" s="722"/>
      <c r="T36" s="742" t="s">
        <v>764</v>
      </c>
      <c r="U36" s="745"/>
      <c r="V36" s="717" t="s">
        <v>720</v>
      </c>
      <c r="W36" s="2543"/>
      <c r="X36" s="2658" t="str">
        <f t="shared" si="12"/>
        <v>lardons de poitrine fumée</v>
      </c>
      <c r="Y36" s="2554">
        <v>1.25</v>
      </c>
      <c r="Z36" s="2559"/>
      <c r="AA36" s="29"/>
      <c r="AB36" s="2522"/>
      <c r="AC36" s="2559"/>
      <c r="AD36" s="29"/>
      <c r="AE36" s="2522"/>
      <c r="AF36" s="2559"/>
      <c r="AG36" s="29">
        <v>1.5</v>
      </c>
      <c r="AH36" s="2522"/>
      <c r="AI36" s="2559"/>
      <c r="AJ36" s="29"/>
      <c r="AK36" s="2522"/>
      <c r="AL36" s="3000" t="str">
        <f t="shared" si="3"/>
        <v>lardons de poitrine fumée</v>
      </c>
      <c r="AM36" s="3001"/>
      <c r="AN36" s="2562">
        <f t="shared" si="4"/>
        <v>0</v>
      </c>
      <c r="AO36" s="747">
        <f>IF(AN14=0,0,(AN36/AN14)*AO14)</f>
        <v>0</v>
      </c>
      <c r="AP36" s="2563">
        <f>IF(AN14=0,0,IF(ISBLANK(Z36),0,(Z36/AN14)*AO14))</f>
        <v>0</v>
      </c>
      <c r="AQ36" s="2562">
        <f t="shared" si="5"/>
        <v>0</v>
      </c>
      <c r="AR36" s="747">
        <f>IF(AQ14=0,0,(AQ36/AQ14)*AR14)</f>
        <v>0</v>
      </c>
      <c r="AS36" s="2563">
        <f>IF(AQ14=0,0,IF(ISBLANK(AC36),0,(AC36/AQ14)*AR14))</f>
        <v>0</v>
      </c>
      <c r="AT36" s="2562">
        <f t="shared" si="6"/>
        <v>1.5</v>
      </c>
      <c r="AU36" s="747">
        <f>IF(AT14=0,0,(AT36/AT14)*AU14)</f>
        <v>0.5</v>
      </c>
      <c r="AV36" s="2563">
        <f>IF(AT14=0,0,IF(ISBLANK(AF36),0,(AF36/AT14)*AU14))</f>
        <v>0</v>
      </c>
      <c r="AW36" s="2562">
        <f t="shared" si="7"/>
        <v>0</v>
      </c>
      <c r="AX36" s="747">
        <f>IF(AW14=0,0,(AW36/AW14)*AX14)</f>
        <v>0</v>
      </c>
      <c r="AY36" s="2563">
        <f>IF(AW14=0,0,IF(ISBLANK(AI36),0,(AI36/AW14)*AX14))</f>
        <v>0</v>
      </c>
      <c r="AZ36" s="2466"/>
    </row>
    <row r="37" spans="1:52" ht="15" customHeight="1">
      <c r="A37" s="2970"/>
      <c r="B37" s="2586" t="str">
        <f t="shared" si="13"/>
        <v>emmenthal rapé</v>
      </c>
      <c r="C37" s="2587"/>
      <c r="D37" s="2436">
        <f>IF(ISBLANK(Z37),0,(Z37/B7)*P7)</f>
        <v>0</v>
      </c>
      <c r="E37" s="2457">
        <f t="shared" si="8"/>
        <v>0</v>
      </c>
      <c r="F37" s="2441">
        <f>IF(ISBLANK(B7),0,IF(B7=0,0,(AN37/B7)*P7))</f>
        <v>0</v>
      </c>
      <c r="G37" s="2436">
        <f>IF(ISBLANK(AC37),0,(AC37/B7)*P7)</f>
        <v>0</v>
      </c>
      <c r="H37" s="2457">
        <f t="shared" si="9"/>
        <v>0</v>
      </c>
      <c r="I37" s="2441">
        <f>IF(ISBLANK(B7),0,IF(B7=0,0,(AQ37/B7)*P7))</f>
        <v>0</v>
      </c>
      <c r="J37" s="2436">
        <f>IF(ISBLANK(AF37),0,(AF37/B7)*P7)</f>
        <v>0</v>
      </c>
      <c r="K37" s="2457">
        <f t="shared" si="10"/>
        <v>0</v>
      </c>
      <c r="L37" s="2441">
        <f>IF(ISBLANK(B7),0,IF(B7=0,0,(AT37/B7)*P7))</f>
        <v>0.3</v>
      </c>
      <c r="M37" s="2436">
        <f>IF(ISBLANK(AI37),0,(AI37/B7)*P7)</f>
        <v>0</v>
      </c>
      <c r="N37" s="2457">
        <f t="shared" si="11"/>
        <v>0</v>
      </c>
      <c r="O37" s="2441">
        <f>IF(ISBLANK(B7),0,IF(B7=0,0,(AW37/B7)*P7))</f>
        <v>0</v>
      </c>
      <c r="P37" s="2442">
        <f t="shared" si="0"/>
        <v>0.3</v>
      </c>
      <c r="Q37" s="2461">
        <f t="shared" si="1"/>
        <v>0</v>
      </c>
      <c r="R37" s="2463">
        <f t="shared" si="2"/>
        <v>0.375</v>
      </c>
      <c r="S37" s="722"/>
      <c r="T37" s="742" t="s">
        <v>765</v>
      </c>
      <c r="U37" s="745"/>
      <c r="V37" s="717" t="s">
        <v>720</v>
      </c>
      <c r="W37" s="2546"/>
      <c r="X37" s="2658" t="str">
        <f t="shared" si="12"/>
        <v>emmenthal rapé</v>
      </c>
      <c r="Y37" s="2554">
        <v>1.25</v>
      </c>
      <c r="Z37" s="2558"/>
      <c r="AA37" s="2520"/>
      <c r="AB37" s="2521"/>
      <c r="AC37" s="2558"/>
      <c r="AD37" s="2520"/>
      <c r="AE37" s="2521"/>
      <c r="AF37" s="2558"/>
      <c r="AG37" s="2520">
        <v>1.5</v>
      </c>
      <c r="AH37" s="2521"/>
      <c r="AI37" s="2558"/>
      <c r="AJ37" s="2520"/>
      <c r="AK37" s="2521"/>
      <c r="AL37" s="3000" t="str">
        <f t="shared" si="3"/>
        <v>emmenthal rapé</v>
      </c>
      <c r="AM37" s="3001"/>
      <c r="AN37" s="2562">
        <f t="shared" si="4"/>
        <v>0</v>
      </c>
      <c r="AO37" s="747">
        <f>IF(AN14=0,0,(AN37/AN14)*AO14)</f>
        <v>0</v>
      </c>
      <c r="AP37" s="2563">
        <f>IF(AN14=0,0,IF(ISBLANK(Z37),0,(Z37/AN14)*AO14))</f>
        <v>0</v>
      </c>
      <c r="AQ37" s="2562">
        <f t="shared" si="5"/>
        <v>0</v>
      </c>
      <c r="AR37" s="747">
        <f>IF(AQ14=0,0,(AQ37/AQ14)*AR14)</f>
        <v>0</v>
      </c>
      <c r="AS37" s="2563">
        <f>IF(AQ14=0,0,IF(ISBLANK(AC37),0,(AC37/AQ14)*AR14))</f>
        <v>0</v>
      </c>
      <c r="AT37" s="2562">
        <f t="shared" si="6"/>
        <v>1.5</v>
      </c>
      <c r="AU37" s="747">
        <f>IF(AT14=0,0,(AT37/AT14)*AU14)</f>
        <v>0.5</v>
      </c>
      <c r="AV37" s="2563">
        <f>IF(AT14=0,0,IF(ISBLANK(AF37),0,(AF37/AT14)*AU14))</f>
        <v>0</v>
      </c>
      <c r="AW37" s="2562">
        <f t="shared" si="7"/>
        <v>0</v>
      </c>
      <c r="AX37" s="747">
        <f>IF(AW14=0,0,(AW37/AW14)*AX14)</f>
        <v>0</v>
      </c>
      <c r="AY37" s="2563">
        <f>IF(AW14=0,0,IF(ISBLANK(AI37),0,(AI37/AW14)*AX14))</f>
        <v>0</v>
      </c>
      <c r="AZ37" s="2466"/>
    </row>
    <row r="38" spans="1:52" ht="15" customHeight="1">
      <c r="A38" s="2970"/>
      <c r="B38" s="2586">
        <f t="shared" si="13"/>
        <v>0</v>
      </c>
      <c r="C38" s="2587"/>
      <c r="D38" s="2436">
        <f>IF(ISBLANK(Z38),0,(Z38/B7)*P7)</f>
        <v>0</v>
      </c>
      <c r="E38" s="2457">
        <f t="shared" si="8"/>
        <v>0</v>
      </c>
      <c r="F38" s="2441">
        <f>IF(ISBLANK(B7),0,IF(B7=0,0,(AN38/B7)*P7))</f>
        <v>0</v>
      </c>
      <c r="G38" s="2436">
        <f>IF(ISBLANK(AC38),0,(AC38/B7)*P7)</f>
        <v>0</v>
      </c>
      <c r="H38" s="2457">
        <f t="shared" si="9"/>
        <v>0</v>
      </c>
      <c r="I38" s="2441">
        <f>IF(ISBLANK(B7),0,IF(B7=0,0,(AQ38/B7)*P7))</f>
        <v>0</v>
      </c>
      <c r="J38" s="2436">
        <f>IF(ISBLANK(AF38),0,(AF38/B7)*P7)</f>
        <v>0</v>
      </c>
      <c r="K38" s="2457">
        <f t="shared" si="10"/>
        <v>0</v>
      </c>
      <c r="L38" s="2441">
        <f>IF(ISBLANK(B7),0,IF(B7=0,0,(AT38/B7)*P7))</f>
        <v>0</v>
      </c>
      <c r="M38" s="2436">
        <f>IF(ISBLANK(AI38),0,(AI38/B7)*P7)</f>
        <v>0</v>
      </c>
      <c r="N38" s="2457">
        <f t="shared" si="11"/>
        <v>0</v>
      </c>
      <c r="O38" s="2441">
        <f>IF(ISBLANK(B7),0,IF(B7=0,0,(AW38/B7)*P7))</f>
        <v>0</v>
      </c>
      <c r="P38" s="2442">
        <f t="shared" si="0"/>
        <v>0</v>
      </c>
      <c r="Q38" s="2461">
        <f t="shared" si="1"/>
        <v>0</v>
      </c>
      <c r="R38" s="2463" t="str">
        <f t="shared" si="2"/>
        <v/>
      </c>
      <c r="S38" s="722"/>
      <c r="T38" s="742"/>
      <c r="U38" s="745"/>
      <c r="V38" s="717" t="s">
        <v>720</v>
      </c>
      <c r="W38" s="2543"/>
      <c r="X38" s="2658">
        <f t="shared" si="12"/>
        <v>0</v>
      </c>
      <c r="Y38" s="2555"/>
      <c r="Z38" s="2559"/>
      <c r="AA38" s="29"/>
      <c r="AB38" s="2522"/>
      <c r="AC38" s="2559"/>
      <c r="AD38" s="29"/>
      <c r="AE38" s="2522"/>
      <c r="AF38" s="2559"/>
      <c r="AG38" s="29"/>
      <c r="AH38" s="2522"/>
      <c r="AI38" s="2559"/>
      <c r="AJ38" s="29"/>
      <c r="AK38" s="2522"/>
      <c r="AL38" s="3000">
        <f t="shared" si="3"/>
        <v>0</v>
      </c>
      <c r="AM38" s="3001"/>
      <c r="AN38" s="2562">
        <f t="shared" si="4"/>
        <v>0</v>
      </c>
      <c r="AO38" s="747">
        <f>IF(AN14=0,0,(AN38/AN14)*AO14)</f>
        <v>0</v>
      </c>
      <c r="AP38" s="2563">
        <f>IF(AN14=0,0,IF(ISBLANK(Z38),0,(Z38/AN14)*AO14))</f>
        <v>0</v>
      </c>
      <c r="AQ38" s="2562">
        <f t="shared" si="5"/>
        <v>0</v>
      </c>
      <c r="AR38" s="747">
        <f>IF(AQ14=0,0,(AQ38/AQ14)*AR14)</f>
        <v>0</v>
      </c>
      <c r="AS38" s="2563">
        <f>IF(AQ14=0,0,IF(ISBLANK(AC38),0,(AC38/AQ14)*AR14))</f>
        <v>0</v>
      </c>
      <c r="AT38" s="2562">
        <f t="shared" si="6"/>
        <v>0</v>
      </c>
      <c r="AU38" s="747">
        <f>IF(AT14=0,0,(AT38/AT14)*AU14)</f>
        <v>0</v>
      </c>
      <c r="AV38" s="2563">
        <f>IF(AT14=0,0,IF(ISBLANK(AF38),0,(AF38/AT14)*AU14))</f>
        <v>0</v>
      </c>
      <c r="AW38" s="2562">
        <f t="shared" si="7"/>
        <v>0</v>
      </c>
      <c r="AX38" s="747">
        <f>IF(AW14=0,0,(AW38/AW14)*AX14)</f>
        <v>0</v>
      </c>
      <c r="AY38" s="2563">
        <f>IF(AW14=0,0,IF(ISBLANK(AI38),0,(AI38/AW14)*AX14))</f>
        <v>0</v>
      </c>
      <c r="AZ38" s="2466"/>
    </row>
    <row r="39" spans="1:52" ht="15" customHeight="1">
      <c r="A39" s="2970"/>
      <c r="B39" s="2586">
        <f t="shared" si="13"/>
        <v>0</v>
      </c>
      <c r="C39" s="2587"/>
      <c r="D39" s="2436">
        <f>IF(ISBLANK(Z39),0,(Z39/B7)*P7)</f>
        <v>0</v>
      </c>
      <c r="E39" s="2457">
        <f t="shared" si="8"/>
        <v>0</v>
      </c>
      <c r="F39" s="2441">
        <f>IF(ISBLANK(B7),0,IF(B7=0,0,(AN39/B7)*P7))</f>
        <v>0</v>
      </c>
      <c r="G39" s="2436">
        <f>IF(ISBLANK(AC39),0,(AC39/B7)*P7)</f>
        <v>0</v>
      </c>
      <c r="H39" s="2457">
        <f t="shared" si="9"/>
        <v>0</v>
      </c>
      <c r="I39" s="2441">
        <f>IF(ISBLANK(B7),0,IF(B7=0,0,(AQ39/B7)*P7))</f>
        <v>0</v>
      </c>
      <c r="J39" s="2436">
        <f>IF(ISBLANK(AF39),0,(AF39/B7)*P7)</f>
        <v>0</v>
      </c>
      <c r="K39" s="2457">
        <f t="shared" si="10"/>
        <v>0</v>
      </c>
      <c r="L39" s="2441">
        <f>IF(ISBLANK(B7),0,IF(B7=0,0,(AT39/B7)*P7))</f>
        <v>0</v>
      </c>
      <c r="M39" s="2436">
        <f>IF(ISBLANK(AI39),0,(AI39/B7)*P7)</f>
        <v>0</v>
      </c>
      <c r="N39" s="2457">
        <f t="shared" si="11"/>
        <v>0</v>
      </c>
      <c r="O39" s="2441">
        <f>IF(ISBLANK(B7),0,IF(B7=0,0,(AW39/B7)*P7))</f>
        <v>0</v>
      </c>
      <c r="P39" s="2442">
        <f t="shared" si="0"/>
        <v>0</v>
      </c>
      <c r="Q39" s="2461">
        <f t="shared" si="1"/>
        <v>0</v>
      </c>
      <c r="R39" s="2463" t="str">
        <f t="shared" si="2"/>
        <v/>
      </c>
      <c r="S39" s="722"/>
      <c r="T39" s="742"/>
      <c r="U39" s="745"/>
      <c r="V39" s="717" t="s">
        <v>720</v>
      </c>
      <c r="W39" s="2546"/>
      <c r="X39" s="2658">
        <f t="shared" si="12"/>
        <v>0</v>
      </c>
      <c r="Y39" s="2554"/>
      <c r="Z39" s="2558"/>
      <c r="AA39" s="2520"/>
      <c r="AB39" s="2521"/>
      <c r="AC39" s="2558"/>
      <c r="AD39" s="2520"/>
      <c r="AE39" s="2521"/>
      <c r="AF39" s="2558"/>
      <c r="AG39" s="2520"/>
      <c r="AH39" s="2521"/>
      <c r="AI39" s="2558"/>
      <c r="AJ39" s="2520"/>
      <c r="AK39" s="2521"/>
      <c r="AL39" s="3000">
        <f t="shared" si="3"/>
        <v>0</v>
      </c>
      <c r="AM39" s="3001"/>
      <c r="AN39" s="2562">
        <f t="shared" si="4"/>
        <v>0</v>
      </c>
      <c r="AO39" s="747">
        <f>IF(AN14=0,0,(AN39/AN14)*AO14)</f>
        <v>0</v>
      </c>
      <c r="AP39" s="2563">
        <f>IF(AN14=0,0,IF(ISBLANK(Z39),0,(Z39/AN14)*AO14))</f>
        <v>0</v>
      </c>
      <c r="AQ39" s="2562">
        <f t="shared" si="5"/>
        <v>0</v>
      </c>
      <c r="AR39" s="747">
        <f>IF(AQ14=0,0,(AQ39/AQ14)*AR14)</f>
        <v>0</v>
      </c>
      <c r="AS39" s="2563">
        <f>IF(AQ14=0,0,IF(ISBLANK(AC39),0,(AC39/AQ14)*AR14))</f>
        <v>0</v>
      </c>
      <c r="AT39" s="2562">
        <f t="shared" si="6"/>
        <v>0</v>
      </c>
      <c r="AU39" s="747">
        <f>IF(AT14=0,0,(AT39/AT14)*AU14)</f>
        <v>0</v>
      </c>
      <c r="AV39" s="2563">
        <f>IF(AT14=0,0,IF(ISBLANK(AF39),0,(AF39/AT14)*AU14))</f>
        <v>0</v>
      </c>
      <c r="AW39" s="2562">
        <f t="shared" si="7"/>
        <v>0</v>
      </c>
      <c r="AX39" s="747">
        <f>IF(AW14=0,0,(AW39/AW14)*AX14)</f>
        <v>0</v>
      </c>
      <c r="AY39" s="2563">
        <f>IF(AW14=0,0,IF(ISBLANK(AI39),0,(AI39/AW14)*AX14))</f>
        <v>0</v>
      </c>
      <c r="AZ39" s="2466"/>
    </row>
    <row r="40" spans="1:52" ht="15" customHeight="1">
      <c r="A40" s="2970"/>
      <c r="B40" s="2586">
        <f t="shared" si="13"/>
        <v>0</v>
      </c>
      <c r="C40" s="2587"/>
      <c r="D40" s="2436">
        <f>IF(ISBLANK(Z40),0,(Z40/B7)*P7)</f>
        <v>0</v>
      </c>
      <c r="E40" s="2457">
        <f t="shared" si="8"/>
        <v>0</v>
      </c>
      <c r="F40" s="2441">
        <f>IF(ISBLANK(B7),0,IF(B7=0,0,(AN40/B7)*P7))</f>
        <v>0</v>
      </c>
      <c r="G40" s="2436">
        <f>IF(ISBLANK(AC40),0,(AC40/B7)*P7)</f>
        <v>0</v>
      </c>
      <c r="H40" s="2457">
        <f t="shared" si="9"/>
        <v>0</v>
      </c>
      <c r="I40" s="2441">
        <f>IF(ISBLANK(B7),0,IF(B7=0,0,(AQ40/B7)*P7))</f>
        <v>0</v>
      </c>
      <c r="J40" s="2436">
        <f>IF(ISBLANK(AF40),0,(AF40/B7)*P7)</f>
        <v>0</v>
      </c>
      <c r="K40" s="2457">
        <f t="shared" si="10"/>
        <v>0</v>
      </c>
      <c r="L40" s="2441">
        <f>IF(ISBLANK(B7),0,IF(B7=0,0,(AT40/B7)*P7))</f>
        <v>0</v>
      </c>
      <c r="M40" s="2436">
        <f>IF(ISBLANK(AI40),0,(AI40/B7)*P7)</f>
        <v>0</v>
      </c>
      <c r="N40" s="2457">
        <f t="shared" si="11"/>
        <v>0</v>
      </c>
      <c r="O40" s="2441">
        <f>IF(ISBLANK(B7),0,IF(B7=0,0,(AW40/B7)*P7))</f>
        <v>0</v>
      </c>
      <c r="P40" s="2442">
        <f t="shared" si="0"/>
        <v>0</v>
      </c>
      <c r="Q40" s="2461">
        <f t="shared" si="1"/>
        <v>0</v>
      </c>
      <c r="R40" s="2463" t="str">
        <f t="shared" si="2"/>
        <v/>
      </c>
      <c r="S40" s="722"/>
      <c r="T40" s="742"/>
      <c r="U40" s="745"/>
      <c r="V40" s="717" t="s">
        <v>720</v>
      </c>
      <c r="W40" s="2543"/>
      <c r="X40" s="2658">
        <f t="shared" si="12"/>
        <v>0</v>
      </c>
      <c r="Y40" s="2555"/>
      <c r="Z40" s="2559"/>
      <c r="AA40" s="29"/>
      <c r="AB40" s="2522"/>
      <c r="AC40" s="2559"/>
      <c r="AD40" s="29"/>
      <c r="AE40" s="2522"/>
      <c r="AF40" s="2559"/>
      <c r="AG40" s="29"/>
      <c r="AH40" s="2522"/>
      <c r="AI40" s="2559"/>
      <c r="AJ40" s="29"/>
      <c r="AK40" s="2522"/>
      <c r="AL40" s="3000">
        <f t="shared" si="3"/>
        <v>0</v>
      </c>
      <c r="AM40" s="3001"/>
      <c r="AN40" s="2562">
        <f t="shared" si="4"/>
        <v>0</v>
      </c>
      <c r="AO40" s="747">
        <f>IF(AN14=0,0,(AN40/AN14)*AO14)</f>
        <v>0</v>
      </c>
      <c r="AP40" s="2563">
        <f>IF(AN14=0,0,IF(ISBLANK(Z40),0,(Z40/AN14)*AO14))</f>
        <v>0</v>
      </c>
      <c r="AQ40" s="2562">
        <f t="shared" si="5"/>
        <v>0</v>
      </c>
      <c r="AR40" s="747">
        <f>IF(AQ14=0,0,(AQ40/AQ14)*AR14)</f>
        <v>0</v>
      </c>
      <c r="AS40" s="2563">
        <f>IF(AQ14=0,0,IF(ISBLANK(AC40),0,(AC40/AQ14)*AR14))</f>
        <v>0</v>
      </c>
      <c r="AT40" s="2562">
        <f t="shared" si="6"/>
        <v>0</v>
      </c>
      <c r="AU40" s="747">
        <f>IF(AT14=0,0,(AT40/AT14)*AU14)</f>
        <v>0</v>
      </c>
      <c r="AV40" s="2563">
        <f>IF(AT14=0,0,IF(ISBLANK(AF40),0,(AF40/AT14)*AU14))</f>
        <v>0</v>
      </c>
      <c r="AW40" s="2562">
        <f t="shared" si="7"/>
        <v>0</v>
      </c>
      <c r="AX40" s="747">
        <f>IF(AW14=0,0,(AW40/AW14)*AX14)</f>
        <v>0</v>
      </c>
      <c r="AY40" s="2563">
        <f>IF(AW14=0,0,IF(ISBLANK(AI40),0,(AI40/AW14)*AX14))</f>
        <v>0</v>
      </c>
      <c r="AZ40" s="2466"/>
    </row>
    <row r="41" spans="1:52" ht="15.75" customHeight="1">
      <c r="A41" s="2970"/>
      <c r="B41" s="2586">
        <f t="shared" si="13"/>
        <v>0</v>
      </c>
      <c r="C41" s="2587"/>
      <c r="D41" s="2436">
        <f>IF(ISBLANK(Z41),0,(Z41/B7)*P7)</f>
        <v>0</v>
      </c>
      <c r="E41" s="2457">
        <f t="shared" si="8"/>
        <v>0</v>
      </c>
      <c r="F41" s="2441">
        <f>IF(ISBLANK(B7),0,IF(B7=0,0,(AN41/B7)*P7))</f>
        <v>0</v>
      </c>
      <c r="G41" s="2436">
        <f>IF(ISBLANK(AC41),0,(AC41/B7)*P7)</f>
        <v>0</v>
      </c>
      <c r="H41" s="2457">
        <f t="shared" si="9"/>
        <v>0</v>
      </c>
      <c r="I41" s="2441">
        <f>IF(ISBLANK(B7),0,IF(B7=0,0,(AQ41/B7)*P7))</f>
        <v>0</v>
      </c>
      <c r="J41" s="2436">
        <f>IF(ISBLANK(AF41),0,(AF41/B7)*P7)</f>
        <v>0</v>
      </c>
      <c r="K41" s="2457">
        <f t="shared" si="10"/>
        <v>0</v>
      </c>
      <c r="L41" s="2441">
        <f>IF(ISBLANK(B7),0,IF(B7=0,0,(AT41/B7)*P7))</f>
        <v>0</v>
      </c>
      <c r="M41" s="2436">
        <f>IF(ISBLANK(AI41),0,(AI41/B7)*P7)</f>
        <v>0</v>
      </c>
      <c r="N41" s="2457">
        <f t="shared" si="11"/>
        <v>0</v>
      </c>
      <c r="O41" s="2441">
        <f>IF(ISBLANK(B7),0,IF(B7=0,0,(AW41/B7)*P7))</f>
        <v>0</v>
      </c>
      <c r="P41" s="2442">
        <f t="shared" si="0"/>
        <v>0</v>
      </c>
      <c r="Q41" s="2461">
        <f t="shared" si="1"/>
        <v>0</v>
      </c>
      <c r="R41" s="2463" t="str">
        <f t="shared" si="2"/>
        <v/>
      </c>
      <c r="S41" s="722"/>
      <c r="T41" s="742"/>
      <c r="U41" s="745"/>
      <c r="V41" s="717" t="s">
        <v>720</v>
      </c>
      <c r="W41" s="2546"/>
      <c r="X41" s="2658">
        <f t="shared" si="12"/>
        <v>0</v>
      </c>
      <c r="Y41" s="2554"/>
      <c r="Z41" s="2558"/>
      <c r="AA41" s="2520"/>
      <c r="AB41" s="2521"/>
      <c r="AC41" s="2558"/>
      <c r="AD41" s="2520"/>
      <c r="AE41" s="2521"/>
      <c r="AF41" s="2558"/>
      <c r="AG41" s="2520"/>
      <c r="AH41" s="2521"/>
      <c r="AI41" s="2558"/>
      <c r="AJ41" s="2520"/>
      <c r="AK41" s="2521"/>
      <c r="AL41" s="3000">
        <f t="shared" si="3"/>
        <v>0</v>
      </c>
      <c r="AM41" s="3001"/>
      <c r="AN41" s="2562">
        <f t="shared" si="4"/>
        <v>0</v>
      </c>
      <c r="AO41" s="747">
        <f>IF(AN14=0,0,(AN41/AN14)*AO14)</f>
        <v>0</v>
      </c>
      <c r="AP41" s="2563">
        <f>IF(AN14=0,0,IF(ISBLANK(Z41),0,(Z41/AN14)*AO14))</f>
        <v>0</v>
      </c>
      <c r="AQ41" s="2562">
        <f t="shared" si="5"/>
        <v>0</v>
      </c>
      <c r="AR41" s="747">
        <f>IF(AQ14=0,0,(AQ41/AQ14)*AR14)</f>
        <v>0</v>
      </c>
      <c r="AS41" s="2563">
        <f>IF(AQ14=0,0,IF(ISBLANK(AC41),0,(AC41/AQ14)*AR14))</f>
        <v>0</v>
      </c>
      <c r="AT41" s="2562">
        <f t="shared" si="6"/>
        <v>0</v>
      </c>
      <c r="AU41" s="747">
        <f>IF(AT14=0,0,(AT41/AT14)*AU14)</f>
        <v>0</v>
      </c>
      <c r="AV41" s="2563">
        <f>IF(AT14=0,0,IF(ISBLANK(AF41),0,(AF41/AT14)*AU14))</f>
        <v>0</v>
      </c>
      <c r="AW41" s="2562">
        <f t="shared" si="7"/>
        <v>0</v>
      </c>
      <c r="AX41" s="747">
        <f>IF(AW14=0,0,(AW41/AW14)*AX14)</f>
        <v>0</v>
      </c>
      <c r="AY41" s="2563">
        <f>IF(AW14=0,0,IF(ISBLANK(AI41),0,(AI41/AW14)*AX14))</f>
        <v>0</v>
      </c>
      <c r="AZ41" s="2466"/>
    </row>
    <row r="42" spans="1:52" ht="15" customHeight="1">
      <c r="A42" s="2970"/>
      <c r="B42" s="2586">
        <f t="shared" si="13"/>
        <v>0</v>
      </c>
      <c r="C42" s="2587"/>
      <c r="D42" s="2436">
        <f>IF(ISBLANK(Z42),0,(Z42/B7)*P7)</f>
        <v>0</v>
      </c>
      <c r="E42" s="2457">
        <f t="shared" si="8"/>
        <v>0</v>
      </c>
      <c r="F42" s="2441">
        <f>IF(ISBLANK(B7),0,IF(B7=0,0,(AN42/B7)*P7))</f>
        <v>0</v>
      </c>
      <c r="G42" s="2436">
        <f>IF(ISBLANK(AC42),0,(AC42/B7)*P7)</f>
        <v>0</v>
      </c>
      <c r="H42" s="2457">
        <f t="shared" si="9"/>
        <v>0</v>
      </c>
      <c r="I42" s="2441">
        <f>IF(ISBLANK(B7),0,IF(B7=0,0,(AQ42/B7)*P7))</f>
        <v>0</v>
      </c>
      <c r="J42" s="2436">
        <f>IF(ISBLANK(AF42),0,(AF42/B7)*P7)</f>
        <v>0</v>
      </c>
      <c r="K42" s="2457">
        <f t="shared" si="10"/>
        <v>0</v>
      </c>
      <c r="L42" s="2441">
        <f>IF(ISBLANK(B7),0,IF(B7=0,0,(AT42/B7)*P7))</f>
        <v>0</v>
      </c>
      <c r="M42" s="2436">
        <f>IF(ISBLANK(AI42),0,(AI42/B7)*P7)</f>
        <v>0</v>
      </c>
      <c r="N42" s="2457">
        <f t="shared" si="11"/>
        <v>0</v>
      </c>
      <c r="O42" s="2441">
        <f>IF(ISBLANK(B7),0,IF(B7=0,0,(AW42/B7)*P7))</f>
        <v>0</v>
      </c>
      <c r="P42" s="2442">
        <f t="shared" si="0"/>
        <v>0</v>
      </c>
      <c r="Q42" s="2461">
        <f t="shared" si="1"/>
        <v>0</v>
      </c>
      <c r="R42" s="2463" t="str">
        <f t="shared" si="2"/>
        <v/>
      </c>
      <c r="S42" s="722"/>
      <c r="T42" s="742"/>
      <c r="U42" s="745"/>
      <c r="V42" s="717" t="s">
        <v>720</v>
      </c>
      <c r="W42" s="2543"/>
      <c r="X42" s="2658">
        <f t="shared" si="12"/>
        <v>0</v>
      </c>
      <c r="Y42" s="2555"/>
      <c r="Z42" s="2559"/>
      <c r="AA42" s="29"/>
      <c r="AB42" s="2522"/>
      <c r="AC42" s="2559"/>
      <c r="AD42" s="29"/>
      <c r="AE42" s="2522"/>
      <c r="AF42" s="2559"/>
      <c r="AG42" s="29"/>
      <c r="AH42" s="2522"/>
      <c r="AI42" s="2559"/>
      <c r="AJ42" s="29"/>
      <c r="AK42" s="2522"/>
      <c r="AL42" s="3000">
        <f t="shared" si="3"/>
        <v>0</v>
      </c>
      <c r="AM42" s="3001"/>
      <c r="AN42" s="2562">
        <f t="shared" si="4"/>
        <v>0</v>
      </c>
      <c r="AO42" s="747">
        <f>IF(AN14=0,0,(AN42/AN14)*AO14)</f>
        <v>0</v>
      </c>
      <c r="AP42" s="2563">
        <f>IF(AN14=0,0,IF(ISBLANK(Z42),0,(Z42/AN14)*AO14))</f>
        <v>0</v>
      </c>
      <c r="AQ42" s="2562">
        <f t="shared" si="5"/>
        <v>0</v>
      </c>
      <c r="AR42" s="747">
        <f>IF(AQ14=0,0,(AQ42/AQ14)*AR14)</f>
        <v>0</v>
      </c>
      <c r="AS42" s="2563">
        <f>IF(AQ14=0,0,IF(ISBLANK(AC42),0,(AC42/AQ14)*AR14))</f>
        <v>0</v>
      </c>
      <c r="AT42" s="2562">
        <f t="shared" si="6"/>
        <v>0</v>
      </c>
      <c r="AU42" s="747">
        <f>IF(AT14=0,0,(AT42/AT14)*AU14)</f>
        <v>0</v>
      </c>
      <c r="AV42" s="2563">
        <f>IF(AT14=0,0,IF(ISBLANK(AF42),0,(AF42/AT14)*AU14))</f>
        <v>0</v>
      </c>
      <c r="AW42" s="2562">
        <f t="shared" si="7"/>
        <v>0</v>
      </c>
      <c r="AX42" s="747">
        <f>IF(AW14=0,0,(AW42/AW14)*AX14)</f>
        <v>0</v>
      </c>
      <c r="AY42" s="2563">
        <f>IF(AW14=0,0,IF(ISBLANK(AI42),0,(AI42/AW14)*AX14))</f>
        <v>0</v>
      </c>
      <c r="AZ42" s="2466"/>
    </row>
    <row r="43" spans="1:52" ht="15" customHeight="1">
      <c r="A43" s="2970"/>
      <c r="B43" s="2586">
        <f t="shared" si="13"/>
        <v>0</v>
      </c>
      <c r="C43" s="2587"/>
      <c r="D43" s="2436">
        <f>IF(ISBLANK(Z43),0,(Z43/B7)*P7)</f>
        <v>0</v>
      </c>
      <c r="E43" s="2457">
        <f t="shared" si="8"/>
        <v>0</v>
      </c>
      <c r="F43" s="2441">
        <f>IF(ISBLANK(B7),0,IF(B7=0,0,(AN43/B7)*P7))</f>
        <v>0</v>
      </c>
      <c r="G43" s="2436">
        <f>IF(ISBLANK(AC43),0,(AC43/B7)*P7)</f>
        <v>0</v>
      </c>
      <c r="H43" s="2457">
        <f t="shared" si="9"/>
        <v>0</v>
      </c>
      <c r="I43" s="2441">
        <f>IF(ISBLANK(B7),0,IF(B7=0,0,(AQ43/B7)*P7))</f>
        <v>0</v>
      </c>
      <c r="J43" s="2436">
        <f>IF(ISBLANK(AF43),0,(AF43/B7)*P7)</f>
        <v>0</v>
      </c>
      <c r="K43" s="2457">
        <f t="shared" si="10"/>
        <v>0</v>
      </c>
      <c r="L43" s="2441">
        <f>IF(ISBLANK(B7),0,IF(B7=0,0,(AT43/B7)*P7))</f>
        <v>0</v>
      </c>
      <c r="M43" s="2436">
        <f>IF(ISBLANK(AI43),0,(AI43/B7)*P7)</f>
        <v>0</v>
      </c>
      <c r="N43" s="2457">
        <f t="shared" si="11"/>
        <v>0</v>
      </c>
      <c r="O43" s="2441">
        <f>IF(ISBLANK(B7),0,IF(B7=0,0,(AW43/B7)*P7))</f>
        <v>0</v>
      </c>
      <c r="P43" s="2442">
        <f t="shared" si="0"/>
        <v>0</v>
      </c>
      <c r="Q43" s="2461">
        <f t="shared" si="1"/>
        <v>0</v>
      </c>
      <c r="R43" s="2463" t="str">
        <f t="shared" si="2"/>
        <v/>
      </c>
      <c r="S43" s="722"/>
      <c r="T43" s="742"/>
      <c r="U43" s="745"/>
      <c r="V43" s="717" t="s">
        <v>720</v>
      </c>
      <c r="W43" s="2546"/>
      <c r="X43" s="2658">
        <f t="shared" si="12"/>
        <v>0</v>
      </c>
      <c r="Y43" s="2554"/>
      <c r="Z43" s="2558"/>
      <c r="AA43" s="2520"/>
      <c r="AB43" s="2521"/>
      <c r="AC43" s="2558"/>
      <c r="AD43" s="2520"/>
      <c r="AE43" s="2521"/>
      <c r="AF43" s="2558"/>
      <c r="AG43" s="2520"/>
      <c r="AH43" s="2521"/>
      <c r="AI43" s="2558"/>
      <c r="AJ43" s="2520"/>
      <c r="AK43" s="2521"/>
      <c r="AL43" s="3000">
        <f t="shared" si="3"/>
        <v>0</v>
      </c>
      <c r="AM43" s="3001"/>
      <c r="AN43" s="2562">
        <f t="shared" si="4"/>
        <v>0</v>
      </c>
      <c r="AO43" s="747">
        <f>IF(AN14=0,0,(AN43/AN14)*AO14)</f>
        <v>0</v>
      </c>
      <c r="AP43" s="2563">
        <f>IF(AN14=0,0,IF(ISBLANK(Z43),0,(Z43/AN14)*AO14))</f>
        <v>0</v>
      </c>
      <c r="AQ43" s="2562">
        <f t="shared" si="5"/>
        <v>0</v>
      </c>
      <c r="AR43" s="747">
        <f>IF(AQ14=0,0,(AQ43/AQ14)*AR14)</f>
        <v>0</v>
      </c>
      <c r="AS43" s="2563">
        <f>IF(AQ14=0,0,IF(ISBLANK(AC43),0,(AC43/AQ14)*AR14))</f>
        <v>0</v>
      </c>
      <c r="AT43" s="2562">
        <f t="shared" si="6"/>
        <v>0</v>
      </c>
      <c r="AU43" s="747">
        <f>IF(AT14=0,0,(AT43/AT14)*AU14)</f>
        <v>0</v>
      </c>
      <c r="AV43" s="2563">
        <f>IF(AT14=0,0,IF(ISBLANK(AF43),0,(AF43/AT14)*AU14))</f>
        <v>0</v>
      </c>
      <c r="AW43" s="2562">
        <f t="shared" si="7"/>
        <v>0</v>
      </c>
      <c r="AX43" s="747">
        <f>IF(AW14=0,0,(AW43/AW14)*AX14)</f>
        <v>0</v>
      </c>
      <c r="AY43" s="2563">
        <f>IF(AW14=0,0,IF(ISBLANK(AI43),0,(AI43/AW14)*AX14))</f>
        <v>0</v>
      </c>
      <c r="AZ43" s="2466"/>
    </row>
    <row r="44" spans="1:52" ht="15" customHeight="1">
      <c r="A44" s="2970"/>
      <c r="B44" s="2586">
        <f t="shared" si="13"/>
        <v>0</v>
      </c>
      <c r="C44" s="2587"/>
      <c r="D44" s="2436">
        <f>IF(ISBLANK(Z44),0,(Z44/B7)*P7)</f>
        <v>0</v>
      </c>
      <c r="E44" s="2457">
        <f t="shared" si="8"/>
        <v>0</v>
      </c>
      <c r="F44" s="2441">
        <f>IF(ISBLANK(B7),0,IF(B7=0,0,(AN44/B7)*P7))</f>
        <v>0</v>
      </c>
      <c r="G44" s="2436">
        <f>IF(ISBLANK(AC44),0,(AC44/B7)*P7)</f>
        <v>0</v>
      </c>
      <c r="H44" s="2457">
        <f t="shared" si="9"/>
        <v>0</v>
      </c>
      <c r="I44" s="2441">
        <f>IF(ISBLANK(B7),0,IF(B7=0,0,(AQ44/B7)*P7))</f>
        <v>0</v>
      </c>
      <c r="J44" s="2436">
        <f>IF(ISBLANK(AF44),0,(AF44/B7)*P7)</f>
        <v>0</v>
      </c>
      <c r="K44" s="2457">
        <f t="shared" si="10"/>
        <v>0</v>
      </c>
      <c r="L44" s="2441">
        <f>IF(ISBLANK(B7),0,IF(B7=0,0,(AT44/B7)*P7))</f>
        <v>0</v>
      </c>
      <c r="M44" s="2436">
        <f>IF(ISBLANK(AI44),0,(AI44/B7)*P7)</f>
        <v>0</v>
      </c>
      <c r="N44" s="2457">
        <f t="shared" si="11"/>
        <v>0</v>
      </c>
      <c r="O44" s="2441">
        <f>IF(ISBLANK(B7),0,IF(B7=0,0,(AW44/B7)*P7))</f>
        <v>0</v>
      </c>
      <c r="P44" s="2442">
        <f t="shared" si="0"/>
        <v>0</v>
      </c>
      <c r="Q44" s="2461">
        <f t="shared" si="1"/>
        <v>0</v>
      </c>
      <c r="R44" s="2463" t="str">
        <f t="shared" si="2"/>
        <v/>
      </c>
      <c r="S44" s="722"/>
      <c r="T44" s="742"/>
      <c r="U44" s="745"/>
      <c r="V44" s="717" t="s">
        <v>720</v>
      </c>
      <c r="W44" s="2543"/>
      <c r="X44" s="2658">
        <f t="shared" si="12"/>
        <v>0</v>
      </c>
      <c r="Y44" s="2555"/>
      <c r="Z44" s="2559"/>
      <c r="AA44" s="29"/>
      <c r="AB44" s="2522"/>
      <c r="AC44" s="2559"/>
      <c r="AD44" s="29"/>
      <c r="AE44" s="2522"/>
      <c r="AF44" s="2559"/>
      <c r="AG44" s="29"/>
      <c r="AH44" s="2522"/>
      <c r="AI44" s="2559"/>
      <c r="AJ44" s="29"/>
      <c r="AK44" s="2522"/>
      <c r="AL44" s="3000">
        <f t="shared" si="3"/>
        <v>0</v>
      </c>
      <c r="AM44" s="3001"/>
      <c r="AN44" s="2562">
        <f t="shared" si="4"/>
        <v>0</v>
      </c>
      <c r="AO44" s="747">
        <f>IF(AN14=0,0,(AN44/AN14)*AO14)</f>
        <v>0</v>
      </c>
      <c r="AP44" s="2563">
        <f>IF(AN14=0,0,IF(ISBLANK(Z44),0,(Z44/AN14)*AO14))</f>
        <v>0</v>
      </c>
      <c r="AQ44" s="2562">
        <f t="shared" si="5"/>
        <v>0</v>
      </c>
      <c r="AR44" s="747">
        <f>IF(AQ14=0,0,(AQ44/AQ14)*AR14)</f>
        <v>0</v>
      </c>
      <c r="AS44" s="2563">
        <f>IF(AQ14=0,0,IF(ISBLANK(AC44),0,(AC44/AQ14)*AR14))</f>
        <v>0</v>
      </c>
      <c r="AT44" s="2562">
        <f t="shared" si="6"/>
        <v>0</v>
      </c>
      <c r="AU44" s="747">
        <f>IF(AT14=0,0,(AT44/AT14)*AU14)</f>
        <v>0</v>
      </c>
      <c r="AV44" s="2563">
        <f>IF(AT14=0,0,IF(ISBLANK(AF44),0,(AF44/AT14)*AU14))</f>
        <v>0</v>
      </c>
      <c r="AW44" s="2562">
        <f t="shared" si="7"/>
        <v>0</v>
      </c>
      <c r="AX44" s="747">
        <f>IF(AW14=0,0,(AW44/AW14)*AX14)</f>
        <v>0</v>
      </c>
      <c r="AY44" s="2563">
        <f>IF(AW14=0,0,IF(ISBLANK(AI44),0,(AI44/AW14)*AX14))</f>
        <v>0</v>
      </c>
      <c r="AZ44" s="2466"/>
    </row>
    <row r="45" spans="1:52" ht="15" customHeight="1">
      <c r="A45" s="2970"/>
      <c r="B45" s="2586">
        <f t="shared" si="13"/>
        <v>0</v>
      </c>
      <c r="C45" s="2587"/>
      <c r="D45" s="2436">
        <f>IF(ISBLANK(Z45),0,(Z45/B7)*P7)</f>
        <v>0</v>
      </c>
      <c r="E45" s="2457">
        <f t="shared" si="8"/>
        <v>0</v>
      </c>
      <c r="F45" s="2441">
        <f>IF(ISBLANK(B7),0,IF(B7=0,0,(AN45/B7)*P7))</f>
        <v>0</v>
      </c>
      <c r="G45" s="2436">
        <f>IF(ISBLANK(AC45),0,(AC45/B7)*P7)</f>
        <v>0</v>
      </c>
      <c r="H45" s="2457">
        <f t="shared" si="9"/>
        <v>0</v>
      </c>
      <c r="I45" s="2441">
        <f>IF(ISBLANK(B7),0,IF(B7=0,0,(AQ45/B7)*P7))</f>
        <v>0</v>
      </c>
      <c r="J45" s="2436">
        <f>IF(ISBLANK(AF45),0,(AF45/B7)*P7)</f>
        <v>0</v>
      </c>
      <c r="K45" s="2457">
        <f t="shared" si="10"/>
        <v>0</v>
      </c>
      <c r="L45" s="2441">
        <f>IF(ISBLANK(B7),0,IF(B7=0,0,(AT45/B7)*P7))</f>
        <v>0</v>
      </c>
      <c r="M45" s="2436">
        <f>IF(ISBLANK(AI45),0,(AI45/B7)*P7)</f>
        <v>0</v>
      </c>
      <c r="N45" s="2457">
        <f t="shared" si="11"/>
        <v>0</v>
      </c>
      <c r="O45" s="2441">
        <f>IF(ISBLANK(B7),0,IF(B7=0,0,(AW45/B7)*P7))</f>
        <v>0</v>
      </c>
      <c r="P45" s="2442">
        <f t="shared" si="0"/>
        <v>0</v>
      </c>
      <c r="Q45" s="2461">
        <f t="shared" si="1"/>
        <v>0</v>
      </c>
      <c r="R45" s="2463" t="str">
        <f t="shared" si="2"/>
        <v/>
      </c>
      <c r="S45" s="722"/>
      <c r="T45" s="742"/>
      <c r="U45" s="745"/>
      <c r="V45" s="717" t="s">
        <v>720</v>
      </c>
      <c r="W45" s="2546"/>
      <c r="X45" s="2658">
        <f t="shared" si="12"/>
        <v>0</v>
      </c>
      <c r="Y45" s="2554"/>
      <c r="Z45" s="2558"/>
      <c r="AA45" s="2520"/>
      <c r="AB45" s="2521"/>
      <c r="AC45" s="2558"/>
      <c r="AD45" s="2520"/>
      <c r="AE45" s="2521"/>
      <c r="AF45" s="2558"/>
      <c r="AG45" s="2520"/>
      <c r="AH45" s="2521"/>
      <c r="AI45" s="2558"/>
      <c r="AJ45" s="2520"/>
      <c r="AK45" s="2521"/>
      <c r="AL45" s="3000">
        <f t="shared" si="3"/>
        <v>0</v>
      </c>
      <c r="AM45" s="3001"/>
      <c r="AN45" s="2562">
        <f t="shared" si="4"/>
        <v>0</v>
      </c>
      <c r="AO45" s="747">
        <f>IF(AN14=0,0,(AN45/AN14)*AO14)</f>
        <v>0</v>
      </c>
      <c r="AP45" s="2563">
        <f>IF(AN14=0,0,IF(ISBLANK(Z45),0,(Z45/AN14)*AO14))</f>
        <v>0</v>
      </c>
      <c r="AQ45" s="2562">
        <f t="shared" si="5"/>
        <v>0</v>
      </c>
      <c r="AR45" s="747">
        <f>IF(AQ14=0,0,(AQ45/AQ14)*AR14)</f>
        <v>0</v>
      </c>
      <c r="AS45" s="2563">
        <f>IF(AQ14=0,0,IF(ISBLANK(AC45),0,(AC45/AQ14)*AR14))</f>
        <v>0</v>
      </c>
      <c r="AT45" s="2562">
        <f t="shared" si="6"/>
        <v>0</v>
      </c>
      <c r="AU45" s="747">
        <f>IF(AT14=0,0,(AT45/AT14)*AU14)</f>
        <v>0</v>
      </c>
      <c r="AV45" s="2563">
        <f>IF(AT14=0,0,IF(ISBLANK(AF45),0,(AF45/AT14)*AU14))</f>
        <v>0</v>
      </c>
      <c r="AW45" s="2562">
        <f t="shared" si="7"/>
        <v>0</v>
      </c>
      <c r="AX45" s="747">
        <f>IF(AW14=0,0,(AW45/AW14)*AX14)</f>
        <v>0</v>
      </c>
      <c r="AY45" s="2563">
        <f>IF(AW14=0,0,IF(ISBLANK(AI45),0,(AI45/AW14)*AX14))</f>
        <v>0</v>
      </c>
      <c r="AZ45" s="2466"/>
    </row>
    <row r="46" spans="1:52" ht="15" customHeight="1">
      <c r="A46" s="2970"/>
      <c r="B46" s="2586">
        <f t="shared" si="13"/>
        <v>0</v>
      </c>
      <c r="C46" s="2587"/>
      <c r="D46" s="2436">
        <f>IF(ISBLANK(Z46),0,(Z46/B7)*P7)</f>
        <v>0</v>
      </c>
      <c r="E46" s="2457">
        <f t="shared" si="8"/>
        <v>0</v>
      </c>
      <c r="F46" s="2441">
        <f>IF(ISBLANK(B7),0,IF(B7=0,0,(AN46/B7)*P7))</f>
        <v>0</v>
      </c>
      <c r="G46" s="2436">
        <f>IF(ISBLANK(AC46),0,(AC46/B7)*P7)</f>
        <v>0</v>
      </c>
      <c r="H46" s="2457">
        <f t="shared" si="9"/>
        <v>0</v>
      </c>
      <c r="I46" s="2441">
        <f>IF(ISBLANK(B7),0,IF(B7=0,0,(AQ46/B7)*P7))</f>
        <v>0</v>
      </c>
      <c r="J46" s="2436">
        <f>IF(ISBLANK(AF46),0,(AF46/B7)*P7)</f>
        <v>0</v>
      </c>
      <c r="K46" s="2457">
        <f t="shared" si="10"/>
        <v>0</v>
      </c>
      <c r="L46" s="2441">
        <f>IF(ISBLANK(B7),0,IF(B7=0,0,(AT46/B7)*P7))</f>
        <v>0</v>
      </c>
      <c r="M46" s="2436">
        <f>IF(ISBLANK(AI46),0,(AI46/B7)*P7)</f>
        <v>0</v>
      </c>
      <c r="N46" s="2457">
        <f t="shared" si="11"/>
        <v>0</v>
      </c>
      <c r="O46" s="2441">
        <f>IF(ISBLANK(B7),0,IF(B7=0,0,(AW46/B7)*P7))</f>
        <v>0</v>
      </c>
      <c r="P46" s="2442">
        <f t="shared" si="0"/>
        <v>0</v>
      </c>
      <c r="Q46" s="2461">
        <f t="shared" si="1"/>
        <v>0</v>
      </c>
      <c r="R46" s="2463" t="str">
        <f t="shared" si="2"/>
        <v/>
      </c>
      <c r="S46" s="722"/>
      <c r="T46" s="742"/>
      <c r="U46" s="745"/>
      <c r="V46" s="717" t="s">
        <v>720</v>
      </c>
      <c r="W46" s="2543"/>
      <c r="X46" s="2658">
        <f t="shared" si="12"/>
        <v>0</v>
      </c>
      <c r="Y46" s="2555"/>
      <c r="Z46" s="2559"/>
      <c r="AA46" s="29"/>
      <c r="AB46" s="2522"/>
      <c r="AC46" s="2559"/>
      <c r="AD46" s="29"/>
      <c r="AE46" s="2522"/>
      <c r="AF46" s="2559"/>
      <c r="AG46" s="29"/>
      <c r="AH46" s="2522"/>
      <c r="AI46" s="2559"/>
      <c r="AJ46" s="29"/>
      <c r="AK46" s="2522"/>
      <c r="AL46" s="3000">
        <f t="shared" si="3"/>
        <v>0</v>
      </c>
      <c r="AM46" s="3001"/>
      <c r="AN46" s="2562">
        <f t="shared" si="4"/>
        <v>0</v>
      </c>
      <c r="AO46" s="747">
        <f>IF(AN14=0,0,(AN46/AN14)*AO14)</f>
        <v>0</v>
      </c>
      <c r="AP46" s="2563">
        <f>IF(AN14=0,0,IF(ISBLANK(Z46),0,(Z46/AN14)*AO14))</f>
        <v>0</v>
      </c>
      <c r="AQ46" s="2562">
        <f t="shared" si="5"/>
        <v>0</v>
      </c>
      <c r="AR46" s="747">
        <f>IF(AQ14=0,0,(AQ46/AQ14)*AR14)</f>
        <v>0</v>
      </c>
      <c r="AS46" s="2563">
        <f>IF(AQ14=0,0,IF(ISBLANK(AC46),0,(AC46/AQ14)*AR14))</f>
        <v>0</v>
      </c>
      <c r="AT46" s="2562">
        <f t="shared" si="6"/>
        <v>0</v>
      </c>
      <c r="AU46" s="747">
        <f>IF(AT14=0,0,(AT46/AT14)*AU14)</f>
        <v>0</v>
      </c>
      <c r="AV46" s="2563">
        <f>IF(AT14=0,0,IF(ISBLANK(AF46),0,(AF46/AT14)*AU14))</f>
        <v>0</v>
      </c>
      <c r="AW46" s="2562">
        <f t="shared" si="7"/>
        <v>0</v>
      </c>
      <c r="AX46" s="747">
        <f>IF(AW14=0,0,(AW46/AW14)*AX14)</f>
        <v>0</v>
      </c>
      <c r="AY46" s="2563">
        <f>IF(AW14=0,0,IF(ISBLANK(AI46),0,(AI46/AW14)*AX14))</f>
        <v>0</v>
      </c>
      <c r="AZ46" s="2466"/>
    </row>
    <row r="47" spans="1:52" ht="15" customHeight="1">
      <c r="A47" s="2970"/>
      <c r="B47" s="2586">
        <f t="shared" si="13"/>
        <v>0</v>
      </c>
      <c r="C47" s="2587"/>
      <c r="D47" s="2436">
        <f>IF(ISBLANK(Z47),0,(Z47/B7)*P7)</f>
        <v>0</v>
      </c>
      <c r="E47" s="2457">
        <f t="shared" si="8"/>
        <v>0</v>
      </c>
      <c r="F47" s="2441">
        <f>IF(ISBLANK(B7),0,IF(B7=0,0,(AN47/B7)*P7))</f>
        <v>0</v>
      </c>
      <c r="G47" s="2436">
        <f>IF(ISBLANK(AC47),0,(AC47/B7)*P7)</f>
        <v>0</v>
      </c>
      <c r="H47" s="2457">
        <f t="shared" si="9"/>
        <v>0</v>
      </c>
      <c r="I47" s="2441">
        <f>IF(ISBLANK(B7),0,IF(B7=0,0,(AQ47/B7)*P7))</f>
        <v>0</v>
      </c>
      <c r="J47" s="2436">
        <f>IF(ISBLANK(AF47),0,(AF47/B7)*P7)</f>
        <v>0</v>
      </c>
      <c r="K47" s="2457">
        <f t="shared" si="10"/>
        <v>0</v>
      </c>
      <c r="L47" s="2441">
        <f>IF(ISBLANK(B7),0,IF(B7=0,0,(AT47/B7)*P7))</f>
        <v>0</v>
      </c>
      <c r="M47" s="2436">
        <f>IF(ISBLANK(AI47),0,(AI47/B7)*P7)</f>
        <v>0</v>
      </c>
      <c r="N47" s="2457">
        <f t="shared" si="11"/>
        <v>0</v>
      </c>
      <c r="O47" s="2441">
        <f>IF(ISBLANK(B7),0,IF(B7=0,0,(AW47/B7)*P7))</f>
        <v>0</v>
      </c>
      <c r="P47" s="2442">
        <f t="shared" si="0"/>
        <v>0</v>
      </c>
      <c r="Q47" s="2461">
        <f t="shared" si="1"/>
        <v>0</v>
      </c>
      <c r="R47" s="2463" t="str">
        <f t="shared" si="2"/>
        <v/>
      </c>
      <c r="S47" s="722"/>
      <c r="T47" s="742"/>
      <c r="U47" s="745"/>
      <c r="V47" s="717" t="s">
        <v>720</v>
      </c>
      <c r="W47" s="2546"/>
      <c r="X47" s="2658">
        <f t="shared" si="12"/>
        <v>0</v>
      </c>
      <c r="Y47" s="2554"/>
      <c r="Z47" s="2558"/>
      <c r="AA47" s="2520"/>
      <c r="AB47" s="2521"/>
      <c r="AC47" s="2558"/>
      <c r="AD47" s="2520"/>
      <c r="AE47" s="2521"/>
      <c r="AF47" s="2558"/>
      <c r="AG47" s="2520"/>
      <c r="AH47" s="2521"/>
      <c r="AI47" s="2558"/>
      <c r="AJ47" s="2520"/>
      <c r="AK47" s="2521"/>
      <c r="AL47" s="3000">
        <f t="shared" si="3"/>
        <v>0</v>
      </c>
      <c r="AM47" s="3001"/>
      <c r="AN47" s="2562">
        <f t="shared" si="4"/>
        <v>0</v>
      </c>
      <c r="AO47" s="747">
        <f>IF(AN14=0,0,(AN47/AN14)*AO14)</f>
        <v>0</v>
      </c>
      <c r="AP47" s="2563">
        <f>IF(AN14=0,0,IF(ISBLANK(Z47),0,(Z47/AN14)*AO14))</f>
        <v>0</v>
      </c>
      <c r="AQ47" s="2562">
        <f t="shared" si="5"/>
        <v>0</v>
      </c>
      <c r="AR47" s="747">
        <f>IF(AQ14=0,0,(AQ47/AQ14)*AR14)</f>
        <v>0</v>
      </c>
      <c r="AS47" s="2563">
        <f>IF(AQ14=0,0,IF(ISBLANK(AC47),0,(AC47/AQ14)*AR14))</f>
        <v>0</v>
      </c>
      <c r="AT47" s="2562">
        <f t="shared" si="6"/>
        <v>0</v>
      </c>
      <c r="AU47" s="747">
        <f>IF(AT14=0,0,(AT47/AT14)*AU14)</f>
        <v>0</v>
      </c>
      <c r="AV47" s="2563">
        <f>IF(AT14=0,0,IF(ISBLANK(AF47),0,(AF47/AT14)*AU14))</f>
        <v>0</v>
      </c>
      <c r="AW47" s="2562">
        <f t="shared" si="7"/>
        <v>0</v>
      </c>
      <c r="AX47" s="747">
        <f>IF(AW14=0,0,(AW47/AW14)*AX14)</f>
        <v>0</v>
      </c>
      <c r="AY47" s="2563">
        <f>IF(AW14=0,0,IF(ISBLANK(AI47),0,(AI47/AW14)*AX14))</f>
        <v>0</v>
      </c>
      <c r="AZ47" s="2466"/>
    </row>
    <row r="48" spans="1:52" ht="15" customHeight="1">
      <c r="A48" s="2970"/>
      <c r="B48" s="2586">
        <f t="shared" si="13"/>
        <v>0</v>
      </c>
      <c r="C48" s="2587"/>
      <c r="D48" s="2436">
        <f>IF(ISBLANK(Z48),0,(Z48/B7)*P7)</f>
        <v>0</v>
      </c>
      <c r="E48" s="2457">
        <f t="shared" si="8"/>
        <v>0</v>
      </c>
      <c r="F48" s="2441">
        <f>IF(ISBLANK(B7),0,IF(B7=0,0,(AN48/B7)*P7))</f>
        <v>0</v>
      </c>
      <c r="G48" s="2436">
        <f>IF(ISBLANK(AC48),0,(AC48/B7)*P7)</f>
        <v>0</v>
      </c>
      <c r="H48" s="2457">
        <f t="shared" si="9"/>
        <v>0</v>
      </c>
      <c r="I48" s="2441">
        <f>IF(ISBLANK(B7),0,IF(B7=0,0,(AQ48/B7)*P7))</f>
        <v>0</v>
      </c>
      <c r="J48" s="2436">
        <f>IF(ISBLANK(AF48),0,(AF48/B7)*P7)</f>
        <v>0</v>
      </c>
      <c r="K48" s="2457">
        <f t="shared" si="10"/>
        <v>0</v>
      </c>
      <c r="L48" s="2441">
        <f>IF(ISBLANK(B7),0,IF(B7=0,0,(AT48/B7)*P7))</f>
        <v>0</v>
      </c>
      <c r="M48" s="2436">
        <f>IF(ISBLANK(AI48),0,(AI48/B7)*P7)</f>
        <v>0</v>
      </c>
      <c r="N48" s="2457">
        <f t="shared" si="11"/>
        <v>0</v>
      </c>
      <c r="O48" s="2441">
        <f>IF(ISBLANK(B7),0,IF(B7=0,0,(AW48/B7)*P7))</f>
        <v>0</v>
      </c>
      <c r="P48" s="2442">
        <f t="shared" si="0"/>
        <v>0</v>
      </c>
      <c r="Q48" s="2461">
        <f t="shared" si="1"/>
        <v>0</v>
      </c>
      <c r="R48" s="2463" t="str">
        <f t="shared" si="2"/>
        <v/>
      </c>
      <c r="S48" s="722"/>
      <c r="T48" s="742"/>
      <c r="U48" s="745"/>
      <c r="V48" s="717" t="s">
        <v>720</v>
      </c>
      <c r="W48" s="2543"/>
      <c r="X48" s="2658">
        <f t="shared" si="12"/>
        <v>0</v>
      </c>
      <c r="Y48" s="2555"/>
      <c r="Z48" s="2559"/>
      <c r="AA48" s="29"/>
      <c r="AB48" s="2522"/>
      <c r="AC48" s="2559"/>
      <c r="AD48" s="29"/>
      <c r="AE48" s="2522"/>
      <c r="AF48" s="2559"/>
      <c r="AG48" s="29"/>
      <c r="AH48" s="2522"/>
      <c r="AI48" s="2559"/>
      <c r="AJ48" s="29"/>
      <c r="AK48" s="2522"/>
      <c r="AL48" s="3000">
        <f t="shared" si="3"/>
        <v>0</v>
      </c>
      <c r="AM48" s="3001"/>
      <c r="AN48" s="2562">
        <f t="shared" si="4"/>
        <v>0</v>
      </c>
      <c r="AO48" s="747">
        <f>IF(AN14=0,0,(AN48/AN14)*AO14)</f>
        <v>0</v>
      </c>
      <c r="AP48" s="2563">
        <f>IF(AN14=0,0,IF(ISBLANK(Z48),0,(Z48/AN14)*AO14))</f>
        <v>0</v>
      </c>
      <c r="AQ48" s="2562">
        <f t="shared" si="5"/>
        <v>0</v>
      </c>
      <c r="AR48" s="747">
        <f>IF(AQ14=0,0,(AQ48/AQ14)*AR14)</f>
        <v>0</v>
      </c>
      <c r="AS48" s="2563">
        <f>IF(AQ14=0,0,IF(ISBLANK(AC48),0,(AC48/AQ14)*AR14))</f>
        <v>0</v>
      </c>
      <c r="AT48" s="2562">
        <f t="shared" si="6"/>
        <v>0</v>
      </c>
      <c r="AU48" s="747">
        <f>IF(AT14=0,0,(AT48/AT14)*AU14)</f>
        <v>0</v>
      </c>
      <c r="AV48" s="2563">
        <f>IF(AT14=0,0,IF(ISBLANK(AF48),0,(AF48/AT14)*AU14))</f>
        <v>0</v>
      </c>
      <c r="AW48" s="2562">
        <f t="shared" si="7"/>
        <v>0</v>
      </c>
      <c r="AX48" s="747">
        <f>IF(AW14=0,0,(AW48/AW14)*AX14)</f>
        <v>0</v>
      </c>
      <c r="AY48" s="2563">
        <f>IF(AW14=0,0,IF(ISBLANK(AI48),0,(AI48/AW14)*AX14))</f>
        <v>0</v>
      </c>
      <c r="AZ48" s="2466"/>
    </row>
    <row r="49" spans="1:52" ht="15.75">
      <c r="A49" s="2970"/>
      <c r="B49" s="2586">
        <f t="shared" si="13"/>
        <v>0</v>
      </c>
      <c r="C49" s="2587"/>
      <c r="D49" s="2436">
        <f>IF(ISBLANK(Z49),0,(Z49/B7)*P7)</f>
        <v>0</v>
      </c>
      <c r="E49" s="2457">
        <f t="shared" si="8"/>
        <v>0</v>
      </c>
      <c r="F49" s="2441">
        <f>IF(ISBLANK(B7),0,IF(B7=0,0,(AN49/B7)*P7))</f>
        <v>0</v>
      </c>
      <c r="G49" s="2436">
        <f>IF(ISBLANK(AC49),0,(AC49/B7)*P7)</f>
        <v>0</v>
      </c>
      <c r="H49" s="2457">
        <f t="shared" si="9"/>
        <v>0</v>
      </c>
      <c r="I49" s="2441">
        <f>IF(ISBLANK(B7),0,IF(B7=0,0,(AQ49/B7)*P7))</f>
        <v>0</v>
      </c>
      <c r="J49" s="2436">
        <f>IF(ISBLANK(AF49),0,(AF49/B7)*P7)</f>
        <v>0</v>
      </c>
      <c r="K49" s="2457">
        <f t="shared" si="10"/>
        <v>0</v>
      </c>
      <c r="L49" s="2441">
        <f>IF(ISBLANK(B7),0,IF(B7=0,0,(AT49/B7)*P7))</f>
        <v>0</v>
      </c>
      <c r="M49" s="2436">
        <f>IF(ISBLANK(AI49),0,(AI49/B7)*P7)</f>
        <v>0</v>
      </c>
      <c r="N49" s="2457">
        <f t="shared" si="11"/>
        <v>0</v>
      </c>
      <c r="O49" s="2441">
        <f>IF(ISBLANK(B7),0,IF(B7=0,0,(AW49/B7)*P7))</f>
        <v>0</v>
      </c>
      <c r="P49" s="2442">
        <f t="shared" si="0"/>
        <v>0</v>
      </c>
      <c r="Q49" s="2461">
        <f t="shared" si="1"/>
        <v>0</v>
      </c>
      <c r="R49" s="2463" t="str">
        <f t="shared" si="2"/>
        <v/>
      </c>
      <c r="S49" s="722"/>
      <c r="T49" s="742"/>
      <c r="U49" s="745"/>
      <c r="V49" s="717" t="s">
        <v>720</v>
      </c>
      <c r="W49" s="2546"/>
      <c r="X49" s="2658">
        <f t="shared" si="12"/>
        <v>0</v>
      </c>
      <c r="Y49" s="2554"/>
      <c r="Z49" s="2558"/>
      <c r="AA49" s="2520"/>
      <c r="AB49" s="2521"/>
      <c r="AC49" s="2558"/>
      <c r="AD49" s="2520"/>
      <c r="AE49" s="2521"/>
      <c r="AF49" s="2558"/>
      <c r="AG49" s="2520"/>
      <c r="AH49" s="2521"/>
      <c r="AI49" s="2558"/>
      <c r="AJ49" s="2520"/>
      <c r="AK49" s="2521"/>
      <c r="AL49" s="3000">
        <f t="shared" si="3"/>
        <v>0</v>
      </c>
      <c r="AM49" s="3001"/>
      <c r="AN49" s="2562">
        <f t="shared" si="4"/>
        <v>0</v>
      </c>
      <c r="AO49" s="747">
        <f>IF(AN14=0,0,(AN49/AN14)*AO14)</f>
        <v>0</v>
      </c>
      <c r="AP49" s="2563">
        <f>IF(AN14=0,0,IF(ISBLANK(Z49),0,(Z49/AN14)*AO14))</f>
        <v>0</v>
      </c>
      <c r="AQ49" s="2562">
        <f t="shared" si="5"/>
        <v>0</v>
      </c>
      <c r="AR49" s="747">
        <f>IF(AQ14=0,0,(AQ49/AQ14)*AR14)</f>
        <v>0</v>
      </c>
      <c r="AS49" s="2563">
        <f>IF(AQ14=0,0,IF(ISBLANK(AC49),0,(AC49/AQ14)*AR14))</f>
        <v>0</v>
      </c>
      <c r="AT49" s="2562">
        <f t="shared" si="6"/>
        <v>0</v>
      </c>
      <c r="AU49" s="747">
        <f>IF(AT14=0,0,(AT49/AT14)*AU14)</f>
        <v>0</v>
      </c>
      <c r="AV49" s="2563">
        <f>IF(AT14=0,0,IF(ISBLANK(AF49),0,(AF49/AT14)*AU14))</f>
        <v>0</v>
      </c>
      <c r="AW49" s="2562">
        <f t="shared" si="7"/>
        <v>0</v>
      </c>
      <c r="AX49" s="747">
        <f>IF(AW14=0,0,(AW49/AW14)*AX14)</f>
        <v>0</v>
      </c>
      <c r="AY49" s="2563">
        <f>IF(AW14=0,0,IF(ISBLANK(AI49),0,(AI49/AW14)*AX14))</f>
        <v>0</v>
      </c>
      <c r="AZ49" s="2466"/>
    </row>
    <row r="50" spans="1:52" ht="15" customHeight="1">
      <c r="A50" s="2970"/>
      <c r="B50" s="2586">
        <f t="shared" si="13"/>
        <v>0</v>
      </c>
      <c r="C50" s="2587"/>
      <c r="D50" s="2436">
        <f>IF(ISBLANK(Z50),0,(Z50/B7)*P7)</f>
        <v>0</v>
      </c>
      <c r="E50" s="2457">
        <f t="shared" si="8"/>
        <v>0</v>
      </c>
      <c r="F50" s="2441">
        <f>IF(ISBLANK(B7),0,IF(B7=0,0,(AN50/B7)*P7))</f>
        <v>0</v>
      </c>
      <c r="G50" s="2436">
        <f>IF(ISBLANK(AC50),0,(AC50/B7)*P7)</f>
        <v>0</v>
      </c>
      <c r="H50" s="2457">
        <f t="shared" si="9"/>
        <v>0</v>
      </c>
      <c r="I50" s="2441">
        <f>IF(ISBLANK(B7),0,IF(B7=0,0,(AQ50/B7)*P7))</f>
        <v>0</v>
      </c>
      <c r="J50" s="2436">
        <f>IF(ISBLANK(AF50),0,(AF50/B7)*P7)</f>
        <v>0</v>
      </c>
      <c r="K50" s="2457">
        <f t="shared" si="10"/>
        <v>0</v>
      </c>
      <c r="L50" s="2441">
        <f>IF(ISBLANK(B7),0,IF(B7=0,0,(AT50/B7)*P7))</f>
        <v>0</v>
      </c>
      <c r="M50" s="2436">
        <f>IF(ISBLANK(AI50),0,(AI50/B7)*P7)</f>
        <v>0</v>
      </c>
      <c r="N50" s="2457">
        <f t="shared" si="11"/>
        <v>0</v>
      </c>
      <c r="O50" s="2441">
        <f>IF(ISBLANK(B7),0,IF(B7=0,0,(AW50/B7)*P7))</f>
        <v>0</v>
      </c>
      <c r="P50" s="2442">
        <f t="shared" si="0"/>
        <v>0</v>
      </c>
      <c r="Q50" s="2461">
        <f t="shared" si="1"/>
        <v>0</v>
      </c>
      <c r="R50" s="2463" t="str">
        <f t="shared" si="2"/>
        <v/>
      </c>
      <c r="S50" s="722"/>
      <c r="T50" s="742"/>
      <c r="U50" s="745"/>
      <c r="V50" s="717" t="s">
        <v>720</v>
      </c>
      <c r="W50" s="2543"/>
      <c r="X50" s="2658">
        <f t="shared" si="12"/>
        <v>0</v>
      </c>
      <c r="Y50" s="2555"/>
      <c r="Z50" s="2559"/>
      <c r="AA50" s="29"/>
      <c r="AB50" s="2522"/>
      <c r="AC50" s="2559"/>
      <c r="AD50" s="29"/>
      <c r="AE50" s="2522"/>
      <c r="AF50" s="2559"/>
      <c r="AG50" s="29"/>
      <c r="AH50" s="2522"/>
      <c r="AI50" s="2559"/>
      <c r="AJ50" s="29"/>
      <c r="AK50" s="2522"/>
      <c r="AL50" s="3000">
        <f t="shared" si="3"/>
        <v>0</v>
      </c>
      <c r="AM50" s="3001"/>
      <c r="AN50" s="2562">
        <f t="shared" si="4"/>
        <v>0</v>
      </c>
      <c r="AO50" s="747">
        <f>IF(AN14=0,0,(AN50/AN14)*AO14)</f>
        <v>0</v>
      </c>
      <c r="AP50" s="2563">
        <f>IF(AN14=0,0,IF(ISBLANK(Z50),0,(Z50/AN14)*AO14))</f>
        <v>0</v>
      </c>
      <c r="AQ50" s="2562">
        <f t="shared" si="5"/>
        <v>0</v>
      </c>
      <c r="AR50" s="747">
        <f>IF(AQ14=0,0,(AQ50/AQ14)*AR14)</f>
        <v>0</v>
      </c>
      <c r="AS50" s="2563">
        <f>IF(AQ14=0,0,IF(ISBLANK(AC50),0,(AC50/AQ14)*AR14))</f>
        <v>0</v>
      </c>
      <c r="AT50" s="2562">
        <f t="shared" si="6"/>
        <v>0</v>
      </c>
      <c r="AU50" s="747">
        <f>IF(AT14=0,0,(AT50/AT14)*AU14)</f>
        <v>0</v>
      </c>
      <c r="AV50" s="2563">
        <f>IF(AT14=0,0,IF(ISBLANK(AF50),0,(AF50/AT14)*AU14))</f>
        <v>0</v>
      </c>
      <c r="AW50" s="2562">
        <f t="shared" si="7"/>
        <v>0</v>
      </c>
      <c r="AX50" s="747">
        <f>IF(AW14=0,0,(AW50/AW14)*AX14)</f>
        <v>0</v>
      </c>
      <c r="AY50" s="2563">
        <f>IF(AW14=0,0,IF(ISBLANK(AI50),0,(AI50/AW14)*AX14))</f>
        <v>0</v>
      </c>
      <c r="AZ50" s="2466"/>
    </row>
    <row r="51" spans="1:52" ht="15" customHeight="1">
      <c r="A51" s="2970"/>
      <c r="B51" s="2586">
        <f t="shared" si="13"/>
        <v>0</v>
      </c>
      <c r="C51" s="2587"/>
      <c r="D51" s="2436">
        <f>IF(ISBLANK(Z51),0,(Z51/B7)*P7)</f>
        <v>0</v>
      </c>
      <c r="E51" s="2457">
        <f t="shared" si="8"/>
        <v>0</v>
      </c>
      <c r="F51" s="2441">
        <f>IF(ISBLANK(B7),0,IF(B7=0,0,(AN51/B7)*P7))</f>
        <v>0</v>
      </c>
      <c r="G51" s="2436">
        <f>IF(ISBLANK(AC51),0,(AC51/B7)*P7)</f>
        <v>0</v>
      </c>
      <c r="H51" s="2457">
        <f t="shared" si="9"/>
        <v>0</v>
      </c>
      <c r="I51" s="2441">
        <f>IF(ISBLANK(B7),0,IF(B7=0,0,(AQ51/B7)*P7))</f>
        <v>0</v>
      </c>
      <c r="J51" s="2436">
        <f>IF(ISBLANK(AF51),0,(AF51/B7)*P7)</f>
        <v>0</v>
      </c>
      <c r="K51" s="2457">
        <f t="shared" si="10"/>
        <v>0</v>
      </c>
      <c r="L51" s="2441">
        <f>IF(ISBLANK(B7),0,IF(B7=0,0,(AT51/B7)*P7))</f>
        <v>0</v>
      </c>
      <c r="M51" s="2436">
        <f>IF(ISBLANK(AI51),0,(AI51/B7)*P7)</f>
        <v>0</v>
      </c>
      <c r="N51" s="2457">
        <f t="shared" si="11"/>
        <v>0</v>
      </c>
      <c r="O51" s="2441">
        <f>IF(ISBLANK(B7),0,IF(B7=0,0,(AW51/B7)*P7))</f>
        <v>0</v>
      </c>
      <c r="P51" s="2442">
        <f t="shared" si="0"/>
        <v>0</v>
      </c>
      <c r="Q51" s="2461">
        <f t="shared" si="1"/>
        <v>0</v>
      </c>
      <c r="R51" s="2463" t="str">
        <f t="shared" si="2"/>
        <v/>
      </c>
      <c r="S51" s="722"/>
      <c r="T51" s="742"/>
      <c r="U51" s="745"/>
      <c r="V51" s="717" t="s">
        <v>720</v>
      </c>
      <c r="W51" s="2546"/>
      <c r="X51" s="2658">
        <f t="shared" si="12"/>
        <v>0</v>
      </c>
      <c r="Y51" s="2554"/>
      <c r="Z51" s="2558"/>
      <c r="AA51" s="2520"/>
      <c r="AB51" s="2521"/>
      <c r="AC51" s="2558"/>
      <c r="AD51" s="2520"/>
      <c r="AE51" s="2521"/>
      <c r="AF51" s="2558"/>
      <c r="AG51" s="2520"/>
      <c r="AH51" s="2521"/>
      <c r="AI51" s="2558"/>
      <c r="AJ51" s="2520"/>
      <c r="AK51" s="2521"/>
      <c r="AL51" s="3000">
        <f t="shared" si="3"/>
        <v>0</v>
      </c>
      <c r="AM51" s="3001"/>
      <c r="AN51" s="2562">
        <f t="shared" si="4"/>
        <v>0</v>
      </c>
      <c r="AO51" s="747">
        <f>IF(AN14=0,0,(AN51/AN14)*AO14)</f>
        <v>0</v>
      </c>
      <c r="AP51" s="2563">
        <f>IF(AN14=0,0,IF(ISBLANK(Z51),0,(Z51/AN14)*AO14))</f>
        <v>0</v>
      </c>
      <c r="AQ51" s="2562">
        <f t="shared" si="5"/>
        <v>0</v>
      </c>
      <c r="AR51" s="747">
        <f>IF(AQ14=0,0,(AQ51/AQ14)*AR14)</f>
        <v>0</v>
      </c>
      <c r="AS51" s="2563">
        <f>IF(AQ14=0,0,IF(ISBLANK(AC51),0,(AC51/AQ14)*AR14))</f>
        <v>0</v>
      </c>
      <c r="AT51" s="2562">
        <f t="shared" si="6"/>
        <v>0</v>
      </c>
      <c r="AU51" s="747">
        <f>IF(AT14=0,0,(AT51/AT14)*AU14)</f>
        <v>0</v>
      </c>
      <c r="AV51" s="2563">
        <f>IF(AT14=0,0,IF(ISBLANK(AF51),0,(AF51/AT14)*AU14))</f>
        <v>0</v>
      </c>
      <c r="AW51" s="2562">
        <f t="shared" si="7"/>
        <v>0</v>
      </c>
      <c r="AX51" s="747">
        <f>IF(AW14=0,0,(AW51/AW14)*AX14)</f>
        <v>0</v>
      </c>
      <c r="AY51" s="2563">
        <f>IF(AW14=0,0,IF(ISBLANK(AI51),0,(AI51/AW14)*AX14))</f>
        <v>0</v>
      </c>
      <c r="AZ51" s="2466"/>
    </row>
    <row r="52" spans="1:52" ht="15" customHeight="1">
      <c r="A52" s="2970"/>
      <c r="B52" s="2586">
        <f t="shared" si="13"/>
        <v>0</v>
      </c>
      <c r="C52" s="2587"/>
      <c r="D52" s="2436">
        <f>IF(ISBLANK(Z52),0,(Z52/B7)*P7)</f>
        <v>0</v>
      </c>
      <c r="E52" s="2457">
        <f t="shared" si="8"/>
        <v>0</v>
      </c>
      <c r="F52" s="2441">
        <f>IF(ISBLANK(B7),0,IF(B7=0,0,(AN52/B7)*P7))</f>
        <v>0</v>
      </c>
      <c r="G52" s="2436">
        <f>IF(ISBLANK(AC52),0,(AC52/B7)*P7)</f>
        <v>0</v>
      </c>
      <c r="H52" s="2457">
        <f t="shared" si="9"/>
        <v>0</v>
      </c>
      <c r="I52" s="2441">
        <f>IF(ISBLANK(B7),0,IF(B7=0,0,(AQ52/B7)*P7))</f>
        <v>0</v>
      </c>
      <c r="J52" s="2436">
        <f>IF(ISBLANK(AF52),0,(AF52/B7)*P7)</f>
        <v>0</v>
      </c>
      <c r="K52" s="2457">
        <f t="shared" si="10"/>
        <v>0</v>
      </c>
      <c r="L52" s="2441">
        <f>IF(ISBLANK(B7),0,IF(B7=0,0,(AT52/B7)*P7))</f>
        <v>0</v>
      </c>
      <c r="M52" s="2436">
        <f>IF(ISBLANK(AI52),0,(AI52/B7)*P7)</f>
        <v>0</v>
      </c>
      <c r="N52" s="2457">
        <f t="shared" si="11"/>
        <v>0</v>
      </c>
      <c r="O52" s="2441">
        <f>IF(ISBLANK(B7),0,IF(B7=0,0,(AW52/B7)*P7))</f>
        <v>0</v>
      </c>
      <c r="P52" s="2442">
        <f t="shared" si="0"/>
        <v>0</v>
      </c>
      <c r="Q52" s="2461">
        <f t="shared" si="1"/>
        <v>0</v>
      </c>
      <c r="R52" s="2463" t="str">
        <f t="shared" si="2"/>
        <v/>
      </c>
      <c r="S52" s="722"/>
      <c r="T52" s="742"/>
      <c r="U52" s="745"/>
      <c r="V52" s="717" t="s">
        <v>720</v>
      </c>
      <c r="W52" s="2543"/>
      <c r="X52" s="2658">
        <f t="shared" si="12"/>
        <v>0</v>
      </c>
      <c r="Y52" s="2555"/>
      <c r="Z52" s="2559"/>
      <c r="AA52" s="29"/>
      <c r="AB52" s="2522"/>
      <c r="AC52" s="2559"/>
      <c r="AD52" s="29"/>
      <c r="AE52" s="2522"/>
      <c r="AF52" s="2559"/>
      <c r="AG52" s="29"/>
      <c r="AH52" s="2522"/>
      <c r="AI52" s="2559"/>
      <c r="AJ52" s="29"/>
      <c r="AK52" s="2522"/>
      <c r="AL52" s="3000">
        <f t="shared" si="3"/>
        <v>0</v>
      </c>
      <c r="AM52" s="3001"/>
      <c r="AN52" s="2562">
        <f t="shared" si="4"/>
        <v>0</v>
      </c>
      <c r="AO52" s="747">
        <f>IF(AN14=0,0,(AN52/AN14)*AO14)</f>
        <v>0</v>
      </c>
      <c r="AP52" s="2563">
        <f>IF(AN14=0,0,IF(ISBLANK(Z52),0,(Z52/AN14)*AO14))</f>
        <v>0</v>
      </c>
      <c r="AQ52" s="2562">
        <f t="shared" si="5"/>
        <v>0</v>
      </c>
      <c r="AR52" s="747">
        <f>IF(AQ14=0,0,(AQ52/AQ14)*AR14)</f>
        <v>0</v>
      </c>
      <c r="AS52" s="2563">
        <f>IF(AQ14=0,0,IF(ISBLANK(AC52),0,(AC52/AQ14)*AR14))</f>
        <v>0</v>
      </c>
      <c r="AT52" s="2562">
        <f t="shared" si="6"/>
        <v>0</v>
      </c>
      <c r="AU52" s="747">
        <f>IF(AT14=0,0,(AT52/AT14)*AU14)</f>
        <v>0</v>
      </c>
      <c r="AV52" s="2563">
        <f>IF(AT14=0,0,IF(ISBLANK(AF52),0,(AF52/AT14)*AU14))</f>
        <v>0</v>
      </c>
      <c r="AW52" s="2562">
        <f t="shared" si="7"/>
        <v>0</v>
      </c>
      <c r="AX52" s="747">
        <f>IF(AW14=0,0,(AW52/AW14)*AX14)</f>
        <v>0</v>
      </c>
      <c r="AY52" s="2563">
        <f>IF(AW14=0,0,IF(ISBLANK(AI52),0,(AI52/AW14)*AX14))</f>
        <v>0</v>
      </c>
      <c r="AZ52" s="2466"/>
    </row>
    <row r="53" spans="1:52" ht="15.75">
      <c r="A53" s="2970"/>
      <c r="B53" s="2586">
        <f t="shared" si="13"/>
        <v>0</v>
      </c>
      <c r="C53" s="2587"/>
      <c r="D53" s="2436">
        <f>IF(ISBLANK(Z53),0,(Z53/B7)*P7)</f>
        <v>0</v>
      </c>
      <c r="E53" s="2457">
        <f t="shared" si="8"/>
        <v>0</v>
      </c>
      <c r="F53" s="2441">
        <f>IF(ISBLANK(B7),0,IF(B7=0,0,(AN53/B7)*P7))</f>
        <v>0</v>
      </c>
      <c r="G53" s="2436">
        <f>IF(ISBLANK(AC53),0,(AC53/B7)*P7)</f>
        <v>0</v>
      </c>
      <c r="H53" s="2457">
        <f t="shared" si="9"/>
        <v>0</v>
      </c>
      <c r="I53" s="2441">
        <f>IF(ISBLANK(B7),0,IF(B7=0,0,(AQ53/B7)*P7))</f>
        <v>0</v>
      </c>
      <c r="J53" s="2436">
        <f>IF(ISBLANK(AF53),0,(AF53/B7)*P7)</f>
        <v>0</v>
      </c>
      <c r="K53" s="2457">
        <f t="shared" si="10"/>
        <v>0</v>
      </c>
      <c r="L53" s="2441">
        <f>IF(ISBLANK(B7),0,IF(B7=0,0,(AT53/B7)*P7))</f>
        <v>0</v>
      </c>
      <c r="M53" s="2436">
        <f>IF(ISBLANK(AI53),0,(AI53/B7)*P7)</f>
        <v>0</v>
      </c>
      <c r="N53" s="2457">
        <f t="shared" si="11"/>
        <v>0</v>
      </c>
      <c r="O53" s="2441">
        <f>IF(ISBLANK(B7),0,IF(B7=0,0,(AW53/B7)*P7))</f>
        <v>0</v>
      </c>
      <c r="P53" s="2442">
        <f t="shared" si="0"/>
        <v>0</v>
      </c>
      <c r="Q53" s="2461">
        <f t="shared" si="1"/>
        <v>0</v>
      </c>
      <c r="R53" s="2463" t="str">
        <f t="shared" si="2"/>
        <v/>
      </c>
      <c r="S53" s="722"/>
      <c r="T53" s="742"/>
      <c r="U53" s="745"/>
      <c r="V53" s="717" t="s">
        <v>720</v>
      </c>
      <c r="W53" s="2546"/>
      <c r="X53" s="2658">
        <f t="shared" si="12"/>
        <v>0</v>
      </c>
      <c r="Y53" s="2554"/>
      <c r="Z53" s="2558"/>
      <c r="AA53" s="2520"/>
      <c r="AB53" s="2521"/>
      <c r="AC53" s="2558"/>
      <c r="AD53" s="2520"/>
      <c r="AE53" s="2521"/>
      <c r="AF53" s="2558"/>
      <c r="AG53" s="2520"/>
      <c r="AH53" s="2521"/>
      <c r="AI53" s="2558"/>
      <c r="AJ53" s="2520"/>
      <c r="AK53" s="2521"/>
      <c r="AL53" s="3000">
        <f t="shared" si="3"/>
        <v>0</v>
      </c>
      <c r="AM53" s="3001"/>
      <c r="AN53" s="2562">
        <f t="shared" si="4"/>
        <v>0</v>
      </c>
      <c r="AO53" s="747">
        <f>IF(AN14=0,0,(AN53/AN14)*AO14)</f>
        <v>0</v>
      </c>
      <c r="AP53" s="2563">
        <f>IF(AN14=0,0,IF(ISBLANK(Z53),0,(Z53/AN14)*AO14))</f>
        <v>0</v>
      </c>
      <c r="AQ53" s="2562">
        <f t="shared" si="5"/>
        <v>0</v>
      </c>
      <c r="AR53" s="747">
        <f>IF(AQ14=0,0,(AQ53/AQ14)*AR14)</f>
        <v>0</v>
      </c>
      <c r="AS53" s="2563">
        <f>IF(AQ14=0,0,IF(ISBLANK(AC53),0,(AC53/AQ14)*AR14))</f>
        <v>0</v>
      </c>
      <c r="AT53" s="2562">
        <f t="shared" si="6"/>
        <v>0</v>
      </c>
      <c r="AU53" s="747">
        <f>IF(AT14=0,0,(AT53/AT14)*AU14)</f>
        <v>0</v>
      </c>
      <c r="AV53" s="2563">
        <f>IF(AT14=0,0,IF(ISBLANK(AF53),0,(AF53/AT14)*AU14))</f>
        <v>0</v>
      </c>
      <c r="AW53" s="2562">
        <f t="shared" si="7"/>
        <v>0</v>
      </c>
      <c r="AX53" s="747">
        <f>IF(AW14=0,0,(AW53/AW14)*AX14)</f>
        <v>0</v>
      </c>
      <c r="AY53" s="2563">
        <f>IF(AW14=0,0,IF(ISBLANK(AI53),0,(AI53/AW14)*AX14))</f>
        <v>0</v>
      </c>
      <c r="AZ53" s="2466"/>
    </row>
    <row r="54" spans="1:52" ht="15.75">
      <c r="A54" s="2970"/>
      <c r="B54" s="2586">
        <f t="shared" si="13"/>
        <v>0</v>
      </c>
      <c r="C54" s="2587"/>
      <c r="D54" s="2436">
        <f>IF(ISBLANK(Z54),0,(Z54/B7)*P7)</f>
        <v>0</v>
      </c>
      <c r="E54" s="2457">
        <f t="shared" si="8"/>
        <v>0</v>
      </c>
      <c r="F54" s="2441">
        <f>IF(ISBLANK(B7),0,IF(B7=0,0,(AN54/B7)*P7))</f>
        <v>0</v>
      </c>
      <c r="G54" s="2436">
        <f>IF(ISBLANK(AC54),0,(AC54/B7)*P7)</f>
        <v>0</v>
      </c>
      <c r="H54" s="2457">
        <f t="shared" si="9"/>
        <v>0</v>
      </c>
      <c r="I54" s="2441">
        <f>IF(ISBLANK(B7),0,IF(B7=0,0,(AQ54/B7)*P7))</f>
        <v>0</v>
      </c>
      <c r="J54" s="2436">
        <f>IF(ISBLANK(AF54),0,(AF54/B7)*P7)</f>
        <v>0</v>
      </c>
      <c r="K54" s="2457">
        <f t="shared" si="10"/>
        <v>0</v>
      </c>
      <c r="L54" s="2441">
        <f>IF(ISBLANK(B7),0,IF(B7=0,0,(AT54/B7)*P7))</f>
        <v>0</v>
      </c>
      <c r="M54" s="2436">
        <f>IF(ISBLANK(AI54),0,(AI54/B7)*P7)</f>
        <v>0</v>
      </c>
      <c r="N54" s="2457">
        <f t="shared" si="11"/>
        <v>0</v>
      </c>
      <c r="O54" s="2441">
        <f>IF(ISBLANK(B7),0,IF(B7=0,0,(AW54/B7)*P7))</f>
        <v>0</v>
      </c>
      <c r="P54" s="2442">
        <f t="shared" si="0"/>
        <v>0</v>
      </c>
      <c r="Q54" s="2461">
        <f t="shared" si="1"/>
        <v>0</v>
      </c>
      <c r="R54" s="2463" t="str">
        <f t="shared" si="2"/>
        <v/>
      </c>
      <c r="S54" s="722"/>
      <c r="T54" s="742"/>
      <c r="U54" s="745"/>
      <c r="V54" s="717" t="s">
        <v>720</v>
      </c>
      <c r="W54" s="2543"/>
      <c r="X54" s="2658">
        <f t="shared" si="12"/>
        <v>0</v>
      </c>
      <c r="Y54" s="2555"/>
      <c r="Z54" s="2559"/>
      <c r="AA54" s="29"/>
      <c r="AB54" s="2522"/>
      <c r="AC54" s="2559"/>
      <c r="AD54" s="29"/>
      <c r="AE54" s="2522"/>
      <c r="AF54" s="2559"/>
      <c r="AG54" s="29"/>
      <c r="AH54" s="2522"/>
      <c r="AI54" s="2559"/>
      <c r="AJ54" s="29"/>
      <c r="AK54" s="2522"/>
      <c r="AL54" s="3000">
        <f t="shared" si="3"/>
        <v>0</v>
      </c>
      <c r="AM54" s="3001"/>
      <c r="AN54" s="2562">
        <f t="shared" si="4"/>
        <v>0</v>
      </c>
      <c r="AO54" s="747">
        <f>IF(AN14=0,0,(AN54/AN14)*AO14)</f>
        <v>0</v>
      </c>
      <c r="AP54" s="2563">
        <f>IF(AN14=0,0,IF(ISBLANK(Z54),0,(Z54/AN14)*AO14))</f>
        <v>0</v>
      </c>
      <c r="AQ54" s="2562">
        <f t="shared" si="5"/>
        <v>0</v>
      </c>
      <c r="AR54" s="747">
        <f>IF(AQ14=0,0,(AQ54/AQ14)*AR14)</f>
        <v>0</v>
      </c>
      <c r="AS54" s="2563">
        <f>IF(AQ14=0,0,IF(ISBLANK(AC54),0,(AC54/AQ14)*AR14))</f>
        <v>0</v>
      </c>
      <c r="AT54" s="2562">
        <f t="shared" si="6"/>
        <v>0</v>
      </c>
      <c r="AU54" s="747">
        <f>IF(AT14=0,0,(AT54/AT14)*AU14)</f>
        <v>0</v>
      </c>
      <c r="AV54" s="2563">
        <f>IF(AT14=0,0,IF(ISBLANK(AF54),0,(AF54/AT14)*AU14))</f>
        <v>0</v>
      </c>
      <c r="AW54" s="2562">
        <f t="shared" si="7"/>
        <v>0</v>
      </c>
      <c r="AX54" s="747">
        <f>IF(AW14=0,0,(AW54/AW14)*AX14)</f>
        <v>0</v>
      </c>
      <c r="AY54" s="2563">
        <f>IF(AW14=0,0,IF(ISBLANK(AI54),0,(AI54/AW14)*AX14))</f>
        <v>0</v>
      </c>
      <c r="AZ54" s="2466"/>
    </row>
    <row r="55" spans="1:52" ht="15.75">
      <c r="A55" s="2970"/>
      <c r="B55" s="2586">
        <f t="shared" si="13"/>
        <v>0</v>
      </c>
      <c r="C55" s="2587"/>
      <c r="D55" s="2436">
        <f>IF(ISBLANK(Z55),0,(Z55/B7)*P7)</f>
        <v>0</v>
      </c>
      <c r="E55" s="2457">
        <f t="shared" si="8"/>
        <v>0</v>
      </c>
      <c r="F55" s="2441">
        <f>IF(ISBLANK(B7),0,IF(B7=0,0,(AN55/B7)*P7))</f>
        <v>0</v>
      </c>
      <c r="G55" s="2436">
        <f>IF(ISBLANK(AC55),0,(AC55/B7)*P7)</f>
        <v>0</v>
      </c>
      <c r="H55" s="2457">
        <f t="shared" si="9"/>
        <v>0</v>
      </c>
      <c r="I55" s="2441">
        <f>IF(ISBLANK(B7),0,IF(B7=0,0,(AQ55/B7)*P7))</f>
        <v>0</v>
      </c>
      <c r="J55" s="2436">
        <f>IF(ISBLANK(AF55),0,(AF55/B7)*P7)</f>
        <v>0</v>
      </c>
      <c r="K55" s="2457">
        <f t="shared" si="10"/>
        <v>0</v>
      </c>
      <c r="L55" s="2441">
        <f>IF(ISBLANK(B7),0,IF(B7=0,0,(AT55/B7)*P7))</f>
        <v>0</v>
      </c>
      <c r="M55" s="2436">
        <f>IF(ISBLANK(AI55),0,(AI55/B7)*P7)</f>
        <v>0</v>
      </c>
      <c r="N55" s="2457">
        <f t="shared" si="11"/>
        <v>0</v>
      </c>
      <c r="O55" s="2441">
        <f>IF(ISBLANK(B7),0,IF(B7=0,0,(AW55/B7)*P7))</f>
        <v>0</v>
      </c>
      <c r="P55" s="2442">
        <f t="shared" si="0"/>
        <v>0</v>
      </c>
      <c r="Q55" s="2461">
        <f t="shared" si="1"/>
        <v>0</v>
      </c>
      <c r="R55" s="2463" t="str">
        <f t="shared" si="2"/>
        <v/>
      </c>
      <c r="S55" s="722"/>
      <c r="T55" s="742"/>
      <c r="U55" s="745"/>
      <c r="V55" s="717" t="s">
        <v>720</v>
      </c>
      <c r="W55" s="2546"/>
      <c r="X55" s="2658">
        <f t="shared" si="12"/>
        <v>0</v>
      </c>
      <c r="Y55" s="2554"/>
      <c r="Z55" s="2558"/>
      <c r="AA55" s="2520"/>
      <c r="AB55" s="2521"/>
      <c r="AC55" s="2558"/>
      <c r="AD55" s="2520"/>
      <c r="AE55" s="2521"/>
      <c r="AF55" s="2558"/>
      <c r="AG55" s="2520"/>
      <c r="AH55" s="2521"/>
      <c r="AI55" s="2558"/>
      <c r="AJ55" s="2520"/>
      <c r="AK55" s="2521"/>
      <c r="AL55" s="3000">
        <f t="shared" si="3"/>
        <v>0</v>
      </c>
      <c r="AM55" s="3001"/>
      <c r="AN55" s="2562">
        <f t="shared" si="4"/>
        <v>0</v>
      </c>
      <c r="AO55" s="747">
        <f>IF(AN14=0,0,(AN55/AN14)*AO14)</f>
        <v>0</v>
      </c>
      <c r="AP55" s="2563">
        <f>IF(AN14=0,0,IF(ISBLANK(Z55),0,(Z55/AN14)*AO14))</f>
        <v>0</v>
      </c>
      <c r="AQ55" s="2562">
        <f t="shared" si="5"/>
        <v>0</v>
      </c>
      <c r="AR55" s="747">
        <f>IF(AQ14=0,0,(AQ55/AQ14)*AR14)</f>
        <v>0</v>
      </c>
      <c r="AS55" s="2563">
        <f>IF(AQ14=0,0,IF(ISBLANK(AC55),0,(AC55/AQ14)*AR14))</f>
        <v>0</v>
      </c>
      <c r="AT55" s="2562">
        <f t="shared" si="6"/>
        <v>0</v>
      </c>
      <c r="AU55" s="747">
        <f>IF(AT14=0,0,(AT55/AT14)*AU14)</f>
        <v>0</v>
      </c>
      <c r="AV55" s="2563">
        <f>IF(AT14=0,0,IF(ISBLANK(AF55),0,(AF55/AT14)*AU14))</f>
        <v>0</v>
      </c>
      <c r="AW55" s="2562">
        <f t="shared" si="7"/>
        <v>0</v>
      </c>
      <c r="AX55" s="747">
        <f>IF(AW14=0,0,(AW55/AW14)*AX14)</f>
        <v>0</v>
      </c>
      <c r="AY55" s="2563">
        <f>IF(AW14=0,0,IF(ISBLANK(AI55),0,(AI55/AW14)*AX14))</f>
        <v>0</v>
      </c>
      <c r="AZ55" s="2466"/>
    </row>
    <row r="56" spans="1:52" ht="15.75">
      <c r="A56" s="2970"/>
      <c r="B56" s="2586">
        <f t="shared" si="13"/>
        <v>0</v>
      </c>
      <c r="C56" s="2587"/>
      <c r="D56" s="2436">
        <f>IF(ISBLANK(Z56),0,(Z56/B7)*P7)</f>
        <v>0</v>
      </c>
      <c r="E56" s="2457">
        <f t="shared" si="8"/>
        <v>0</v>
      </c>
      <c r="F56" s="2441">
        <f>IF(ISBLANK(B7),0,IF(B7=0,0,(AN56/B7)*P7))</f>
        <v>0</v>
      </c>
      <c r="G56" s="2436">
        <f>IF(ISBLANK(AC56),0,(AC56/B7)*P7)</f>
        <v>0</v>
      </c>
      <c r="H56" s="2457">
        <f t="shared" si="9"/>
        <v>0</v>
      </c>
      <c r="I56" s="2441">
        <f>IF(ISBLANK(B7),0,IF(B7=0,0,(AQ56/B7)*P7))</f>
        <v>0</v>
      </c>
      <c r="J56" s="2436">
        <f>IF(ISBLANK(AF56),0,(AF56/B7)*P7)</f>
        <v>0</v>
      </c>
      <c r="K56" s="2457">
        <f t="shared" si="10"/>
        <v>0</v>
      </c>
      <c r="L56" s="2441">
        <f>IF(ISBLANK(B7),0,IF(B7=0,0,(AT56/B7)*P7))</f>
        <v>0</v>
      </c>
      <c r="M56" s="2436">
        <f>IF(ISBLANK(AI56),0,(AI56/B7)*P7)</f>
        <v>0</v>
      </c>
      <c r="N56" s="2457">
        <f t="shared" si="11"/>
        <v>0</v>
      </c>
      <c r="O56" s="2441">
        <f>IF(ISBLANK(B7),0,IF(B7=0,0,(AW56/B7)*P7))</f>
        <v>0</v>
      </c>
      <c r="P56" s="2442">
        <f t="shared" si="0"/>
        <v>0</v>
      </c>
      <c r="Q56" s="2461">
        <f t="shared" si="1"/>
        <v>0</v>
      </c>
      <c r="R56" s="2463" t="str">
        <f t="shared" si="2"/>
        <v/>
      </c>
      <c r="S56" s="722"/>
      <c r="T56" s="742"/>
      <c r="U56" s="745"/>
      <c r="V56" s="717" t="s">
        <v>720</v>
      </c>
      <c r="W56" s="2543"/>
      <c r="X56" s="2658">
        <f t="shared" si="12"/>
        <v>0</v>
      </c>
      <c r="Y56" s="2555"/>
      <c r="Z56" s="2559"/>
      <c r="AA56" s="29"/>
      <c r="AB56" s="2522"/>
      <c r="AC56" s="2559"/>
      <c r="AD56" s="29"/>
      <c r="AE56" s="2522"/>
      <c r="AF56" s="2559"/>
      <c r="AG56" s="29"/>
      <c r="AH56" s="2522"/>
      <c r="AI56" s="2559"/>
      <c r="AJ56" s="29"/>
      <c r="AK56" s="2522"/>
      <c r="AL56" s="3000">
        <f t="shared" si="3"/>
        <v>0</v>
      </c>
      <c r="AM56" s="3001"/>
      <c r="AN56" s="2562">
        <f t="shared" si="4"/>
        <v>0</v>
      </c>
      <c r="AO56" s="747">
        <f>IF(AN14=0,0,(AN56/AN14)*AO14)</f>
        <v>0</v>
      </c>
      <c r="AP56" s="2563">
        <f>IF(AN14=0,0,IF(ISBLANK(Z56),0,(Z56/AN14)*AO14))</f>
        <v>0</v>
      </c>
      <c r="AQ56" s="2562">
        <f t="shared" si="5"/>
        <v>0</v>
      </c>
      <c r="AR56" s="747">
        <f>IF(AQ14=0,0,(AQ56/AQ14)*AR14)</f>
        <v>0</v>
      </c>
      <c r="AS56" s="2563">
        <f>IF(AQ14=0,0,IF(ISBLANK(AC56),0,(AC56/AQ14)*AR14))</f>
        <v>0</v>
      </c>
      <c r="AT56" s="2562">
        <f t="shared" si="6"/>
        <v>0</v>
      </c>
      <c r="AU56" s="747">
        <f>IF(AT14=0,0,(AT56/AT14)*AU14)</f>
        <v>0</v>
      </c>
      <c r="AV56" s="2563">
        <f>IF(AT14=0,0,IF(ISBLANK(AF56),0,(AF56/AT14)*AU14))</f>
        <v>0</v>
      </c>
      <c r="AW56" s="2562">
        <f t="shared" si="7"/>
        <v>0</v>
      </c>
      <c r="AX56" s="747">
        <f>IF(AW14=0,0,(AW56/AW14)*AX14)</f>
        <v>0</v>
      </c>
      <c r="AY56" s="2563">
        <f>IF(AW14=0,0,IF(ISBLANK(AI56),0,(AI56/AW14)*AX14))</f>
        <v>0</v>
      </c>
      <c r="AZ56" s="2466"/>
    </row>
    <row r="57" spans="1:52" ht="15.75">
      <c r="A57" s="2970"/>
      <c r="B57" s="2586">
        <f t="shared" si="13"/>
        <v>0</v>
      </c>
      <c r="C57" s="2587"/>
      <c r="D57" s="2436">
        <f>IF(ISBLANK(Z57),0,(Z57/B7)*P7)</f>
        <v>0</v>
      </c>
      <c r="E57" s="2457">
        <f t="shared" si="8"/>
        <v>0</v>
      </c>
      <c r="F57" s="2441">
        <f>IF(ISBLANK(B7),0,IF(B7=0,0,(AN57/B7)*P7))</f>
        <v>0</v>
      </c>
      <c r="G57" s="2436">
        <f>IF(ISBLANK(AC57),0,(AC57/B7)*P7)</f>
        <v>0</v>
      </c>
      <c r="H57" s="2457">
        <f t="shared" si="9"/>
        <v>0</v>
      </c>
      <c r="I57" s="2441">
        <f>IF(ISBLANK(B7),0,IF(B7=0,0,(AQ57/B7)*P7))</f>
        <v>0</v>
      </c>
      <c r="J57" s="2436">
        <f>IF(ISBLANK(AF57),0,(AF57/B7)*P7)</f>
        <v>0</v>
      </c>
      <c r="K57" s="2457">
        <f t="shared" si="10"/>
        <v>0</v>
      </c>
      <c r="L57" s="2441">
        <f>IF(ISBLANK(B7),0,IF(B7=0,0,(AT57/B7)*P7))</f>
        <v>0</v>
      </c>
      <c r="M57" s="2436">
        <f>IF(ISBLANK(AI57),0,(AI57/B7)*P7)</f>
        <v>0</v>
      </c>
      <c r="N57" s="2457">
        <f t="shared" si="11"/>
        <v>0</v>
      </c>
      <c r="O57" s="2441">
        <f>IF(ISBLANK(B7),0,IF(B7=0,0,(AW57/B7)*P7))</f>
        <v>0</v>
      </c>
      <c r="P57" s="2442">
        <f t="shared" si="0"/>
        <v>0</v>
      </c>
      <c r="Q57" s="2461">
        <f t="shared" si="1"/>
        <v>0</v>
      </c>
      <c r="R57" s="2463" t="str">
        <f t="shared" si="2"/>
        <v/>
      </c>
      <c r="S57" s="722"/>
      <c r="T57" s="742"/>
      <c r="U57" s="745"/>
      <c r="V57" s="717" t="s">
        <v>720</v>
      </c>
      <c r="W57" s="2546"/>
      <c r="X57" s="2658">
        <f t="shared" si="12"/>
        <v>0</v>
      </c>
      <c r="Y57" s="2554"/>
      <c r="Z57" s="2558"/>
      <c r="AA57" s="2520"/>
      <c r="AB57" s="2521"/>
      <c r="AC57" s="2558"/>
      <c r="AD57" s="2520"/>
      <c r="AE57" s="2521"/>
      <c r="AF57" s="2558"/>
      <c r="AG57" s="2520"/>
      <c r="AH57" s="2521"/>
      <c r="AI57" s="2558"/>
      <c r="AJ57" s="2520"/>
      <c r="AK57" s="2521"/>
      <c r="AL57" s="3000">
        <f t="shared" si="3"/>
        <v>0</v>
      </c>
      <c r="AM57" s="3001"/>
      <c r="AN57" s="2562">
        <f t="shared" si="4"/>
        <v>0</v>
      </c>
      <c r="AO57" s="747">
        <f>IF(AN14=0,0,(AN57/AN14)*AO14)</f>
        <v>0</v>
      </c>
      <c r="AP57" s="2563">
        <f>IF(AN14=0,0,IF(ISBLANK(Z57),0,(Z57/AN14)*AO14))</f>
        <v>0</v>
      </c>
      <c r="AQ57" s="2562">
        <f t="shared" si="5"/>
        <v>0</v>
      </c>
      <c r="AR57" s="747">
        <f>IF(AQ14=0,0,(AQ57/AQ14)*AR14)</f>
        <v>0</v>
      </c>
      <c r="AS57" s="2563">
        <f>IF(AQ14=0,0,IF(ISBLANK(AC57),0,(AC57/AQ14)*AR14))</f>
        <v>0</v>
      </c>
      <c r="AT57" s="2562">
        <f t="shared" si="6"/>
        <v>0</v>
      </c>
      <c r="AU57" s="747">
        <f>IF(AT14=0,0,(AT57/AT14)*AU14)</f>
        <v>0</v>
      </c>
      <c r="AV57" s="2563">
        <f>IF(AT14=0,0,IF(ISBLANK(AF57),0,(AF57/AT14)*AU14))</f>
        <v>0</v>
      </c>
      <c r="AW57" s="2562">
        <f t="shared" si="7"/>
        <v>0</v>
      </c>
      <c r="AX57" s="747">
        <f>IF(AW14=0,0,(AW57/AW14)*AX14)</f>
        <v>0</v>
      </c>
      <c r="AY57" s="2563">
        <f>IF(AW14=0,0,IF(ISBLANK(AI57),0,(AI57/AW14)*AX14))</f>
        <v>0</v>
      </c>
      <c r="AZ57" s="2466"/>
    </row>
    <row r="58" spans="1:52" ht="15.75">
      <c r="A58" s="2970"/>
      <c r="B58" s="2586">
        <f t="shared" si="13"/>
        <v>0</v>
      </c>
      <c r="C58" s="2587"/>
      <c r="D58" s="2436">
        <f>IF(ISBLANK(Z58),0,(Z58/B7)*P7)</f>
        <v>0</v>
      </c>
      <c r="E58" s="2457">
        <f t="shared" si="8"/>
        <v>0</v>
      </c>
      <c r="F58" s="2441">
        <f>IF(ISBLANK(B7),0,IF(B7=0,0,(AN58/B7)*P7))</f>
        <v>0</v>
      </c>
      <c r="G58" s="2436">
        <f>IF(ISBLANK(AC58),0,(AC58/B7)*P7)</f>
        <v>0</v>
      </c>
      <c r="H58" s="2457">
        <f t="shared" si="9"/>
        <v>0</v>
      </c>
      <c r="I58" s="2441">
        <f>IF(ISBLANK(B7),0,IF(B7=0,0,(AQ58/B7)*P7))</f>
        <v>0</v>
      </c>
      <c r="J58" s="2436">
        <f>IF(ISBLANK(AF58),0,(AF58/B7)*P7)</f>
        <v>0</v>
      </c>
      <c r="K58" s="2457">
        <f t="shared" si="10"/>
        <v>0</v>
      </c>
      <c r="L58" s="2441">
        <f>IF(ISBLANK(B7),0,IF(B7=0,0,(AT58/B7)*P7))</f>
        <v>0</v>
      </c>
      <c r="M58" s="2436">
        <f>IF(ISBLANK(AI58),0,(AI58/B7)*P7)</f>
        <v>0</v>
      </c>
      <c r="N58" s="2457">
        <f t="shared" si="11"/>
        <v>0</v>
      </c>
      <c r="O58" s="2441">
        <f>IF(ISBLANK(B7),0,IF(B7=0,0,(AW58/B7)*P7))</f>
        <v>0</v>
      </c>
      <c r="P58" s="2442">
        <f t="shared" si="0"/>
        <v>0</v>
      </c>
      <c r="Q58" s="2461">
        <f t="shared" si="1"/>
        <v>0</v>
      </c>
      <c r="R58" s="2463" t="str">
        <f t="shared" si="2"/>
        <v/>
      </c>
      <c r="S58" s="722"/>
      <c r="T58" s="742"/>
      <c r="U58" s="745"/>
      <c r="V58" s="717" t="s">
        <v>720</v>
      </c>
      <c r="W58" s="2543"/>
      <c r="X58" s="2658">
        <f t="shared" si="12"/>
        <v>0</v>
      </c>
      <c r="Y58" s="2555"/>
      <c r="Z58" s="2559"/>
      <c r="AA58" s="29"/>
      <c r="AB58" s="2522"/>
      <c r="AC58" s="2559"/>
      <c r="AD58" s="29"/>
      <c r="AE58" s="2522"/>
      <c r="AF58" s="2559"/>
      <c r="AG58" s="29"/>
      <c r="AH58" s="2522"/>
      <c r="AI58" s="2559"/>
      <c r="AJ58" s="29"/>
      <c r="AK58" s="2522"/>
      <c r="AL58" s="3000">
        <f t="shared" si="3"/>
        <v>0</v>
      </c>
      <c r="AM58" s="3001"/>
      <c r="AN58" s="2562">
        <f t="shared" si="4"/>
        <v>0</v>
      </c>
      <c r="AO58" s="747">
        <f>IF(AN14=0,0,(AN58/AN14)*AO14)</f>
        <v>0</v>
      </c>
      <c r="AP58" s="2563">
        <f>IF(AN14=0,0,IF(ISBLANK(Z58),0,(Z58/AN14)*AO14))</f>
        <v>0</v>
      </c>
      <c r="AQ58" s="2562">
        <f t="shared" si="5"/>
        <v>0</v>
      </c>
      <c r="AR58" s="747">
        <f>IF(AQ14=0,0,(AQ58/AQ14)*AR14)</f>
        <v>0</v>
      </c>
      <c r="AS58" s="2563">
        <f>IF(AQ14=0,0,IF(ISBLANK(AC58),0,(AC58/AQ14)*AR14))</f>
        <v>0</v>
      </c>
      <c r="AT58" s="2562">
        <f t="shared" si="6"/>
        <v>0</v>
      </c>
      <c r="AU58" s="747">
        <f>IF(AT14=0,0,(AT58/AT14)*AU14)</f>
        <v>0</v>
      </c>
      <c r="AV58" s="2563">
        <f>IF(AT14=0,0,IF(ISBLANK(AF58),0,(AF58/AT14)*AU14))</f>
        <v>0</v>
      </c>
      <c r="AW58" s="2562">
        <f t="shared" si="7"/>
        <v>0</v>
      </c>
      <c r="AX58" s="747">
        <f>IF(AW14=0,0,(AW58/AW14)*AX14)</f>
        <v>0</v>
      </c>
      <c r="AY58" s="2563">
        <f>IF(AW14=0,0,IF(ISBLANK(AI58),0,(AI58/AW14)*AX14))</f>
        <v>0</v>
      </c>
      <c r="AZ58" s="2466"/>
    </row>
    <row r="59" spans="1:52" ht="15.75">
      <c r="A59" s="2970"/>
      <c r="B59" s="2588">
        <f t="shared" si="13"/>
        <v>0</v>
      </c>
      <c r="C59" s="2587"/>
      <c r="D59" s="2436">
        <f>IF(ISBLANK(Z59),0,(Z59/B7)*P7)</f>
        <v>0</v>
      </c>
      <c r="E59" s="2457">
        <f t="shared" si="8"/>
        <v>0</v>
      </c>
      <c r="F59" s="2441">
        <f>IF(ISBLANK(B7),0,IF(B7=0,0,(AN59/B7)*P7))</f>
        <v>0</v>
      </c>
      <c r="G59" s="2436">
        <f>IF(ISBLANK(AC59),0,(AC59/B7)*P7)</f>
        <v>0</v>
      </c>
      <c r="H59" s="2457">
        <f t="shared" si="9"/>
        <v>0</v>
      </c>
      <c r="I59" s="2441">
        <f>IF(ISBLANK(B7),0,IF(B7=0,0,(AQ59/B7)*P7))</f>
        <v>0</v>
      </c>
      <c r="J59" s="2436">
        <f>IF(ISBLANK(AF59),0,(AF59/B7)*P7)</f>
        <v>0</v>
      </c>
      <c r="K59" s="2457">
        <f t="shared" si="10"/>
        <v>0</v>
      </c>
      <c r="L59" s="2441">
        <f>IF(ISBLANK(B7),0,IF(B7=0,0,(AT59/B7)*P7))</f>
        <v>0</v>
      </c>
      <c r="M59" s="2436">
        <f>IF(ISBLANK(AI59),0,(AI59/B7)*P7)</f>
        <v>0</v>
      </c>
      <c r="N59" s="2457">
        <f t="shared" si="11"/>
        <v>0</v>
      </c>
      <c r="O59" s="2441">
        <f>IF(ISBLANK(B7),0,IF(B7=0,0,(AW59/B7)*P7))</f>
        <v>0</v>
      </c>
      <c r="P59" s="2442">
        <f t="shared" si="0"/>
        <v>0</v>
      </c>
      <c r="Q59" s="2461">
        <f t="shared" si="1"/>
        <v>0</v>
      </c>
      <c r="R59" s="2463" t="str">
        <f t="shared" si="2"/>
        <v/>
      </c>
      <c r="S59" s="722"/>
      <c r="T59" s="742"/>
      <c r="U59" s="745"/>
      <c r="V59" s="717" t="s">
        <v>720</v>
      </c>
      <c r="W59" s="2546"/>
      <c r="X59" s="2658">
        <f t="shared" si="12"/>
        <v>0</v>
      </c>
      <c r="Y59" s="2554"/>
      <c r="Z59" s="2558"/>
      <c r="AA59" s="2520"/>
      <c r="AB59" s="2521"/>
      <c r="AC59" s="2558"/>
      <c r="AD59" s="2520"/>
      <c r="AE59" s="2521"/>
      <c r="AF59" s="2558"/>
      <c r="AG59" s="2520"/>
      <c r="AH59" s="2521"/>
      <c r="AI59" s="2558"/>
      <c r="AJ59" s="2520"/>
      <c r="AK59" s="2521"/>
      <c r="AL59" s="3000">
        <f t="shared" si="3"/>
        <v>0</v>
      </c>
      <c r="AM59" s="3001"/>
      <c r="AN59" s="2562">
        <f t="shared" si="4"/>
        <v>0</v>
      </c>
      <c r="AO59" s="747">
        <f>IF(AN14=0,0,(AN59/AN14)*AO14)</f>
        <v>0</v>
      </c>
      <c r="AP59" s="2563">
        <f>IF(AN14=0,0,IF(ISBLANK(Z59),0,(Z59/AN14)*AO14))</f>
        <v>0</v>
      </c>
      <c r="AQ59" s="2562">
        <f t="shared" si="5"/>
        <v>0</v>
      </c>
      <c r="AR59" s="747">
        <f>IF(AQ14=0,0,(AQ59/AQ14)*AR14)</f>
        <v>0</v>
      </c>
      <c r="AS59" s="2563">
        <f>IF(AQ14=0,0,IF(ISBLANK(AC59),0,(AC59/AQ14)*AR14))</f>
        <v>0</v>
      </c>
      <c r="AT59" s="2562">
        <f t="shared" si="6"/>
        <v>0</v>
      </c>
      <c r="AU59" s="747">
        <f>IF(AT14=0,0,(AT59/AT14)*AU14)</f>
        <v>0</v>
      </c>
      <c r="AV59" s="2563">
        <f>IF(AT14=0,0,IF(ISBLANK(AF59),0,(AF59/AT14)*AU14))</f>
        <v>0</v>
      </c>
      <c r="AW59" s="2562">
        <f t="shared" si="7"/>
        <v>0</v>
      </c>
      <c r="AX59" s="747">
        <f>IF(AW14=0,0,(AW59/AW14)*AX14)</f>
        <v>0</v>
      </c>
      <c r="AY59" s="2563">
        <f>IF(AW14=0,0,IF(ISBLANK(AI59),0,(AI59/AW14)*AX14))</f>
        <v>0</v>
      </c>
      <c r="AZ59" s="2466"/>
    </row>
    <row r="60" spans="1:52" ht="15.75">
      <c r="A60" s="2970"/>
      <c r="B60" s="2588">
        <f t="shared" si="13"/>
        <v>0</v>
      </c>
      <c r="C60" s="2587"/>
      <c r="D60" s="2436">
        <f>IF(ISBLANK(Z60),0,(Z60/B7)*P7)</f>
        <v>0</v>
      </c>
      <c r="E60" s="2457">
        <f t="shared" si="8"/>
        <v>0</v>
      </c>
      <c r="F60" s="2441">
        <f>IF(ISBLANK(B7),0,IF(B7=0,0,(AN60/B7)*P7))</f>
        <v>0</v>
      </c>
      <c r="G60" s="2436">
        <f>IF(ISBLANK(AC60),0,(AC60/B7)*P7)</f>
        <v>0</v>
      </c>
      <c r="H60" s="2457">
        <f t="shared" si="9"/>
        <v>0</v>
      </c>
      <c r="I60" s="2441">
        <f>IF(ISBLANK(B7),0,IF(B7=0,0,(AQ60/B7)*P7))</f>
        <v>0</v>
      </c>
      <c r="J60" s="2436">
        <f>IF(ISBLANK(AF60),0,(AF60/B7)*P7)</f>
        <v>0</v>
      </c>
      <c r="K60" s="2457">
        <f t="shared" si="10"/>
        <v>0</v>
      </c>
      <c r="L60" s="2441">
        <f>IF(ISBLANK(B7),0,IF(B7=0,0,(AT60/B7)*P7))</f>
        <v>0</v>
      </c>
      <c r="M60" s="2436">
        <f>IF(ISBLANK(AI60),0,(AI60/B7)*P7)</f>
        <v>0</v>
      </c>
      <c r="N60" s="2457">
        <f t="shared" si="11"/>
        <v>0</v>
      </c>
      <c r="O60" s="2441">
        <f>IF(ISBLANK(B7),0,IF(B7=0,0,(AW60/B7)*P7))</f>
        <v>0</v>
      </c>
      <c r="P60" s="2442">
        <f t="shared" si="0"/>
        <v>0</v>
      </c>
      <c r="Q60" s="2461">
        <f t="shared" si="1"/>
        <v>0</v>
      </c>
      <c r="R60" s="2463" t="str">
        <f t="shared" si="2"/>
        <v/>
      </c>
      <c r="S60" s="722"/>
      <c r="T60" s="742"/>
      <c r="U60" s="745"/>
      <c r="V60" s="717" t="s">
        <v>720</v>
      </c>
      <c r="W60" s="2543"/>
      <c r="X60" s="2659">
        <f t="shared" si="12"/>
        <v>0</v>
      </c>
      <c r="Y60" s="2555"/>
      <c r="Z60" s="2559"/>
      <c r="AA60" s="29"/>
      <c r="AB60" s="2522"/>
      <c r="AC60" s="2559"/>
      <c r="AD60" s="29"/>
      <c r="AE60" s="2522"/>
      <c r="AF60" s="2559"/>
      <c r="AG60" s="29"/>
      <c r="AH60" s="2522"/>
      <c r="AI60" s="2559"/>
      <c r="AJ60" s="29"/>
      <c r="AK60" s="2522"/>
      <c r="AL60" s="3000">
        <f t="shared" si="3"/>
        <v>0</v>
      </c>
      <c r="AM60" s="3001"/>
      <c r="AN60" s="2562">
        <f t="shared" si="4"/>
        <v>0</v>
      </c>
      <c r="AO60" s="747">
        <f>IF(AN14=0,0,(AN60/AN14)*AO14)</f>
        <v>0</v>
      </c>
      <c r="AP60" s="2563">
        <f>IF(AN14=0,0,IF(ISBLANK(Z60),0,(Z60/AN14)*AO14))</f>
        <v>0</v>
      </c>
      <c r="AQ60" s="2562">
        <f t="shared" si="5"/>
        <v>0</v>
      </c>
      <c r="AR60" s="747">
        <f>IF(AQ14=0,0,(AQ60/AQ14)*AR14)</f>
        <v>0</v>
      </c>
      <c r="AS60" s="2563">
        <f>IF(AQ14=0,0,IF(ISBLANK(AC60),0,(AC60/AQ14)*AR14))</f>
        <v>0</v>
      </c>
      <c r="AT60" s="2562">
        <f t="shared" si="6"/>
        <v>0</v>
      </c>
      <c r="AU60" s="747">
        <f>IF(AT14=0,0,(AT60/AT14)*AU14)</f>
        <v>0</v>
      </c>
      <c r="AV60" s="2563">
        <f>IF(AT14=0,0,IF(ISBLANK(AF60),0,(AF60/AT14)*AU14))</f>
        <v>0</v>
      </c>
      <c r="AW60" s="2562">
        <f t="shared" si="7"/>
        <v>0</v>
      </c>
      <c r="AX60" s="747">
        <f>IF(AW14=0,0,(AW60/AW14)*AX14)</f>
        <v>0</v>
      </c>
      <c r="AY60" s="2563">
        <f>IF(AW14=0,0,IF(ISBLANK(AI60),0,(AI60/AW14)*AX14))</f>
        <v>0</v>
      </c>
      <c r="AZ60" s="2466"/>
    </row>
    <row r="61" spans="1:52" ht="15.75">
      <c r="A61" s="2970"/>
      <c r="B61" s="2588">
        <f t="shared" si="13"/>
        <v>0</v>
      </c>
      <c r="C61" s="2587"/>
      <c r="D61" s="2436">
        <f>IF(ISBLANK(Z61),0,(Z61/B7)*P7)</f>
        <v>0</v>
      </c>
      <c r="E61" s="2457">
        <f t="shared" si="8"/>
        <v>0</v>
      </c>
      <c r="F61" s="2441">
        <f>IF(ISBLANK(B7),0,IF(B7=0,0,(AN61/B7)*P7))</f>
        <v>0</v>
      </c>
      <c r="G61" s="2436">
        <f>IF(ISBLANK(AC61),0,(AC61/B7)*P7)</f>
        <v>0</v>
      </c>
      <c r="H61" s="2457">
        <f t="shared" si="9"/>
        <v>0</v>
      </c>
      <c r="I61" s="2441">
        <f>IF(ISBLANK(B7),0,IF(B7=0,0,(AQ61/B7)*P7))</f>
        <v>0</v>
      </c>
      <c r="J61" s="2436">
        <f>IF(ISBLANK(AF61),0,(AF61/B7)*P7)</f>
        <v>0</v>
      </c>
      <c r="K61" s="2457">
        <f t="shared" si="10"/>
        <v>0</v>
      </c>
      <c r="L61" s="2441">
        <f>IF(ISBLANK(B7),0,IF(B7=0,0,(AT61/B7)*P7))</f>
        <v>0</v>
      </c>
      <c r="M61" s="2436">
        <f>IF(ISBLANK(AI61),0,(AI61/B7)*P7)</f>
        <v>0</v>
      </c>
      <c r="N61" s="2457">
        <f t="shared" si="11"/>
        <v>0</v>
      </c>
      <c r="O61" s="2441">
        <f>IF(ISBLANK(B7),0,IF(B7=0,0,(AW61/B7)*P7))</f>
        <v>0</v>
      </c>
      <c r="P61" s="2442">
        <f t="shared" si="0"/>
        <v>0</v>
      </c>
      <c r="Q61" s="2461">
        <f t="shared" si="1"/>
        <v>0</v>
      </c>
      <c r="R61" s="2463" t="str">
        <f t="shared" si="2"/>
        <v/>
      </c>
      <c r="S61" s="722"/>
      <c r="T61" s="742"/>
      <c r="U61" s="745"/>
      <c r="V61" s="717" t="s">
        <v>720</v>
      </c>
      <c r="W61" s="2546"/>
      <c r="X61" s="2658">
        <f t="shared" si="12"/>
        <v>0</v>
      </c>
      <c r="Y61" s="2554"/>
      <c r="Z61" s="2558"/>
      <c r="AA61" s="2520"/>
      <c r="AB61" s="2521"/>
      <c r="AC61" s="2558"/>
      <c r="AD61" s="2520"/>
      <c r="AE61" s="2521"/>
      <c r="AF61" s="2558"/>
      <c r="AG61" s="2520"/>
      <c r="AH61" s="2521"/>
      <c r="AI61" s="2558"/>
      <c r="AJ61" s="2520"/>
      <c r="AK61" s="2521"/>
      <c r="AL61" s="3000">
        <f t="shared" si="3"/>
        <v>0</v>
      </c>
      <c r="AM61" s="3001"/>
      <c r="AN61" s="2562">
        <f t="shared" si="4"/>
        <v>0</v>
      </c>
      <c r="AO61" s="747">
        <f>IF(AN14=0,0,(AN61/AN14)*AO14)</f>
        <v>0</v>
      </c>
      <c r="AP61" s="2563">
        <f>IF(AN14=0,0,IF(ISBLANK(Z61),0,(Z61/AN14)*AO14))</f>
        <v>0</v>
      </c>
      <c r="AQ61" s="2562">
        <f t="shared" si="5"/>
        <v>0</v>
      </c>
      <c r="AR61" s="747">
        <f>IF(AQ14=0,0,(AQ61/AQ14)*AR14)</f>
        <v>0</v>
      </c>
      <c r="AS61" s="2563">
        <f>IF(AQ14=0,0,IF(ISBLANK(AC61),0,(AC61/AQ14)*AR14))</f>
        <v>0</v>
      </c>
      <c r="AT61" s="2562">
        <f t="shared" si="6"/>
        <v>0</v>
      </c>
      <c r="AU61" s="747">
        <f>IF(AT14=0,0,(AT61/AT14)*AU14)</f>
        <v>0</v>
      </c>
      <c r="AV61" s="2563">
        <f>IF(AT14=0,0,IF(ISBLANK(AF61),0,(AF61/AT14)*AU14))</f>
        <v>0</v>
      </c>
      <c r="AW61" s="2562">
        <f t="shared" si="7"/>
        <v>0</v>
      </c>
      <c r="AX61" s="747">
        <f>IF(AW14=0,0,(AW61/AW14)*AX14)</f>
        <v>0</v>
      </c>
      <c r="AY61" s="2563">
        <f>IF(AW14=0,0,IF(ISBLANK(AI61),0,(AI61/AW14)*AX14))</f>
        <v>0</v>
      </c>
      <c r="AZ61" s="2466"/>
    </row>
    <row r="62" spans="1:52" ht="15.75">
      <c r="A62" s="2970"/>
      <c r="B62" s="2588">
        <f t="shared" si="13"/>
        <v>0</v>
      </c>
      <c r="C62" s="2587"/>
      <c r="D62" s="2436">
        <f>IF(ISBLANK(Z62),0,(Z62/B7)*P7)</f>
        <v>0</v>
      </c>
      <c r="E62" s="2457">
        <f t="shared" si="8"/>
        <v>0</v>
      </c>
      <c r="F62" s="2441">
        <f>IF(ISBLANK(B7),0,IF(B7=0,0,(AN62/B7)*P7))</f>
        <v>0</v>
      </c>
      <c r="G62" s="2436">
        <f>IF(ISBLANK(AC62),0,(AC62/B7)*P7)</f>
        <v>0</v>
      </c>
      <c r="H62" s="2457">
        <f t="shared" si="9"/>
        <v>0</v>
      </c>
      <c r="I62" s="2441">
        <f>IF(ISBLANK(B7),0,IF(B7=0,0,(AQ62/B7)*P7))</f>
        <v>0</v>
      </c>
      <c r="J62" s="2436">
        <f>IF(ISBLANK(AF62),0,(AF62/B7)*P7)</f>
        <v>0</v>
      </c>
      <c r="K62" s="2457">
        <f t="shared" si="10"/>
        <v>0</v>
      </c>
      <c r="L62" s="2441">
        <f>IF(ISBLANK(B7),0,IF(B7=0,0,(AT62/B7)*P7))</f>
        <v>0</v>
      </c>
      <c r="M62" s="2436">
        <f>IF(ISBLANK(AI62),0,(AI62/B7)*P7)</f>
        <v>0</v>
      </c>
      <c r="N62" s="2457">
        <f t="shared" si="11"/>
        <v>0</v>
      </c>
      <c r="O62" s="2441">
        <f>IF(ISBLANK(B7),0,IF(B7=0,0,(AW62/B7)*P7))</f>
        <v>0</v>
      </c>
      <c r="P62" s="2442">
        <f t="shared" si="0"/>
        <v>0</v>
      </c>
      <c r="Q62" s="2461">
        <f t="shared" si="1"/>
        <v>0</v>
      </c>
      <c r="R62" s="2463" t="str">
        <f t="shared" si="2"/>
        <v/>
      </c>
      <c r="S62" s="722"/>
      <c r="T62" s="742"/>
      <c r="U62" s="745"/>
      <c r="V62" s="717" t="s">
        <v>720</v>
      </c>
      <c r="W62" s="2543"/>
      <c r="X62" s="2659">
        <f t="shared" si="12"/>
        <v>0</v>
      </c>
      <c r="Y62" s="2555"/>
      <c r="Z62" s="2559"/>
      <c r="AA62" s="29"/>
      <c r="AB62" s="2522"/>
      <c r="AC62" s="2559"/>
      <c r="AD62" s="29"/>
      <c r="AE62" s="2522"/>
      <c r="AF62" s="2559"/>
      <c r="AG62" s="29"/>
      <c r="AH62" s="2522"/>
      <c r="AI62" s="2559"/>
      <c r="AJ62" s="29"/>
      <c r="AK62" s="2522"/>
      <c r="AL62" s="3000">
        <f t="shared" si="3"/>
        <v>0</v>
      </c>
      <c r="AM62" s="3001"/>
      <c r="AN62" s="2562">
        <f t="shared" si="4"/>
        <v>0</v>
      </c>
      <c r="AO62" s="747">
        <f>IF(AN14=0,0,(AN62/AN14)*AO14)</f>
        <v>0</v>
      </c>
      <c r="AP62" s="2563">
        <f>IF(AN14=0,0,IF(ISBLANK(Z62),0,(Z62/AN14)*AO14))</f>
        <v>0</v>
      </c>
      <c r="AQ62" s="2562">
        <f t="shared" si="5"/>
        <v>0</v>
      </c>
      <c r="AR62" s="747">
        <f>IF(AQ14=0,0,(AQ62/AQ14)*AR14)</f>
        <v>0</v>
      </c>
      <c r="AS62" s="2563">
        <f>IF(AQ14=0,0,IF(ISBLANK(AC62),0,(AC62/AQ14)*AR14))</f>
        <v>0</v>
      </c>
      <c r="AT62" s="2562">
        <f t="shared" si="6"/>
        <v>0</v>
      </c>
      <c r="AU62" s="747">
        <f>IF(AT14=0,0,(AT62/AT14)*AU14)</f>
        <v>0</v>
      </c>
      <c r="AV62" s="2563">
        <f>IF(AT14=0,0,IF(ISBLANK(AF62),0,(AF62/AT14)*AU14))</f>
        <v>0</v>
      </c>
      <c r="AW62" s="2562">
        <f t="shared" si="7"/>
        <v>0</v>
      </c>
      <c r="AX62" s="747">
        <f>IF(AW14=0,0,(AW62/AW14)*AX14)</f>
        <v>0</v>
      </c>
      <c r="AY62" s="2563">
        <f>IF(AW14=0,0,IF(ISBLANK(AI62),0,(AI62/AW14)*AX14))</f>
        <v>0</v>
      </c>
      <c r="AZ62" s="2466"/>
    </row>
    <row r="63" spans="1:52" ht="15.75">
      <c r="A63" s="2970"/>
      <c r="B63" s="2588">
        <f t="shared" si="13"/>
        <v>0</v>
      </c>
      <c r="C63" s="2587"/>
      <c r="D63" s="2436">
        <f>IF(ISBLANK(Z63),0,(Z63/B7)*P7)</f>
        <v>0</v>
      </c>
      <c r="E63" s="2457">
        <f t="shared" si="8"/>
        <v>0</v>
      </c>
      <c r="F63" s="2441">
        <f>IF(ISBLANK(B7),0,IF(B7=0,0,(AN63/B7)*P7))</f>
        <v>0</v>
      </c>
      <c r="G63" s="2436">
        <f>IF(ISBLANK(AC63),0,(AC63/B7)*P7)</f>
        <v>0</v>
      </c>
      <c r="H63" s="2457">
        <f t="shared" si="9"/>
        <v>0</v>
      </c>
      <c r="I63" s="2441">
        <f>IF(ISBLANK(B7),0,IF(B7=0,0,(AQ63/B7)*P7))</f>
        <v>0</v>
      </c>
      <c r="J63" s="2436">
        <f>IF(ISBLANK(AF63),0,(AF63/B7)*P7)</f>
        <v>0</v>
      </c>
      <c r="K63" s="2457">
        <f t="shared" si="10"/>
        <v>0</v>
      </c>
      <c r="L63" s="2441">
        <f>IF(ISBLANK(B7),0,IF(B7=0,0,(AT63/B7)*P7))</f>
        <v>0</v>
      </c>
      <c r="M63" s="2436">
        <f>IF(ISBLANK(AI63),0,(AI63/B7)*P7)</f>
        <v>0</v>
      </c>
      <c r="N63" s="2457">
        <f t="shared" si="11"/>
        <v>0</v>
      </c>
      <c r="O63" s="2441">
        <f>IF(ISBLANK(B7),0,IF(B7=0,0,(AW63/B7)*P7))</f>
        <v>0</v>
      </c>
      <c r="P63" s="2442">
        <f t="shared" si="0"/>
        <v>0</v>
      </c>
      <c r="Q63" s="2461">
        <f t="shared" si="1"/>
        <v>0</v>
      </c>
      <c r="R63" s="2463" t="str">
        <f t="shared" si="2"/>
        <v/>
      </c>
      <c r="S63" s="722"/>
      <c r="T63" s="742"/>
      <c r="U63" s="745"/>
      <c r="V63" s="717" t="s">
        <v>720</v>
      </c>
      <c r="W63" s="2546"/>
      <c r="X63" s="2658">
        <f t="shared" si="12"/>
        <v>0</v>
      </c>
      <c r="Y63" s="2554"/>
      <c r="Z63" s="2558"/>
      <c r="AA63" s="2520"/>
      <c r="AB63" s="2521"/>
      <c r="AC63" s="2558"/>
      <c r="AD63" s="2520"/>
      <c r="AE63" s="2521"/>
      <c r="AF63" s="2558"/>
      <c r="AG63" s="2520"/>
      <c r="AH63" s="2521"/>
      <c r="AI63" s="2558"/>
      <c r="AJ63" s="2520"/>
      <c r="AK63" s="2521"/>
      <c r="AL63" s="3000">
        <f t="shared" si="3"/>
        <v>0</v>
      </c>
      <c r="AM63" s="3001"/>
      <c r="AN63" s="2562">
        <f t="shared" si="4"/>
        <v>0</v>
      </c>
      <c r="AO63" s="747">
        <f>IF(AN14=0,0,(AN63/AN14)*AO14)</f>
        <v>0</v>
      </c>
      <c r="AP63" s="2563">
        <f>IF(AN14=0,0,IF(ISBLANK(Z63),0,(Z63/AN14)*AO14))</f>
        <v>0</v>
      </c>
      <c r="AQ63" s="2562">
        <f t="shared" si="5"/>
        <v>0</v>
      </c>
      <c r="AR63" s="747">
        <f>IF(AQ14=0,0,(AQ63/AQ14)*AR14)</f>
        <v>0</v>
      </c>
      <c r="AS63" s="2563">
        <f>IF(AQ14=0,0,IF(ISBLANK(AC63),0,(AC63/AQ14)*AR14))</f>
        <v>0</v>
      </c>
      <c r="AT63" s="2562">
        <f t="shared" si="6"/>
        <v>0</v>
      </c>
      <c r="AU63" s="747">
        <f>IF(AT14=0,0,(AT63/AT14)*AU14)</f>
        <v>0</v>
      </c>
      <c r="AV63" s="2563">
        <f>IF(AT14=0,0,IF(ISBLANK(AF63),0,(AF63/AT14)*AU14))</f>
        <v>0</v>
      </c>
      <c r="AW63" s="2562">
        <f t="shared" si="7"/>
        <v>0</v>
      </c>
      <c r="AX63" s="747">
        <f>IF(AW14=0,0,(AW63/AW14)*AX14)</f>
        <v>0</v>
      </c>
      <c r="AY63" s="2563">
        <f>IF(AW14=0,0,IF(ISBLANK(AI63),0,(AI63/AW14)*AX14))</f>
        <v>0</v>
      </c>
      <c r="AZ63" s="2466"/>
    </row>
    <row r="64" spans="1:52" ht="16.5" thickBot="1">
      <c r="A64" s="2970"/>
      <c r="B64" s="2589">
        <f t="shared" si="13"/>
        <v>0</v>
      </c>
      <c r="C64" s="2590"/>
      <c r="D64" s="2436">
        <f>IF(ISBLANK(Z64),0,(Z64/B7)*P7)</f>
        <v>0</v>
      </c>
      <c r="E64" s="2457">
        <f t="shared" si="8"/>
        <v>0</v>
      </c>
      <c r="F64" s="2441">
        <f>IF(ISBLANK(B7),0,IF(B7=0,0,(AN64/B7)*P7))</f>
        <v>0</v>
      </c>
      <c r="G64" s="2436">
        <f>IF(ISBLANK(AC64),0,(AC64/B7)*P7)</f>
        <v>0</v>
      </c>
      <c r="H64" s="2457">
        <f t="shared" si="9"/>
        <v>0</v>
      </c>
      <c r="I64" s="2441">
        <f>IF(ISBLANK(B7),0,IF(B7=0,0,(AQ64/B7)*P7))</f>
        <v>0</v>
      </c>
      <c r="J64" s="2436">
        <f>IF(ISBLANK(AF64),0,(AF64/B7)*P7)</f>
        <v>0</v>
      </c>
      <c r="K64" s="2457">
        <f t="shared" si="10"/>
        <v>0</v>
      </c>
      <c r="L64" s="2441">
        <f>IF(ISBLANK(B7),0,IF(B7=0,0,(AT64/B7)*P7))</f>
        <v>0</v>
      </c>
      <c r="M64" s="2436">
        <f>IF(ISBLANK(AI64),0,(AI64/B7)*P7)</f>
        <v>0</v>
      </c>
      <c r="N64" s="2457">
        <f t="shared" si="11"/>
        <v>0</v>
      </c>
      <c r="O64" s="2441">
        <f>IF(ISBLANK(B7),0,IF(B7=0,0,(AW64/B7)*P7))</f>
        <v>0</v>
      </c>
      <c r="P64" s="2442">
        <f t="shared" si="0"/>
        <v>0</v>
      </c>
      <c r="Q64" s="2461">
        <f t="shared" si="1"/>
        <v>0</v>
      </c>
      <c r="R64" s="2464" t="str">
        <f t="shared" si="2"/>
        <v/>
      </c>
      <c r="S64" s="722"/>
      <c r="T64" s="744"/>
      <c r="U64" s="746"/>
      <c r="V64" s="717" t="s">
        <v>720</v>
      </c>
      <c r="W64" s="2544"/>
      <c r="X64" s="2659">
        <f t="shared" si="12"/>
        <v>0</v>
      </c>
      <c r="Y64" s="2556"/>
      <c r="Z64" s="2559"/>
      <c r="AA64" s="29"/>
      <c r="AB64" s="2523"/>
      <c r="AC64" s="2559"/>
      <c r="AD64" s="29"/>
      <c r="AE64" s="2523"/>
      <c r="AF64" s="2559"/>
      <c r="AG64" s="29"/>
      <c r="AH64" s="2523"/>
      <c r="AI64" s="2559"/>
      <c r="AJ64" s="29"/>
      <c r="AK64" s="2523"/>
      <c r="AL64" s="3000">
        <f t="shared" si="3"/>
        <v>0</v>
      </c>
      <c r="AM64" s="3001"/>
      <c r="AN64" s="2564">
        <f t="shared" si="4"/>
        <v>0</v>
      </c>
      <c r="AO64" s="2565">
        <f>IF(AN14=0,0,(AN64/AN14)*AO14)</f>
        <v>0</v>
      </c>
      <c r="AP64" s="2566">
        <f>IF(AN14=0,0,IF(ISBLANK(Z64),0,(Z64/AN14)*AO14))</f>
        <v>0</v>
      </c>
      <c r="AQ64" s="2564">
        <f t="shared" si="5"/>
        <v>0</v>
      </c>
      <c r="AR64" s="2565">
        <f>IF(AQ14=0,0,(AQ64/AQ14)*AR14)</f>
        <v>0</v>
      </c>
      <c r="AS64" s="2566">
        <f>IF(AQ14=0,0,IF(ISBLANK(AC64),0,(AC64/AQ14)*AR14))</f>
        <v>0</v>
      </c>
      <c r="AT64" s="2562">
        <f t="shared" si="6"/>
        <v>0</v>
      </c>
      <c r="AU64" s="747">
        <f>IF(AT14=0,0,(AT64/AT14)*AU14)</f>
        <v>0</v>
      </c>
      <c r="AV64" s="2563">
        <f>IF(AT14=0,0,IF(ISBLANK(AF64),0,(AF64/AT14)*AU14))</f>
        <v>0</v>
      </c>
      <c r="AW64" s="2562">
        <f t="shared" si="7"/>
        <v>0</v>
      </c>
      <c r="AX64" s="747">
        <f>IF(AW14=0,0,(AW64/AW14)*AX14)</f>
        <v>0</v>
      </c>
      <c r="AY64" s="2563">
        <f>IF(AW14=0,0,IF(ISBLANK(AI64),0,(AI64/AW14)*AX14))</f>
        <v>0</v>
      </c>
      <c r="AZ64" s="2466"/>
    </row>
    <row r="65" spans="1:52" ht="14.25" customHeight="1">
      <c r="A65" s="2970"/>
      <c r="B65" s="2591"/>
      <c r="C65" s="2592"/>
      <c r="D65" s="2458"/>
      <c r="E65" s="2444"/>
      <c r="F65" s="2445">
        <f>SUM(F15:F64)</f>
        <v>1.032</v>
      </c>
      <c r="G65" s="2443"/>
      <c r="H65" s="2444"/>
      <c r="I65" s="2445">
        <f>SUM(I15:I64)</f>
        <v>2.1329999999999996</v>
      </c>
      <c r="J65" s="2443"/>
      <c r="K65" s="2444"/>
      <c r="L65" s="2445">
        <f>SUM(L15:L64)</f>
        <v>0.6</v>
      </c>
      <c r="M65" s="2443"/>
      <c r="N65" s="2444"/>
      <c r="O65" s="2445">
        <f>SUM(O15:O64)</f>
        <v>0</v>
      </c>
      <c r="P65" s="2446">
        <f>SUM(P15:P64)</f>
        <v>3.7649999999999992</v>
      </c>
      <c r="Q65" s="2447"/>
      <c r="R65" s="2448">
        <f t="shared" ref="R65" si="14">SUM(R15:R64)</f>
        <v>4.7050000000000001</v>
      </c>
      <c r="T65" s="3057" t="s">
        <v>1728</v>
      </c>
      <c r="U65" s="3058"/>
      <c r="W65" s="2654"/>
      <c r="X65" s="2490"/>
      <c r="Y65" s="2491"/>
      <c r="Z65" s="38"/>
      <c r="AA65" s="2652" t="s">
        <v>7052</v>
      </c>
      <c r="AB65" s="39"/>
      <c r="AC65" s="2490"/>
      <c r="AD65" s="2492"/>
      <c r="AE65" s="2492"/>
      <c r="AF65" s="2493"/>
      <c r="AG65" s="2492"/>
      <c r="AH65" s="2492"/>
      <c r="AI65" s="2493"/>
      <c r="AJ65" s="2492"/>
      <c r="AK65" s="2492"/>
      <c r="AL65" s="2490"/>
      <c r="AM65" s="2492"/>
      <c r="AN65" s="2567" t="s">
        <v>4</v>
      </c>
      <c r="AO65" s="2433"/>
      <c r="AP65" s="2434"/>
      <c r="AQ65" s="2567" t="s">
        <v>4</v>
      </c>
      <c r="AR65" s="2433"/>
      <c r="AS65" s="2434"/>
      <c r="AT65" s="2567" t="s">
        <v>4</v>
      </c>
      <c r="AU65" s="2433"/>
      <c r="AV65" s="2424"/>
      <c r="AW65" s="2567" t="s">
        <v>4</v>
      </c>
      <c r="AX65" s="2433"/>
      <c r="AY65" s="2424"/>
      <c r="AZ65" s="2466"/>
    </row>
    <row r="66" spans="1:52" ht="18" customHeight="1">
      <c r="A66" s="2970"/>
      <c r="B66" s="2980" t="s">
        <v>7029</v>
      </c>
      <c r="C66" s="2981"/>
      <c r="D66" s="3063" t="str">
        <f>Z11</f>
        <v xml:space="preserve">❶ </v>
      </c>
      <c r="E66" s="3003" t="str">
        <f>D11</f>
        <v xml:space="preserve"> Pate à foncer</v>
      </c>
      <c r="F66" s="3004"/>
      <c r="G66" s="3063" t="str">
        <f>AC11</f>
        <v xml:space="preserve">❷ </v>
      </c>
      <c r="H66" s="3003" t="str">
        <f>G11</f>
        <v>Appareil crème prise</v>
      </c>
      <c r="I66" s="3004"/>
      <c r="J66" s="3063" t="str">
        <f>AF11</f>
        <v xml:space="preserve">❸ </v>
      </c>
      <c r="K66" s="3003" t="str">
        <f>J11</f>
        <v>Garniture</v>
      </c>
      <c r="L66" s="3004"/>
      <c r="M66" s="3063" t="str">
        <f>AI11</f>
        <v xml:space="preserve">❹ </v>
      </c>
      <c r="N66" s="3003" t="str">
        <f>M11</f>
        <v>Finition</v>
      </c>
      <c r="O66" s="3004"/>
      <c r="P66" s="2466"/>
      <c r="Q66" s="2450"/>
      <c r="R66" s="2451"/>
      <c r="T66" s="3051"/>
      <c r="U66" s="3052"/>
      <c r="W66" s="2655"/>
      <c r="X66" s="2494"/>
      <c r="Y66" s="2495"/>
      <c r="Z66" s="35"/>
      <c r="AA66" s="2510">
        <f>IF(ISBLANK(Z15),AA15,Z15*AA15)+IF(ISBLANK(Z16),AA16,Z16*AA16)+IF(ISBLANK(Z17),AA17,Z17*AA17)+IF(ISBLANK(Z18),AA18,Z18*AA18)+IF(ISBLANK(Z19),AA19,Z19*AA19)+IF(ISBLANK(Z20),AA20,Z20*AA20)+IF(ISBLANK(Z21),AA21,Z21*AA21)+IF(ISBLANK(Z22),AA22,Z22*AA22)+IF(ISBLANK(Z23),AA23,Z23*AA23)+IF(ISBLANK(Z24),AA24,Z24*AA24)+IF(ISBLANK(Z25),AA25,Z25*AA25)+IF(ISBLANK(Z26),AA26,Z26*AA26)+IF(ISBLANK(Z27),AA27,Z27*AA27)+IF(ISBLANK(Z28),AA28,Z28*AA28)+IF(ISBLANK(Z29),AA29,Z29*AA29)+IF(ISBLANK(Z30),AA30,Z30*AA30)+IF(ISBLANK(Z31),AA31,Z31*AA31)+IF(ISBLANK(Z32),AA32,Z32*AA32)+IF(ISBLANK(Z33),AA33,Z33*AA33)+IF(ISBLANK(Z34),AA34,Z34*AA34)+IF(ISBLANK(Z35),AA35,Z35*AA35)+IF(ISBLANK(Z36),AA36,Z36*AA36)+IF(ISBLANK(Z37),AA37,Z37*AA37)+IF(ISBLANK(Z38),AA38,Z38*AA38)+IF(ISBLANK(Z39),AA39,Z39*AA39)+IF(ISBLANK(Z40),AA40,Z40*AA40)+IF(ISBLANK(Z41),AA41,Z41*AA41)+ IF(ISBLANK(Z42),AA42,Z42*AA42)+ IF(ISBLANK(Z43),AA43,Z43*AA43)+ IF(ISBLANK(Z44),AA44,Z44*AA44)+ IF(ISBLANK(Z45),AA45,Z45*AA45)+ IF(ISBLANK(Z46),AA46,Z46*AA46)+ IF(ISBLANK(Z47),AA47,Z47*AA47)+ IF(ISBLANK(Z48),AA48,Z48*AA48)+ IF(ISBLANK(Z49),AA49,Z49*AA49)+ IF(ISBLANK(Z50),AA50,Z50*AA50)+IF(ISBLANK(Z51),AA51,Z51*AA51)+IF(ISBLANK(Z52),AA52,Z52*AA52)+ IF(ISBLANK(Z53),AA53,Z53*AA53) +IF(ISBLANK(Z54),AA54,Z54*AA54) +IF(ISBLANK(Z55),AA55,Z55*AA55) +IF(ISBLANK(Z56),AA56,Z56*AA56) +IF(ISBLANK(Z57),AA57,Z57*AA57) +IF(ISBLANK(Z58),AA58,Z58*AA58) +IF(ISBLANK(Z59),AA59,Z59*AA59) +IF(ISBLANK(Z60),AA60,Z60*AA60) +IF(ISBLANK(Z61),AA61,Z61*AA61) +IF(ISBLANK(Z62),AA62,Z62*AA62) +IF(ISBLANK(Z63),AA63,Z63*AA63) +IF(ISBLANK(Z64),AA64,Z64*AA64)</f>
        <v>5.1599999999999993</v>
      </c>
      <c r="AB66" s="36"/>
      <c r="AC66" s="2494"/>
      <c r="AD66" s="2496"/>
      <c r="AE66" s="2496"/>
      <c r="AF66" s="2494"/>
      <c r="AG66" s="2496"/>
      <c r="AH66" s="2496"/>
      <c r="AI66" s="2494"/>
      <c r="AJ66" s="2496"/>
      <c r="AK66" s="2496"/>
      <c r="AL66" s="2494"/>
      <c r="AM66" s="2496"/>
      <c r="AN66" s="2568">
        <f>SUM(AN15:AN64)</f>
        <v>5.1599999999999993</v>
      </c>
      <c r="AO66" s="26">
        <f>SUM(AO15:AO64)</f>
        <v>1</v>
      </c>
      <c r="AP66" s="2572"/>
      <c r="AQ66" s="2568">
        <f>SUM(AQ15:AQ64)</f>
        <v>10.665000000000001</v>
      </c>
      <c r="AR66" s="26">
        <f>SUM(AR15:AR64)</f>
        <v>0.99999999999999989</v>
      </c>
      <c r="AS66" s="2569"/>
      <c r="AT66" s="2568">
        <f>SUM(AT15:AT64)</f>
        <v>3</v>
      </c>
      <c r="AU66" s="26">
        <f>SUM(AU15:AU64)</f>
        <v>1</v>
      </c>
      <c r="AV66" s="2569"/>
      <c r="AW66" s="2568">
        <f>SUM(AW15:AW64)</f>
        <v>0</v>
      </c>
      <c r="AX66" s="26">
        <f>SUM(AX15:AX64)</f>
        <v>0</v>
      </c>
      <c r="AY66" s="2569"/>
      <c r="AZ66" s="2466"/>
    </row>
    <row r="67" spans="1:52" ht="21" customHeight="1">
      <c r="A67" s="2970"/>
      <c r="B67" s="2982"/>
      <c r="C67" s="2983"/>
      <c r="D67" s="3002"/>
      <c r="E67" s="3003"/>
      <c r="F67" s="3004"/>
      <c r="G67" s="3002"/>
      <c r="H67" s="3003"/>
      <c r="I67" s="3004"/>
      <c r="J67" s="3002"/>
      <c r="K67" s="3003"/>
      <c r="L67" s="3004"/>
      <c r="M67" s="3002"/>
      <c r="N67" s="3003"/>
      <c r="O67" s="3004"/>
      <c r="P67" s="2466"/>
      <c r="Q67" s="2450"/>
      <c r="R67" s="2452"/>
      <c r="T67" s="3059" t="s">
        <v>7057</v>
      </c>
      <c r="U67" s="3060"/>
      <c r="W67" s="2656"/>
      <c r="X67" s="2494"/>
      <c r="Y67" s="2495"/>
      <c r="Z67" s="35"/>
      <c r="AA67" s="36"/>
      <c r="AB67" s="36"/>
      <c r="AC67" s="2494"/>
      <c r="AD67" s="2496"/>
      <c r="AE67" s="2496"/>
      <c r="AF67" s="2494"/>
      <c r="AG67" s="2496"/>
      <c r="AH67" s="2496"/>
      <c r="AI67" s="2494"/>
      <c r="AJ67" s="2496"/>
      <c r="AK67" s="2496"/>
      <c r="AL67" s="2494"/>
      <c r="AM67" s="2496"/>
      <c r="AN67" s="2494"/>
      <c r="AO67" s="36"/>
      <c r="AP67" s="37"/>
      <c r="AQ67" s="35"/>
      <c r="AR67" s="2496"/>
      <c r="AS67" s="2495"/>
      <c r="AT67" s="2494"/>
      <c r="AU67" s="2496"/>
      <c r="AV67" s="2495"/>
      <c r="AW67" s="2494"/>
      <c r="AX67" s="2496"/>
      <c r="AY67" s="2495"/>
      <c r="AZ67" s="2466"/>
    </row>
    <row r="68" spans="1:52" ht="15.75" customHeight="1" thickBot="1">
      <c r="A68" s="2970"/>
      <c r="B68" s="2593"/>
      <c r="C68" s="2454"/>
      <c r="D68" s="2453"/>
      <c r="E68" s="2454"/>
      <c r="F68" s="2453"/>
      <c r="G68" s="2453"/>
      <c r="H68" s="2454"/>
      <c r="I68" s="2453"/>
      <c r="J68" s="2453"/>
      <c r="K68" s="2454"/>
      <c r="L68" s="2453"/>
      <c r="M68" s="2453"/>
      <c r="N68" s="2454"/>
      <c r="O68" s="2453"/>
      <c r="P68" s="2455"/>
      <c r="Q68" s="2453"/>
      <c r="R68" s="2456"/>
      <c r="T68" s="3061"/>
      <c r="U68" s="3062"/>
      <c r="W68" s="2657"/>
      <c r="X68" s="2501" t="str">
        <f>X11</f>
        <v>Liste des Denrées</v>
      </c>
      <c r="Y68" s="2497"/>
      <c r="Z68" s="2653" t="str">
        <f>Z11</f>
        <v xml:space="preserve">❶ </v>
      </c>
      <c r="AA68" s="2651" t="str">
        <f>AA11</f>
        <v xml:space="preserve"> Pate à foncer</v>
      </c>
      <c r="AB68" s="2499"/>
      <c r="AC68" s="2653" t="str">
        <f>AC11</f>
        <v xml:space="preserve">❷ </v>
      </c>
      <c r="AD68" s="2651" t="str">
        <f>AD11</f>
        <v>Appareil crème prise</v>
      </c>
      <c r="AE68" s="2499"/>
      <c r="AF68" s="2653" t="str">
        <f>AF11</f>
        <v xml:space="preserve">❸ </v>
      </c>
      <c r="AG68" s="2651" t="str">
        <f>AG11</f>
        <v>Garniture</v>
      </c>
      <c r="AH68" s="2500"/>
      <c r="AI68" s="2653" t="str">
        <f>AI11</f>
        <v xml:space="preserve">❹ </v>
      </c>
      <c r="AJ68" s="2651" t="str">
        <f>AJ11</f>
        <v>Finition</v>
      </c>
      <c r="AK68" s="2500"/>
      <c r="AL68" s="2988" t="str">
        <f>AL11</f>
        <v>Denrées</v>
      </c>
      <c r="AM68" s="2989"/>
      <c r="AN68" s="2573"/>
      <c r="AO68" s="2498"/>
      <c r="AP68" s="2571"/>
      <c r="AQ68" s="2570"/>
      <c r="AR68" s="2498"/>
      <c r="AS68" s="2571"/>
      <c r="AT68" s="2570"/>
      <c r="AU68" s="2498"/>
      <c r="AV68" s="2497"/>
      <c r="AW68" s="2573"/>
      <c r="AX68" s="2498"/>
      <c r="AY68" s="2497"/>
      <c r="AZ68" s="2466"/>
    </row>
    <row r="69" spans="1:52" ht="15" customHeight="1" thickBot="1">
      <c r="A69" s="2970"/>
      <c r="B69" s="2594">
        <v>10.71</v>
      </c>
      <c r="C69" s="2459">
        <v>10.71</v>
      </c>
      <c r="D69" s="2459">
        <v>7</v>
      </c>
      <c r="E69" s="2459">
        <v>8</v>
      </c>
      <c r="F69" s="2459">
        <v>10</v>
      </c>
      <c r="G69" s="2459">
        <v>7</v>
      </c>
      <c r="H69" s="2459">
        <v>8</v>
      </c>
      <c r="I69" s="2459">
        <v>10</v>
      </c>
      <c r="J69" s="2459">
        <v>7</v>
      </c>
      <c r="K69" s="2459">
        <v>8</v>
      </c>
      <c r="L69" s="2459">
        <v>10</v>
      </c>
      <c r="M69" s="2459">
        <v>7</v>
      </c>
      <c r="N69" s="2459">
        <v>8</v>
      </c>
      <c r="O69" s="2459">
        <v>10</v>
      </c>
      <c r="P69" s="2459">
        <v>16</v>
      </c>
      <c r="Q69" s="2459">
        <v>8</v>
      </c>
      <c r="R69" s="2459">
        <v>10.71</v>
      </c>
      <c r="S69" s="612"/>
      <c r="T69" s="612"/>
      <c r="U69" s="612"/>
      <c r="V69" s="612"/>
      <c r="W69" s="2459">
        <v>11</v>
      </c>
      <c r="X69" s="2459">
        <v>30</v>
      </c>
      <c r="Y69" s="2459">
        <v>11</v>
      </c>
      <c r="Z69" s="2459">
        <v>11</v>
      </c>
      <c r="AA69" s="2459">
        <v>11</v>
      </c>
      <c r="AB69" s="2459">
        <v>11</v>
      </c>
      <c r="AC69" s="2459">
        <v>11</v>
      </c>
      <c r="AD69" s="2459">
        <v>11</v>
      </c>
      <c r="AE69" s="2459">
        <v>11</v>
      </c>
      <c r="AF69" s="2459">
        <v>11</v>
      </c>
      <c r="AG69" s="2459">
        <v>11</v>
      </c>
      <c r="AH69" s="2459">
        <v>11</v>
      </c>
      <c r="AI69" s="2459">
        <v>11</v>
      </c>
      <c r="AJ69" s="2459">
        <v>11</v>
      </c>
      <c r="AK69" s="2459">
        <v>11</v>
      </c>
      <c r="AL69" s="2459">
        <v>15</v>
      </c>
      <c r="AM69" s="2459">
        <v>15</v>
      </c>
      <c r="AN69" s="2459">
        <v>11</v>
      </c>
      <c r="AO69" s="2459">
        <v>11</v>
      </c>
      <c r="AP69" s="2459">
        <v>11</v>
      </c>
      <c r="AQ69" s="2459">
        <v>11</v>
      </c>
      <c r="AR69" s="2459">
        <v>11</v>
      </c>
      <c r="AS69" s="2459">
        <v>11</v>
      </c>
      <c r="AT69" s="2459">
        <v>11</v>
      </c>
      <c r="AU69" s="2459">
        <v>11</v>
      </c>
      <c r="AV69" s="2459">
        <v>11</v>
      </c>
      <c r="AW69" s="2459">
        <v>11</v>
      </c>
      <c r="AX69" s="2459">
        <v>11</v>
      </c>
      <c r="AY69" s="2459">
        <v>11</v>
      </c>
      <c r="AZ69" s="2466"/>
    </row>
    <row r="70" spans="1:52" ht="21" customHeight="1" thickBot="1">
      <c r="B70" s="2466"/>
      <c r="C70" s="2466"/>
      <c r="D70" s="2466"/>
      <c r="E70" s="2466"/>
      <c r="F70" s="2466"/>
      <c r="G70" s="2466"/>
      <c r="H70" s="2466"/>
      <c r="I70" s="2466"/>
      <c r="J70" s="2466"/>
      <c r="K70" s="2466"/>
      <c r="L70" s="2466"/>
      <c r="M70" s="2466"/>
      <c r="N70" s="2466"/>
      <c r="O70" s="2466"/>
      <c r="P70" s="2466"/>
      <c r="Q70" s="2466"/>
      <c r="R70" s="2466"/>
      <c r="S70" s="612"/>
      <c r="T70" s="612"/>
      <c r="U70" s="612"/>
      <c r="V70" s="612"/>
      <c r="W70" s="2466"/>
      <c r="X70" s="2466"/>
      <c r="Y70" s="2466"/>
      <c r="Z70" s="2466"/>
      <c r="AA70" s="2466"/>
      <c r="AB70" s="2466"/>
      <c r="AC70" s="2466"/>
      <c r="AD70" s="2466"/>
      <c r="AE70" s="2466"/>
      <c r="AF70" s="2466"/>
      <c r="AG70" s="2466"/>
      <c r="AH70" s="2466"/>
      <c r="AI70" s="2466"/>
      <c r="AJ70" s="2466"/>
      <c r="AK70" s="2466"/>
      <c r="AL70" s="2466"/>
      <c r="AM70" s="2466"/>
      <c r="AN70" s="2466"/>
      <c r="AO70" s="2466"/>
      <c r="AP70" s="2466"/>
      <c r="AQ70" s="2466"/>
      <c r="AR70" s="2466"/>
      <c r="AS70" s="2466"/>
      <c r="AT70" s="2466"/>
      <c r="AU70" s="2466"/>
      <c r="AV70" s="2466"/>
      <c r="AW70" s="2466"/>
      <c r="AX70" s="2466"/>
      <c r="AY70" s="2466"/>
      <c r="AZ70" s="2466"/>
    </row>
    <row r="71" spans="1:52" ht="43.5" customHeight="1">
      <c r="B71" s="2466"/>
      <c r="C71" s="2466"/>
      <c r="D71" s="2466"/>
      <c r="E71" s="2466"/>
      <c r="F71" s="2466"/>
      <c r="G71" s="2466"/>
      <c r="H71" s="2466"/>
      <c r="I71" s="2466"/>
      <c r="J71" s="2466"/>
      <c r="K71" s="2466"/>
      <c r="L71" s="2466"/>
      <c r="M71" s="2466"/>
      <c r="N71" s="2466"/>
      <c r="O71" s="2466"/>
      <c r="P71" s="2466"/>
      <c r="Q71" s="2466"/>
      <c r="R71" s="2466"/>
      <c r="S71" s="612"/>
      <c r="T71" s="612"/>
      <c r="U71" s="612"/>
      <c r="V71" s="612"/>
      <c r="W71" s="2466"/>
      <c r="X71" s="2893" t="s">
        <v>7002</v>
      </c>
      <c r="Y71" s="2894"/>
      <c r="Z71" s="2895"/>
      <c r="AA71" s="2466"/>
      <c r="AB71" s="2993" t="s">
        <v>1619</v>
      </c>
      <c r="AC71" s="2994"/>
      <c r="AD71" s="2994"/>
      <c r="AE71" s="2994"/>
      <c r="AF71" s="2994"/>
      <c r="AG71" s="2995"/>
      <c r="AH71" s="2466"/>
      <c r="AI71" s="2466"/>
      <c r="AJ71" s="2466"/>
      <c r="AK71" s="2466"/>
      <c r="AL71" s="2466"/>
      <c r="AM71" s="2466"/>
      <c r="AN71" s="2466"/>
      <c r="AO71" s="2466"/>
      <c r="AP71" s="2466"/>
      <c r="AQ71" s="2466"/>
      <c r="AR71" s="2466"/>
      <c r="AS71" s="2466"/>
      <c r="AT71" s="2466"/>
      <c r="AU71" s="2466"/>
      <c r="AV71" s="2466"/>
      <c r="AW71" s="2466"/>
      <c r="AX71" s="2466"/>
      <c r="AY71" s="2466"/>
      <c r="AZ71" s="2466"/>
    </row>
    <row r="72" spans="1:52" ht="18" customHeight="1">
      <c r="B72" s="2466"/>
      <c r="C72" s="2466"/>
      <c r="D72" s="2466"/>
      <c r="E72" s="2466"/>
      <c r="F72" s="2466"/>
      <c r="G72" s="2466"/>
      <c r="H72" s="2466"/>
      <c r="I72" s="2466"/>
      <c r="J72" s="2466"/>
      <c r="K72" s="2466"/>
      <c r="L72" s="2466"/>
      <c r="M72" s="2466"/>
      <c r="N72" s="2466"/>
      <c r="O72" s="2466"/>
      <c r="P72" s="2466"/>
      <c r="Q72" s="2466"/>
      <c r="R72" s="2466"/>
      <c r="S72" s="612"/>
      <c r="T72" s="612"/>
      <c r="U72" s="612"/>
      <c r="V72" s="612"/>
      <c r="W72" s="2466"/>
      <c r="X72" s="2896"/>
      <c r="Y72" s="2897"/>
      <c r="Z72" s="2898"/>
      <c r="AA72" s="2466"/>
      <c r="AB72" s="2507"/>
      <c r="AC72" s="2503"/>
      <c r="AD72" s="2503"/>
      <c r="AE72" s="2503"/>
      <c r="AF72" s="2503"/>
      <c r="AG72" s="2504"/>
      <c r="AH72" s="2466"/>
      <c r="AI72" s="2466"/>
      <c r="AJ72" s="2466"/>
      <c r="AK72" s="2466"/>
      <c r="AL72" s="2466"/>
      <c r="AM72" s="2466"/>
      <c r="AN72" s="2466"/>
      <c r="AO72" s="2466"/>
      <c r="AP72" s="2466"/>
      <c r="AQ72" s="2466"/>
      <c r="AR72" s="2466"/>
      <c r="AS72" s="2466"/>
      <c r="AT72" s="2466"/>
      <c r="AU72" s="2466"/>
      <c r="AV72" s="2466"/>
      <c r="AW72" s="2466"/>
      <c r="AX72" s="2466"/>
      <c r="AY72" s="2466"/>
      <c r="AZ72" s="2466"/>
    </row>
    <row r="73" spans="1:52" ht="18" customHeight="1">
      <c r="B73" s="2466"/>
      <c r="C73" s="2466"/>
      <c r="D73" s="2466"/>
      <c r="E73" s="2466"/>
      <c r="F73" s="2466"/>
      <c r="G73" s="2466"/>
      <c r="H73" s="2466"/>
      <c r="I73" s="2466"/>
      <c r="J73" s="2466"/>
      <c r="K73" s="2466"/>
      <c r="L73" s="2466"/>
      <c r="M73" s="2466"/>
      <c r="N73" s="2466"/>
      <c r="O73" s="2466"/>
      <c r="P73" s="2466"/>
      <c r="Q73" s="2466"/>
      <c r="R73" s="2466"/>
      <c r="S73" s="612"/>
      <c r="T73" s="612"/>
      <c r="U73" s="612"/>
      <c r="V73" s="612"/>
      <c r="W73" s="2466"/>
      <c r="X73" s="2896"/>
      <c r="Y73" s="2897"/>
      <c r="Z73" s="2898"/>
      <c r="AA73" s="2466"/>
      <c r="AB73" s="737" t="s">
        <v>1620</v>
      </c>
      <c r="AC73" s="536"/>
      <c r="AD73" s="536"/>
      <c r="AE73" s="536"/>
      <c r="AF73" s="536"/>
      <c r="AG73" s="537"/>
      <c r="AH73" s="2466"/>
      <c r="AI73" s="2466"/>
      <c r="AJ73" s="2466"/>
      <c r="AK73" s="2466"/>
      <c r="AL73" s="2466"/>
      <c r="AM73" s="2466"/>
      <c r="AN73" s="2466"/>
      <c r="AO73" s="2466"/>
      <c r="AP73" s="2466"/>
      <c r="AQ73" s="2466"/>
      <c r="AR73" s="2466"/>
      <c r="AS73" s="2466"/>
      <c r="AT73" s="2466"/>
      <c r="AU73" s="2466"/>
      <c r="AV73" s="2466"/>
      <c r="AW73" s="2466"/>
      <c r="AX73" s="2466"/>
      <c r="AY73" s="2466"/>
      <c r="AZ73" s="2466"/>
    </row>
    <row r="74" spans="1:52" ht="18" customHeight="1">
      <c r="B74" s="2466"/>
      <c r="C74" s="2466"/>
      <c r="D74" s="2466"/>
      <c r="E74" s="2466"/>
      <c r="F74" s="2466"/>
      <c r="G74" s="2466"/>
      <c r="H74" s="2466"/>
      <c r="I74" s="2466"/>
      <c r="J74" s="2466"/>
      <c r="K74" s="2466"/>
      <c r="L74" s="2466"/>
      <c r="M74" s="2466"/>
      <c r="N74" s="2466"/>
      <c r="O74" s="2466"/>
      <c r="P74" s="2466"/>
      <c r="Q74" s="2466"/>
      <c r="R74" s="2466"/>
      <c r="S74" s="612"/>
      <c r="T74" s="612"/>
      <c r="U74" s="612"/>
      <c r="V74" s="612"/>
      <c r="W74" s="2466"/>
      <c r="X74" s="2899" t="s">
        <v>1937</v>
      </c>
      <c r="Y74" s="2900"/>
      <c r="Z74" s="2901"/>
      <c r="AA74" s="2466"/>
      <c r="AB74" s="540"/>
      <c r="AC74" s="541" t="s">
        <v>7063</v>
      </c>
      <c r="AD74" s="541"/>
      <c r="AE74" s="538"/>
      <c r="AF74" s="538"/>
      <c r="AG74" s="539"/>
      <c r="AH74" s="2466"/>
      <c r="AI74" s="2466"/>
      <c r="AJ74" s="2466"/>
      <c r="AK74" s="2466"/>
      <c r="AL74" s="2466"/>
      <c r="AM74" s="2466"/>
      <c r="AN74" s="2466"/>
      <c r="AO74" s="2466"/>
      <c r="AP74" s="2466"/>
      <c r="AQ74" s="2466"/>
      <c r="AR74" s="2466"/>
      <c r="AS74" s="2466"/>
      <c r="AT74" s="2466"/>
      <c r="AU74" s="2466"/>
      <c r="AV74" s="2466"/>
      <c r="AW74" s="2466"/>
      <c r="AX74" s="2466"/>
      <c r="AY74" s="2466"/>
      <c r="AZ74" s="2466"/>
    </row>
    <row r="75" spans="1:52" ht="18" customHeight="1">
      <c r="A75" s="2466"/>
      <c r="B75" s="2466"/>
      <c r="C75" s="2466"/>
      <c r="D75" s="2466"/>
      <c r="E75" s="2466"/>
      <c r="F75" s="2466"/>
      <c r="G75" s="2466"/>
      <c r="H75" s="2466"/>
      <c r="I75" s="2466"/>
      <c r="J75" s="2466"/>
      <c r="K75" s="2466"/>
      <c r="L75" s="2466"/>
      <c r="M75" s="2466"/>
      <c r="N75" s="2466"/>
      <c r="O75" s="2466"/>
      <c r="P75" s="2466"/>
      <c r="Q75" s="2466"/>
      <c r="R75" s="2466"/>
      <c r="S75" s="612"/>
      <c r="T75" s="612"/>
      <c r="U75" s="612"/>
      <c r="V75" s="612"/>
      <c r="W75" s="2466"/>
      <c r="X75" s="2990" t="s">
        <v>7008</v>
      </c>
      <c r="Y75" s="2991"/>
      <c r="Z75" s="2992"/>
      <c r="AA75" s="2466"/>
      <c r="AB75" s="2507"/>
      <c r="AC75" s="2997" t="s">
        <v>40</v>
      </c>
      <c r="AD75" s="2998" t="s">
        <v>1811</v>
      </c>
      <c r="AE75" s="2999" t="s">
        <v>1810</v>
      </c>
      <c r="AF75" s="2503"/>
      <c r="AG75" s="2504"/>
      <c r="AH75" s="2466"/>
      <c r="AI75" s="2466"/>
      <c r="AJ75" s="2466"/>
      <c r="AK75" s="2466"/>
      <c r="AL75" s="2466"/>
      <c r="AM75" s="2466"/>
      <c r="AN75" s="2466"/>
      <c r="AO75" s="2466"/>
      <c r="AP75" s="2466"/>
      <c r="AQ75" s="2466"/>
      <c r="AR75" s="2466"/>
      <c r="AS75" s="2466"/>
      <c r="AT75" s="2466"/>
      <c r="AU75" s="2466"/>
      <c r="AV75" s="2466"/>
      <c r="AW75" s="2466"/>
      <c r="AX75" s="2466"/>
      <c r="AY75" s="2466"/>
      <c r="AZ75" s="2466"/>
    </row>
    <row r="76" spans="1:52" ht="18" customHeight="1">
      <c r="A76" s="2466"/>
      <c r="B76" s="2466"/>
      <c r="C76" s="2466"/>
      <c r="D76" s="2466"/>
      <c r="E76" s="2466"/>
      <c r="F76" s="2466"/>
      <c r="G76" s="2466"/>
      <c r="H76" s="2466"/>
      <c r="I76" s="2466"/>
      <c r="J76" s="2466"/>
      <c r="K76" s="2466"/>
      <c r="L76" s="2466"/>
      <c r="M76" s="2466"/>
      <c r="N76" s="2466"/>
      <c r="O76" s="2466"/>
      <c r="P76" s="2466"/>
      <c r="Q76" s="2466"/>
      <c r="R76" s="2466"/>
      <c r="S76" s="612"/>
      <c r="T76" s="612"/>
      <c r="U76" s="612"/>
      <c r="V76" s="612"/>
      <c r="W76" s="2466"/>
      <c r="X76" s="2612" t="s">
        <v>6995</v>
      </c>
      <c r="Y76" s="2613" t="s">
        <v>6996</v>
      </c>
      <c r="Z76" s="2614"/>
      <c r="AA76" s="2466"/>
      <c r="AB76" s="2507"/>
      <c r="AC76" s="2997"/>
      <c r="AD76" s="2998"/>
      <c r="AE76" s="2999"/>
      <c r="AF76" s="2503"/>
      <c r="AG76" s="2504"/>
      <c r="AH76" s="2466"/>
      <c r="AI76" s="2466"/>
      <c r="AJ76" s="2466"/>
      <c r="AK76" s="2466"/>
      <c r="AL76" s="2466"/>
      <c r="AM76" s="2466"/>
      <c r="AN76" s="2466"/>
      <c r="AO76" s="2466"/>
      <c r="AP76" s="2466"/>
      <c r="AQ76" s="2466"/>
      <c r="AR76" s="2466"/>
      <c r="AS76" s="2466"/>
      <c r="AT76" s="2466"/>
      <c r="AU76" s="2466"/>
      <c r="AV76" s="2466"/>
      <c r="AW76" s="2466"/>
      <c r="AX76" s="2466"/>
      <c r="AY76" s="2466"/>
      <c r="AZ76" s="2466"/>
    </row>
    <row r="77" spans="1:52" ht="18" customHeight="1">
      <c r="A77" s="2466"/>
      <c r="B77" s="2466"/>
      <c r="C77" s="2466"/>
      <c r="D77" s="2466"/>
      <c r="E77" s="2466"/>
      <c r="F77" s="2466"/>
      <c r="G77" s="2466"/>
      <c r="H77" s="2466"/>
      <c r="I77" s="2466"/>
      <c r="J77" s="2466"/>
      <c r="K77" s="2466"/>
      <c r="L77" s="2466"/>
      <c r="M77" s="2466"/>
      <c r="N77" s="2466"/>
      <c r="O77" s="2466"/>
      <c r="P77" s="2466"/>
      <c r="Q77" s="2466"/>
      <c r="R77" s="2466"/>
      <c r="S77" s="5"/>
      <c r="T77" s="5"/>
      <c r="U77" s="5"/>
      <c r="V77" s="612"/>
      <c r="W77" s="2466"/>
      <c r="X77" s="2962" t="s">
        <v>7019</v>
      </c>
      <c r="Y77" s="2963"/>
      <c r="Z77" s="2964"/>
      <c r="AA77" s="2466"/>
      <c r="AB77" s="737" t="s">
        <v>1621</v>
      </c>
      <c r="AC77" s="536"/>
      <c r="AD77" s="536"/>
      <c r="AE77" s="536"/>
      <c r="AF77" s="536"/>
      <c r="AG77" s="537"/>
      <c r="AH77" s="2466"/>
      <c r="AI77" s="2466"/>
      <c r="AJ77" s="2466"/>
      <c r="AK77" s="2466"/>
      <c r="AL77" s="2466"/>
      <c r="AM77" s="2466"/>
      <c r="AN77" s="2466"/>
      <c r="AO77" s="2466"/>
      <c r="AP77" s="2466"/>
      <c r="AQ77" s="2466"/>
      <c r="AR77" s="2466"/>
      <c r="AS77" s="2466"/>
      <c r="AT77" s="2466"/>
      <c r="AU77" s="2466"/>
      <c r="AV77" s="2466"/>
      <c r="AW77" s="2466"/>
      <c r="AX77" s="2466"/>
      <c r="AY77" s="2466"/>
      <c r="AZ77" s="2466"/>
    </row>
    <row r="78" spans="1:52" ht="18" customHeight="1">
      <c r="A78" s="2466"/>
      <c r="B78" s="2466"/>
      <c r="C78" s="2466"/>
      <c r="D78" s="2466"/>
      <c r="E78" s="2466"/>
      <c r="F78" s="2466"/>
      <c r="G78" s="2466"/>
      <c r="H78" s="2466"/>
      <c r="I78" s="2466"/>
      <c r="J78" s="2466"/>
      <c r="K78" s="2466"/>
      <c r="L78" s="2466"/>
      <c r="M78" s="2466"/>
      <c r="N78" s="2466"/>
      <c r="O78" s="2466"/>
      <c r="P78" s="2466"/>
      <c r="Q78" s="2466"/>
      <c r="R78" s="2466"/>
      <c r="S78" s="5"/>
      <c r="T78" s="5"/>
      <c r="U78" s="5"/>
      <c r="V78" s="612"/>
      <c r="W78" s="2466"/>
      <c r="X78" s="2615" t="s">
        <v>7033</v>
      </c>
      <c r="Y78" s="2616" t="s">
        <v>1905</v>
      </c>
      <c r="Z78" s="2617" t="s">
        <v>7032</v>
      </c>
      <c r="AA78" s="2466"/>
      <c r="AB78" s="540"/>
      <c r="AC78" s="541" t="s">
        <v>7064</v>
      </c>
      <c r="AD78" s="541"/>
      <c r="AE78" s="538"/>
      <c r="AF78" s="538"/>
      <c r="AG78" s="539"/>
      <c r="AH78" s="2466"/>
      <c r="AI78" s="2466"/>
      <c r="AJ78" s="2466"/>
      <c r="AK78" s="2466"/>
      <c r="AL78" s="2466"/>
      <c r="AM78" s="2466"/>
      <c r="AN78" s="2466"/>
      <c r="AO78" s="2466"/>
      <c r="AP78" s="2466"/>
      <c r="AQ78" s="2466"/>
      <c r="AR78" s="2466"/>
      <c r="AS78" s="2466"/>
      <c r="AT78" s="2466"/>
      <c r="AU78" s="2466"/>
      <c r="AV78" s="2466"/>
      <c r="AW78" s="2466"/>
      <c r="AX78" s="2466"/>
      <c r="AY78" s="2466"/>
      <c r="AZ78" s="2466"/>
    </row>
    <row r="79" spans="1:52" ht="18" customHeight="1">
      <c r="A79" s="2466"/>
      <c r="B79" s="2466"/>
      <c r="C79" s="2466"/>
      <c r="D79" s="2466"/>
      <c r="E79" s="2466"/>
      <c r="F79" s="2466"/>
      <c r="G79" s="2466"/>
      <c r="H79" s="2466"/>
      <c r="I79" s="2466"/>
      <c r="J79" s="2466"/>
      <c r="K79" s="2466"/>
      <c r="L79" s="2466"/>
      <c r="M79" s="2466"/>
      <c r="N79" s="2466"/>
      <c r="O79" s="2466"/>
      <c r="P79" s="2466"/>
      <c r="Q79" s="2466"/>
      <c r="R79" s="2466"/>
      <c r="S79" s="5"/>
      <c r="T79" s="5"/>
      <c r="U79" s="5"/>
      <c r="V79" s="612"/>
      <c r="W79" s="2466"/>
      <c r="X79" s="2618" t="s">
        <v>6993</v>
      </c>
      <c r="Y79" s="2610">
        <f>ROW(AA11)</f>
        <v>11</v>
      </c>
      <c r="Z79" s="2619" t="str">
        <f>AA10</f>
        <v>AA</v>
      </c>
      <c r="AA79" s="2466"/>
      <c r="AB79" s="2507"/>
      <c r="AC79" s="2666" t="s">
        <v>7026</v>
      </c>
      <c r="AD79" s="2667"/>
      <c r="AE79" s="2503"/>
      <c r="AF79" s="2503"/>
      <c r="AG79" s="2504"/>
      <c r="AH79" s="2466"/>
      <c r="AI79" s="2466"/>
      <c r="AJ79" s="2466"/>
      <c r="AK79" s="2466"/>
      <c r="AL79" s="2466"/>
      <c r="AM79" s="2466"/>
      <c r="AN79" s="2466"/>
      <c r="AO79" s="2466"/>
      <c r="AP79" s="2466"/>
      <c r="AQ79" s="2466"/>
      <c r="AR79" s="2466"/>
      <c r="AS79" s="2466"/>
      <c r="AT79" s="2466"/>
      <c r="AU79" s="2466"/>
      <c r="AV79" s="2466"/>
      <c r="AW79" s="2466"/>
      <c r="AX79" s="2466"/>
      <c r="AY79" s="2466"/>
      <c r="AZ79" s="2466"/>
    </row>
    <row r="80" spans="1:52" ht="18" customHeight="1">
      <c r="A80" s="2466"/>
      <c r="B80" s="2466"/>
      <c r="C80" s="2466"/>
      <c r="D80" s="2466"/>
      <c r="E80" s="2466"/>
      <c r="F80" s="2466"/>
      <c r="G80" s="2466"/>
      <c r="H80" s="2466"/>
      <c r="I80" s="2466"/>
      <c r="J80" s="2466"/>
      <c r="K80" s="2466"/>
      <c r="L80" s="2466"/>
      <c r="M80" s="2466"/>
      <c r="N80" s="2466"/>
      <c r="O80" s="2466"/>
      <c r="P80" s="2466"/>
      <c r="Q80" s="2466"/>
      <c r="R80" s="2466"/>
      <c r="S80" s="5"/>
      <c r="T80" s="5"/>
      <c r="U80" s="5"/>
      <c r="V80" s="612"/>
      <c r="W80" s="2466"/>
      <c r="X80" s="2618" t="s">
        <v>6994</v>
      </c>
      <c r="Y80" s="2610">
        <f>ROW(AA11)</f>
        <v>11</v>
      </c>
      <c r="Z80" s="2619" t="str">
        <f>AD10</f>
        <v>AD</v>
      </c>
      <c r="AA80" s="2466"/>
      <c r="AB80" s="2507"/>
      <c r="AC80" s="2668">
        <v>100</v>
      </c>
      <c r="AD80" s="2669" t="s">
        <v>1001</v>
      </c>
      <c r="AE80" s="2503"/>
      <c r="AF80" s="2503"/>
      <c r="AG80" s="2504"/>
      <c r="AH80" s="2466"/>
      <c r="AI80" s="2466"/>
      <c r="AJ80" s="2466"/>
      <c r="AK80" s="2466"/>
      <c r="AL80" s="2466"/>
      <c r="AM80" s="2466"/>
      <c r="AN80" s="2466"/>
      <c r="AO80" s="2466"/>
      <c r="AP80" s="2466"/>
      <c r="AQ80" s="2466"/>
      <c r="AR80" s="2466"/>
      <c r="AS80" s="2466"/>
      <c r="AT80" s="2466"/>
      <c r="AU80" s="2466"/>
      <c r="AV80" s="2466"/>
      <c r="AW80" s="2466"/>
      <c r="AX80" s="2466"/>
      <c r="AY80" s="2466"/>
      <c r="AZ80" s="2466"/>
    </row>
    <row r="81" spans="1:52" ht="18" customHeight="1" thickBot="1">
      <c r="A81" s="2466"/>
      <c r="B81" s="2466"/>
      <c r="C81" s="2466"/>
      <c r="D81" s="2466"/>
      <c r="E81" s="2466"/>
      <c r="F81" s="2466"/>
      <c r="G81" s="2466"/>
      <c r="H81" s="2466"/>
      <c r="I81" s="2466"/>
      <c r="J81" s="2466"/>
      <c r="K81" s="2466"/>
      <c r="L81" s="2466"/>
      <c r="M81" s="2466"/>
      <c r="N81" s="2466"/>
      <c r="O81" s="2466"/>
      <c r="P81" s="2466"/>
      <c r="Q81" s="2466"/>
      <c r="R81" s="2466"/>
      <c r="S81" s="5"/>
      <c r="T81" s="5"/>
      <c r="U81" s="5"/>
      <c r="V81" s="612"/>
      <c r="W81" s="2466"/>
      <c r="X81" s="2618" t="s">
        <v>1815</v>
      </c>
      <c r="Y81" s="2610">
        <f>ROW(AA11)</f>
        <v>11</v>
      </c>
      <c r="Z81" s="2619" t="str">
        <f>AG10</f>
        <v>AG</v>
      </c>
      <c r="AA81" s="2466"/>
      <c r="AB81" s="2507"/>
      <c r="AC81" s="2670" t="s">
        <v>6999</v>
      </c>
      <c r="AD81" s="2503"/>
      <c r="AE81" s="2503"/>
      <c r="AF81" s="2503"/>
      <c r="AG81" s="2504"/>
      <c r="AH81" s="2466"/>
      <c r="AI81" s="2466"/>
      <c r="AJ81" s="2466"/>
      <c r="AK81" s="2466"/>
      <c r="AL81" s="2466"/>
      <c r="AM81" s="2466"/>
      <c r="AN81" s="2466"/>
      <c r="AO81" s="2466"/>
      <c r="AP81" s="2466"/>
      <c r="AQ81" s="2466"/>
      <c r="AR81" s="2466"/>
      <c r="AS81" s="2466"/>
      <c r="AT81" s="2466"/>
      <c r="AU81" s="2466"/>
      <c r="AV81" s="2466"/>
      <c r="AW81" s="2466"/>
      <c r="AX81" s="2466"/>
      <c r="AY81" s="2466"/>
      <c r="AZ81" s="2466"/>
    </row>
    <row r="82" spans="1:52" ht="18" customHeight="1" thickTop="1" thickBot="1">
      <c r="A82" s="2466"/>
      <c r="B82" s="2466"/>
      <c r="C82" s="2466"/>
      <c r="D82" s="2466"/>
      <c r="E82" s="2466"/>
      <c r="F82" s="2466"/>
      <c r="G82" s="2466"/>
      <c r="H82" s="2466"/>
      <c r="I82" s="2466"/>
      <c r="J82" s="2466"/>
      <c r="K82" s="2466"/>
      <c r="L82" s="2466"/>
      <c r="M82" s="2466"/>
      <c r="N82" s="2466"/>
      <c r="O82" s="2466"/>
      <c r="P82" s="2466"/>
      <c r="Q82" s="2466"/>
      <c r="R82" s="2466"/>
      <c r="S82" s="5"/>
      <c r="T82" s="5"/>
      <c r="U82" s="5"/>
      <c r="V82" s="612"/>
      <c r="W82" s="2466"/>
      <c r="X82" s="2618" t="s">
        <v>767</v>
      </c>
      <c r="Y82" s="2610">
        <f>ROW(AA11)</f>
        <v>11</v>
      </c>
      <c r="Z82" s="2619" t="str">
        <f>AJ10</f>
        <v>AJ</v>
      </c>
      <c r="AA82" s="2466"/>
      <c r="AB82" s="2507"/>
      <c r="AC82" s="2663">
        <v>20</v>
      </c>
      <c r="AD82" s="2671" t="str">
        <f>+AD80</f>
        <v>portions</v>
      </c>
      <c r="AE82" s="2503"/>
      <c r="AF82" s="2503"/>
      <c r="AG82" s="2504"/>
      <c r="AH82" s="2466"/>
      <c r="AI82" s="2466"/>
      <c r="AJ82" s="2466"/>
      <c r="AK82" s="2466"/>
      <c r="AL82" s="2466"/>
      <c r="AM82" s="2466"/>
      <c r="AN82" s="2466"/>
      <c r="AO82" s="2466"/>
      <c r="AP82" s="2466"/>
      <c r="AQ82" s="2466"/>
      <c r="AR82" s="2466"/>
      <c r="AS82" s="2466"/>
      <c r="AT82" s="2466"/>
      <c r="AU82" s="2466"/>
      <c r="AV82" s="2466"/>
      <c r="AW82" s="2466"/>
      <c r="AX82" s="2466"/>
      <c r="AY82" s="2466"/>
      <c r="AZ82" s="2466"/>
    </row>
    <row r="83" spans="1:52" ht="18" customHeight="1" thickTop="1" thickBot="1">
      <c r="A83" s="2466"/>
      <c r="B83" s="2466"/>
      <c r="C83" s="2466"/>
      <c r="D83" s="2466"/>
      <c r="E83" s="2466"/>
      <c r="F83" s="2466"/>
      <c r="G83" s="2466"/>
      <c r="H83" s="2466"/>
      <c r="I83" s="2466"/>
      <c r="J83" s="2466"/>
      <c r="K83" s="2466"/>
      <c r="L83" s="2466"/>
      <c r="M83" s="2466"/>
      <c r="N83" s="2466"/>
      <c r="O83" s="2466"/>
      <c r="P83" s="2466"/>
      <c r="Q83" s="2466"/>
      <c r="R83" s="2466"/>
      <c r="S83" s="5"/>
      <c r="T83" s="5"/>
      <c r="U83" s="5"/>
      <c r="V83" s="612"/>
      <c r="W83" s="2466"/>
      <c r="X83" s="2971" t="s">
        <v>1937</v>
      </c>
      <c r="Y83" s="2972"/>
      <c r="Z83" s="2973"/>
      <c r="AA83" s="2466"/>
      <c r="AB83" s="2672"/>
      <c r="AC83" s="2673"/>
      <c r="AD83" s="2673"/>
      <c r="AE83" s="2673"/>
      <c r="AF83" s="2673"/>
      <c r="AG83" s="2508"/>
      <c r="AH83" s="2466"/>
      <c r="AI83" s="2466"/>
      <c r="AJ83" s="2466"/>
      <c r="AK83" s="2466"/>
      <c r="AL83" s="2466"/>
      <c r="AM83" s="2466"/>
      <c r="AN83" s="2466"/>
      <c r="AO83" s="2466"/>
      <c r="AP83" s="2466"/>
      <c r="AQ83" s="2466"/>
      <c r="AR83" s="2466"/>
      <c r="AS83" s="2466"/>
      <c r="AT83" s="2466"/>
      <c r="AU83" s="2466"/>
      <c r="AV83" s="2466"/>
      <c r="AW83" s="2466"/>
      <c r="AX83" s="2466"/>
      <c r="AY83" s="2466"/>
      <c r="AZ83" s="2466"/>
    </row>
    <row r="84" spans="1:52" ht="18" customHeight="1">
      <c r="A84" s="2466"/>
      <c r="B84" s="2466"/>
      <c r="C84" s="2466"/>
      <c r="D84" s="2466"/>
      <c r="E84" s="2466"/>
      <c r="F84" s="2466"/>
      <c r="G84" s="2466"/>
      <c r="H84" s="2466"/>
      <c r="I84" s="2466"/>
      <c r="J84" s="2466"/>
      <c r="K84" s="2466"/>
      <c r="L84" s="2466"/>
      <c r="M84" s="2466"/>
      <c r="N84" s="2466"/>
      <c r="O84" s="2466"/>
      <c r="P84" s="2466"/>
      <c r="Q84" s="2466"/>
      <c r="R84" s="2466"/>
      <c r="S84" s="5"/>
      <c r="T84" s="5"/>
      <c r="U84" s="5"/>
      <c r="V84" s="612"/>
      <c r="W84" s="2466"/>
      <c r="X84" s="2620" t="s">
        <v>7009</v>
      </c>
      <c r="Y84" s="2616" t="s">
        <v>7010</v>
      </c>
      <c r="Z84" s="2619" t="str">
        <f>T6</f>
        <v>T</v>
      </c>
      <c r="AA84" s="2466"/>
      <c r="AB84" s="2466"/>
      <c r="AC84" s="2466"/>
      <c r="AD84" s="2466"/>
      <c r="AE84" s="2466"/>
      <c r="AF84" s="2466"/>
      <c r="AG84" s="2466"/>
      <c r="AH84" s="2466"/>
      <c r="AI84" s="2466"/>
      <c r="AJ84" s="2466"/>
      <c r="AK84" s="2466"/>
      <c r="AL84" s="2466"/>
      <c r="AM84" s="2466"/>
      <c r="AN84" s="2466"/>
      <c r="AO84" s="2466"/>
      <c r="AP84" s="2466"/>
      <c r="AQ84" s="2466"/>
      <c r="AR84" s="2466"/>
      <c r="AS84" s="2466"/>
      <c r="AT84" s="2466"/>
      <c r="AU84" s="2466"/>
      <c r="AV84" s="2466"/>
      <c r="AW84" s="2466"/>
      <c r="AX84" s="2466"/>
      <c r="AY84" s="2466"/>
      <c r="AZ84" s="2466"/>
    </row>
    <row r="85" spans="1:52" ht="18" customHeight="1">
      <c r="A85" s="2466"/>
      <c r="B85" s="2466"/>
      <c r="C85" s="2466"/>
      <c r="D85" s="2466"/>
      <c r="E85" s="2466"/>
      <c r="F85" s="2466"/>
      <c r="G85" s="2466"/>
      <c r="H85" s="2466"/>
      <c r="I85" s="2466"/>
      <c r="J85" s="2466"/>
      <c r="K85" s="2466"/>
      <c r="L85" s="2466"/>
      <c r="M85" s="2466"/>
      <c r="N85" s="2466"/>
      <c r="O85" s="2466"/>
      <c r="P85" s="2466"/>
      <c r="Q85" s="2466"/>
      <c r="R85" s="2466"/>
      <c r="S85" s="5"/>
      <c r="T85" s="5"/>
      <c r="U85" s="5"/>
      <c r="V85" s="612"/>
      <c r="W85" s="2466"/>
      <c r="X85" s="2620" t="s">
        <v>7035</v>
      </c>
      <c r="Y85" s="2616" t="s">
        <v>7010</v>
      </c>
      <c r="Z85" s="2619" t="str">
        <f>W10</f>
        <v>W</v>
      </c>
      <c r="AA85" s="2466"/>
      <c r="AB85" s="2466"/>
      <c r="AC85" s="2466"/>
      <c r="AD85" s="2466"/>
      <c r="AE85" s="2466"/>
      <c r="AF85" s="2466"/>
      <c r="AG85" s="2466"/>
      <c r="AH85" s="2466"/>
      <c r="AI85" s="2466"/>
      <c r="AJ85" s="2466"/>
      <c r="AK85" s="2466"/>
      <c r="AL85" s="2466"/>
      <c r="AM85" s="2466"/>
      <c r="AN85" s="2466"/>
      <c r="AO85" s="2466"/>
      <c r="AP85" s="2466"/>
      <c r="AQ85" s="2466"/>
      <c r="AR85" s="2466"/>
      <c r="AS85" s="2466"/>
      <c r="AT85" s="2466"/>
      <c r="AU85" s="2466"/>
      <c r="AV85" s="2466"/>
      <c r="AW85" s="2466"/>
      <c r="AX85" s="2466"/>
      <c r="AY85" s="2466"/>
      <c r="AZ85" s="2466"/>
    </row>
    <row r="86" spans="1:52" ht="18" customHeight="1">
      <c r="A86" s="2466"/>
      <c r="B86" s="2466"/>
      <c r="C86" s="2466"/>
      <c r="D86" s="2466"/>
      <c r="E86" s="2466"/>
      <c r="F86" s="2466"/>
      <c r="G86" s="2466"/>
      <c r="H86" s="2466"/>
      <c r="I86" s="2466"/>
      <c r="J86" s="2466"/>
      <c r="K86" s="2466"/>
      <c r="L86" s="2466"/>
      <c r="M86" s="2466"/>
      <c r="N86" s="2466"/>
      <c r="O86" s="2466"/>
      <c r="P86" s="2466"/>
      <c r="Q86" s="2466"/>
      <c r="R86" s="2466"/>
      <c r="S86" s="5"/>
      <c r="T86" s="5"/>
      <c r="U86" s="5"/>
      <c r="V86" s="612"/>
      <c r="W86" s="2466"/>
      <c r="X86" s="2649" t="s">
        <v>7011</v>
      </c>
      <c r="Y86" s="2647"/>
      <c r="Z86" s="2648"/>
      <c r="AA86" s="2466"/>
      <c r="AB86" s="2466"/>
      <c r="AC86" s="2466"/>
      <c r="AD86" s="2466"/>
      <c r="AE86" s="2466"/>
      <c r="AF86" s="2466"/>
      <c r="AG86" s="2466"/>
      <c r="AH86" s="2466"/>
      <c r="AI86" s="2466"/>
      <c r="AJ86" s="2466"/>
      <c r="AK86" s="2466"/>
      <c r="AL86" s="2466"/>
      <c r="AM86" s="2466"/>
      <c r="AN86" s="2466"/>
      <c r="AO86" s="2466"/>
      <c r="AP86" s="2466"/>
      <c r="AQ86" s="2466"/>
      <c r="AR86" s="2466"/>
      <c r="AS86" s="2466"/>
      <c r="AT86" s="2466"/>
      <c r="AU86" s="2466"/>
      <c r="AV86" s="2466"/>
      <c r="AW86" s="2466"/>
      <c r="AX86" s="2466"/>
      <c r="AY86" s="2466"/>
      <c r="AZ86" s="2466"/>
    </row>
    <row r="87" spans="1:52" ht="18" customHeight="1">
      <c r="A87" s="2466"/>
      <c r="B87" s="2466"/>
      <c r="C87" s="2466"/>
      <c r="D87" s="2466"/>
      <c r="E87" s="2466"/>
      <c r="F87" s="2466"/>
      <c r="G87" s="2466"/>
      <c r="H87" s="2466"/>
      <c r="I87" s="2466"/>
      <c r="J87" s="2466"/>
      <c r="K87" s="2466"/>
      <c r="L87" s="2466"/>
      <c r="M87" s="2466"/>
      <c r="N87" s="2466"/>
      <c r="O87" s="2466"/>
      <c r="P87" s="2466"/>
      <c r="Q87" s="2466"/>
      <c r="R87" s="2466"/>
      <c r="S87" s="612"/>
      <c r="T87" s="612"/>
      <c r="U87" s="612"/>
      <c r="V87" s="612"/>
      <c r="W87" s="2466"/>
      <c r="X87" s="2649" t="s">
        <v>7036</v>
      </c>
      <c r="Y87" s="2647"/>
      <c r="Z87" s="2648"/>
      <c r="AA87" s="2466"/>
      <c r="AB87" s="2466"/>
      <c r="AC87" s="2466"/>
      <c r="AD87" s="2466"/>
      <c r="AE87" s="2466"/>
      <c r="AF87" s="2466"/>
      <c r="AG87" s="2466"/>
      <c r="AH87" s="2466"/>
      <c r="AI87" s="2466"/>
      <c r="AJ87" s="2466"/>
      <c r="AK87" s="2466"/>
      <c r="AL87" s="2466"/>
      <c r="AM87" s="2466"/>
      <c r="AN87" s="2466"/>
      <c r="AO87" s="2466"/>
      <c r="AP87" s="2466"/>
      <c r="AQ87" s="2466"/>
      <c r="AR87" s="2466"/>
      <c r="AS87" s="2466"/>
      <c r="AT87" s="2466"/>
      <c r="AU87" s="2466"/>
      <c r="AV87" s="2466"/>
      <c r="AW87" s="2466"/>
      <c r="AX87" s="2466"/>
      <c r="AY87" s="2466"/>
      <c r="AZ87" s="2466"/>
    </row>
    <row r="88" spans="1:52" ht="18" customHeight="1">
      <c r="A88" s="2466"/>
      <c r="B88" s="2466"/>
      <c r="C88" s="2466"/>
      <c r="D88" s="2466"/>
      <c r="E88" s="2466"/>
      <c r="F88" s="2466"/>
      <c r="G88" s="2466"/>
      <c r="H88" s="2466"/>
      <c r="I88" s="2466"/>
      <c r="J88" s="2466"/>
      <c r="K88" s="2466"/>
      <c r="L88" s="2466"/>
      <c r="M88" s="2466"/>
      <c r="N88" s="2466"/>
      <c r="O88" s="2466"/>
      <c r="P88" s="2466"/>
      <c r="Q88" s="2466"/>
      <c r="R88" s="2466"/>
      <c r="S88" s="612"/>
      <c r="T88" s="612"/>
      <c r="U88" s="612"/>
      <c r="V88" s="612"/>
      <c r="W88" s="2466"/>
      <c r="X88" s="2649" t="s">
        <v>7037</v>
      </c>
      <c r="Y88" s="2647"/>
      <c r="Z88" s="2648"/>
      <c r="AA88" s="2466"/>
      <c r="AB88" s="2466"/>
      <c r="AC88" s="2466"/>
      <c r="AD88" s="2466"/>
      <c r="AE88" s="2466"/>
      <c r="AF88" s="2466"/>
      <c r="AG88" s="2466"/>
      <c r="AH88" s="2466"/>
      <c r="AI88" s="2466"/>
      <c r="AJ88" s="2466"/>
      <c r="AK88" s="2466"/>
      <c r="AL88" s="2466"/>
      <c r="AM88" s="2466"/>
      <c r="AN88" s="2466"/>
      <c r="AO88" s="2466"/>
      <c r="AP88" s="2466"/>
      <c r="AQ88" s="2466"/>
      <c r="AR88" s="2466"/>
      <c r="AS88" s="2466"/>
      <c r="AT88" s="2466"/>
      <c r="AU88" s="2466"/>
      <c r="AV88" s="2466"/>
      <c r="AW88" s="2466"/>
      <c r="AX88" s="2466"/>
      <c r="AY88" s="2466"/>
      <c r="AZ88" s="2466"/>
    </row>
    <row r="89" spans="1:52" ht="18" customHeight="1">
      <c r="A89" s="2466"/>
      <c r="B89" s="2466"/>
      <c r="C89" s="2466"/>
      <c r="D89" s="2466"/>
      <c r="E89" s="2466"/>
      <c r="F89" s="2466"/>
      <c r="G89" s="2466"/>
      <c r="H89" s="2466"/>
      <c r="I89" s="2466"/>
      <c r="J89" s="2466"/>
      <c r="K89" s="2466"/>
      <c r="L89" s="2466"/>
      <c r="M89" s="2466"/>
      <c r="N89" s="2466"/>
      <c r="O89" s="2466"/>
      <c r="P89" s="2466"/>
      <c r="Q89" s="2466"/>
      <c r="R89" s="2466"/>
      <c r="S89" s="612"/>
      <c r="T89" s="612"/>
      <c r="U89" s="612"/>
      <c r="V89" s="612"/>
      <c r="W89" s="2466"/>
      <c r="X89" s="2620" t="s">
        <v>7038</v>
      </c>
      <c r="Y89" s="2629"/>
      <c r="Z89" s="2630"/>
      <c r="AA89" s="2466"/>
      <c r="AB89" s="2466"/>
      <c r="AC89" s="2466"/>
      <c r="AD89" s="2466"/>
      <c r="AE89" s="2466"/>
      <c r="AF89" s="2466"/>
      <c r="AG89" s="2466"/>
      <c r="AH89" s="2466"/>
      <c r="AI89" s="2466"/>
      <c r="AJ89" s="2466"/>
      <c r="AK89" s="2466"/>
      <c r="AL89" s="2466"/>
      <c r="AM89" s="2466"/>
      <c r="AN89" s="2466"/>
      <c r="AO89" s="2466"/>
      <c r="AP89" s="2466"/>
      <c r="AQ89" s="2466"/>
      <c r="AR89" s="2466"/>
      <c r="AS89" s="2466"/>
      <c r="AT89" s="2466"/>
      <c r="AU89" s="2466"/>
      <c r="AV89" s="2466"/>
      <c r="AW89" s="2466"/>
      <c r="AX89" s="2466"/>
      <c r="AY89" s="2466"/>
      <c r="AZ89" s="2466"/>
    </row>
    <row r="90" spans="1:52" ht="18" customHeight="1">
      <c r="A90" s="2466"/>
      <c r="B90" s="2466"/>
      <c r="C90" s="2466"/>
      <c r="D90" s="2466"/>
      <c r="E90" s="2466"/>
      <c r="F90" s="2466"/>
      <c r="G90" s="2466"/>
      <c r="H90" s="2466"/>
      <c r="I90" s="2466"/>
      <c r="J90" s="2466"/>
      <c r="K90" s="2466"/>
      <c r="L90" s="2466"/>
      <c r="M90" s="2466"/>
      <c r="N90" s="2466"/>
      <c r="O90" s="2466"/>
      <c r="P90" s="2466"/>
      <c r="Q90" s="2466"/>
      <c r="R90" s="2466"/>
      <c r="S90" s="612"/>
      <c r="T90" s="612"/>
      <c r="U90" s="612"/>
      <c r="V90" s="612"/>
      <c r="W90" s="2466"/>
      <c r="X90" s="30" t="s">
        <v>43</v>
      </c>
      <c r="Y90" s="31" t="s">
        <v>38</v>
      </c>
      <c r="Z90" s="33" t="s">
        <v>44</v>
      </c>
      <c r="AA90" s="2466"/>
      <c r="AB90" s="2466"/>
      <c r="AC90" s="2466"/>
      <c r="AD90" s="2466"/>
      <c r="AE90" s="2466"/>
      <c r="AF90" s="2466"/>
      <c r="AG90" s="2466"/>
      <c r="AH90" s="2466"/>
      <c r="AI90" s="2466"/>
      <c r="AJ90" s="2466"/>
      <c r="AK90" s="2466"/>
      <c r="AL90" s="2466"/>
      <c r="AM90" s="2466"/>
      <c r="AN90" s="2466"/>
      <c r="AO90" s="2466"/>
      <c r="AP90" s="2466"/>
      <c r="AQ90" s="2466"/>
      <c r="AR90" s="2466"/>
      <c r="AS90" s="2466"/>
      <c r="AT90" s="2466"/>
      <c r="AU90" s="2466"/>
      <c r="AV90" s="2466"/>
      <c r="AW90" s="2466"/>
      <c r="AX90" s="2466"/>
      <c r="AY90" s="2466"/>
      <c r="AZ90" s="2466"/>
    </row>
    <row r="91" spans="1:52" ht="18" customHeight="1">
      <c r="A91" s="2466"/>
      <c r="B91" s="2466"/>
      <c r="C91" s="2466"/>
      <c r="D91" s="2466"/>
      <c r="E91" s="2466"/>
      <c r="F91" s="2466"/>
      <c r="G91" s="2466"/>
      <c r="H91" s="2466"/>
      <c r="I91" s="2466"/>
      <c r="J91" s="2466"/>
      <c r="K91" s="2466"/>
      <c r="L91" s="2466"/>
      <c r="M91" s="2466"/>
      <c r="N91" s="2466"/>
      <c r="O91" s="2466"/>
      <c r="P91" s="2466"/>
      <c r="Q91" s="2466"/>
      <c r="R91" s="2466"/>
      <c r="S91" s="612"/>
      <c r="T91" s="612"/>
      <c r="U91" s="612"/>
      <c r="V91" s="612"/>
      <c r="W91" s="2466"/>
      <c r="X91" s="2875" t="s">
        <v>40</v>
      </c>
      <c r="Y91" s="2877" t="s">
        <v>1811</v>
      </c>
      <c r="Z91" s="2879" t="s">
        <v>1810</v>
      </c>
      <c r="AA91" s="2466"/>
      <c r="AB91" s="2466"/>
      <c r="AC91" s="2466"/>
      <c r="AD91" s="2466"/>
      <c r="AE91" s="2466"/>
      <c r="AF91" s="2466"/>
      <c r="AG91" s="2466"/>
      <c r="AH91" s="2466"/>
      <c r="AI91" s="2466"/>
      <c r="AJ91" s="2466"/>
      <c r="AK91" s="2466"/>
      <c r="AL91" s="2466"/>
      <c r="AM91" s="2466"/>
      <c r="AN91" s="2466"/>
      <c r="AO91" s="2466"/>
      <c r="AP91" s="2466"/>
      <c r="AQ91" s="2466"/>
      <c r="AR91" s="2466"/>
      <c r="AS91" s="2466"/>
      <c r="AT91" s="2466"/>
      <c r="AU91" s="2466"/>
      <c r="AV91" s="2466"/>
      <c r="AW91" s="2466"/>
      <c r="AX91" s="2466"/>
      <c r="AY91" s="2466"/>
      <c r="AZ91" s="2466"/>
    </row>
    <row r="92" spans="1:52" ht="18" customHeight="1">
      <c r="A92" s="2466"/>
      <c r="B92" s="2466"/>
      <c r="C92" s="2466"/>
      <c r="D92" s="2466"/>
      <c r="E92" s="2466"/>
      <c r="F92" s="2466"/>
      <c r="G92" s="2466"/>
      <c r="H92" s="2466"/>
      <c r="I92" s="2466"/>
      <c r="J92" s="2466"/>
      <c r="K92" s="2466"/>
      <c r="L92" s="2466"/>
      <c r="M92" s="2466"/>
      <c r="N92" s="2466"/>
      <c r="O92" s="2466"/>
      <c r="P92" s="2466"/>
      <c r="Q92" s="2466"/>
      <c r="R92" s="2466"/>
      <c r="S92" s="612"/>
      <c r="T92" s="612"/>
      <c r="U92" s="612"/>
      <c r="V92" s="612"/>
      <c r="W92" s="2466"/>
      <c r="X92" s="2876"/>
      <c r="Y92" s="2878"/>
      <c r="Z92" s="2880"/>
      <c r="AA92" s="2466"/>
      <c r="AB92" s="2466"/>
      <c r="AC92" s="2466"/>
      <c r="AD92" s="2466"/>
      <c r="AE92" s="2466"/>
      <c r="AF92" s="2466"/>
      <c r="AG92" s="2466"/>
      <c r="AH92" s="2466"/>
      <c r="AI92" s="2466"/>
      <c r="AJ92" s="2466"/>
      <c r="AK92" s="2466"/>
      <c r="AL92" s="2466"/>
      <c r="AM92" s="2466"/>
      <c r="AN92" s="2466"/>
      <c r="AO92" s="2466"/>
      <c r="AP92" s="2466"/>
      <c r="AQ92" s="2466"/>
      <c r="AR92" s="2466"/>
      <c r="AS92" s="2466"/>
      <c r="AT92" s="2466"/>
      <c r="AU92" s="2466"/>
      <c r="AV92" s="2466"/>
      <c r="AW92" s="2466"/>
      <c r="AX92" s="2466"/>
      <c r="AY92" s="2466"/>
      <c r="AZ92" s="2466"/>
    </row>
    <row r="93" spans="1:52" ht="18" customHeight="1">
      <c r="A93" s="2466"/>
      <c r="B93" s="2466"/>
      <c r="C93" s="2466"/>
      <c r="D93" s="2466"/>
      <c r="E93" s="2466"/>
      <c r="F93" s="2466"/>
      <c r="G93" s="2466"/>
      <c r="H93" s="2466"/>
      <c r="I93" s="2466"/>
      <c r="J93" s="2466"/>
      <c r="K93" s="2466"/>
      <c r="L93" s="2466"/>
      <c r="M93" s="2466"/>
      <c r="N93" s="2466"/>
      <c r="O93" s="2466"/>
      <c r="P93" s="2466"/>
      <c r="Q93" s="2466"/>
      <c r="R93" s="2466"/>
      <c r="S93" s="612"/>
      <c r="T93" s="612"/>
      <c r="U93" s="612"/>
      <c r="V93" s="612"/>
      <c r="W93" s="2466"/>
      <c r="X93" s="2881" t="s">
        <v>7039</v>
      </c>
      <c r="Y93" s="2882"/>
      <c r="Z93" s="2883"/>
      <c r="AA93" s="2466"/>
      <c r="AB93" s="2466"/>
      <c r="AC93" s="2466"/>
      <c r="AD93" s="2466"/>
      <c r="AE93" s="2466"/>
      <c r="AF93" s="2466"/>
      <c r="AG93" s="2466"/>
      <c r="AH93" s="2466"/>
      <c r="AI93" s="2466"/>
      <c r="AJ93" s="2466"/>
      <c r="AK93" s="2466"/>
      <c r="AL93" s="2466"/>
      <c r="AM93" s="2466"/>
      <c r="AN93" s="2466"/>
      <c r="AO93" s="2466"/>
      <c r="AP93" s="2466"/>
      <c r="AQ93" s="2466"/>
      <c r="AR93" s="2466"/>
      <c r="AS93" s="2466"/>
      <c r="AT93" s="2466"/>
      <c r="AU93" s="2466"/>
      <c r="AV93" s="2466"/>
      <c r="AW93" s="2466"/>
      <c r="AX93" s="2466"/>
      <c r="AY93" s="2466"/>
      <c r="AZ93" s="2466"/>
    </row>
    <row r="94" spans="1:52" ht="18" customHeight="1">
      <c r="A94" s="2466"/>
      <c r="B94" s="2466"/>
      <c r="C94" s="2466"/>
      <c r="D94" s="2466"/>
      <c r="E94" s="2466"/>
      <c r="F94" s="2466"/>
      <c r="G94" s="2466"/>
      <c r="H94" s="2466"/>
      <c r="I94" s="2466"/>
      <c r="J94" s="2466"/>
      <c r="K94" s="2466"/>
      <c r="L94" s="2466"/>
      <c r="M94" s="2466"/>
      <c r="N94" s="2466"/>
      <c r="O94" s="2466"/>
      <c r="P94" s="2466"/>
      <c r="Q94" s="2466"/>
      <c r="R94" s="2466"/>
      <c r="S94" s="612"/>
      <c r="T94" s="612"/>
      <c r="U94" s="612"/>
      <c r="V94" s="612"/>
      <c r="W94" s="2466"/>
      <c r="X94" s="2558"/>
      <c r="Y94" s="2621">
        <v>0.15</v>
      </c>
      <c r="Z94" s="2521"/>
      <c r="AA94" s="2466"/>
      <c r="AB94" s="2466"/>
      <c r="AC94" s="2466"/>
      <c r="AD94" s="2466"/>
      <c r="AE94" s="2466"/>
      <c r="AF94" s="2466"/>
      <c r="AG94" s="2466"/>
      <c r="AH94" s="2466"/>
      <c r="AI94" s="2466"/>
      <c r="AJ94" s="2466"/>
      <c r="AK94" s="2466"/>
      <c r="AL94" s="2466"/>
      <c r="AM94" s="2466"/>
      <c r="AN94" s="2466"/>
      <c r="AO94" s="2466"/>
      <c r="AP94" s="2466"/>
      <c r="AQ94" s="2466"/>
      <c r="AR94" s="2466"/>
      <c r="AS94" s="2466"/>
      <c r="AT94" s="2466"/>
      <c r="AU94" s="2466"/>
      <c r="AV94" s="2466"/>
      <c r="AW94" s="2466"/>
      <c r="AX94" s="2466"/>
      <c r="AY94" s="2466"/>
      <c r="AZ94" s="2466"/>
    </row>
    <row r="95" spans="1:52" ht="18" customHeight="1">
      <c r="A95" s="2466"/>
      <c r="B95" s="2466"/>
      <c r="C95" s="2466"/>
      <c r="D95" s="2466"/>
      <c r="E95" s="2466"/>
      <c r="F95" s="2466"/>
      <c r="G95" s="2466"/>
      <c r="H95" s="2466"/>
      <c r="I95" s="2466"/>
      <c r="J95" s="2466"/>
      <c r="K95" s="2466"/>
      <c r="L95" s="2466"/>
      <c r="M95" s="2466"/>
      <c r="N95" s="2466"/>
      <c r="O95" s="2466"/>
      <c r="P95" s="2466"/>
      <c r="Q95" s="2466"/>
      <c r="R95" s="2466"/>
      <c r="S95" s="612"/>
      <c r="T95" s="612"/>
      <c r="U95" s="612"/>
      <c r="V95" s="612"/>
      <c r="W95" s="2466"/>
      <c r="X95" s="2884" t="s">
        <v>7041</v>
      </c>
      <c r="Y95" s="2885"/>
      <c r="Z95" s="2886"/>
      <c r="AA95" s="2466"/>
      <c r="AB95" s="2466"/>
      <c r="AC95" s="2466"/>
      <c r="AD95" s="2466"/>
      <c r="AE95" s="2466"/>
      <c r="AF95" s="2466"/>
      <c r="AG95" s="2466"/>
      <c r="AH95" s="2466"/>
      <c r="AI95" s="2466"/>
      <c r="AJ95" s="2466"/>
      <c r="AK95" s="2466"/>
      <c r="AL95" s="2466"/>
      <c r="AM95" s="2466"/>
      <c r="AN95" s="2466"/>
      <c r="AO95" s="2466"/>
      <c r="AP95" s="2466"/>
      <c r="AQ95" s="2466"/>
      <c r="AR95" s="2466"/>
      <c r="AS95" s="2466"/>
      <c r="AT95" s="2466"/>
      <c r="AU95" s="2466"/>
      <c r="AV95" s="2466"/>
      <c r="AW95" s="2466"/>
      <c r="AX95" s="2466"/>
      <c r="AY95" s="2466"/>
      <c r="AZ95" s="2466"/>
    </row>
    <row r="96" spans="1:52" ht="18" customHeight="1">
      <c r="A96" s="2466"/>
      <c r="B96" s="2466"/>
      <c r="C96" s="2466"/>
      <c r="D96" s="2466"/>
      <c r="E96" s="2466"/>
      <c r="F96" s="2466"/>
      <c r="G96" s="2466"/>
      <c r="H96" s="2466"/>
      <c r="I96" s="2466"/>
      <c r="J96" s="2466"/>
      <c r="K96" s="2466"/>
      <c r="L96" s="2466"/>
      <c r="M96" s="2466"/>
      <c r="N96" s="2466"/>
      <c r="O96" s="2466"/>
      <c r="P96" s="2466"/>
      <c r="Q96" s="2466"/>
      <c r="R96" s="2466"/>
      <c r="S96" s="612"/>
      <c r="T96" s="612"/>
      <c r="U96" s="612"/>
      <c r="V96" s="612"/>
      <c r="W96" s="2466"/>
      <c r="X96" s="2558">
        <v>3</v>
      </c>
      <c r="Y96" s="2621">
        <v>0.02</v>
      </c>
      <c r="Z96" s="2521" t="s">
        <v>6990</v>
      </c>
      <c r="AA96" s="2466"/>
      <c r="AB96" s="2466"/>
      <c r="AC96" s="2466"/>
      <c r="AD96" s="2466"/>
      <c r="AE96" s="2466"/>
      <c r="AF96" s="2466"/>
      <c r="AG96" s="2466"/>
      <c r="AH96" s="2466"/>
      <c r="AI96" s="2466"/>
      <c r="AJ96" s="2466"/>
      <c r="AK96" s="2466"/>
      <c r="AL96" s="2466"/>
      <c r="AM96" s="2466"/>
      <c r="AN96" s="2466"/>
      <c r="AO96" s="2466"/>
      <c r="AP96" s="2466"/>
      <c r="AQ96" s="2466"/>
      <c r="AR96" s="2466"/>
      <c r="AS96" s="2466"/>
      <c r="AT96" s="2466"/>
      <c r="AU96" s="2466"/>
      <c r="AV96" s="2466"/>
      <c r="AW96" s="2466"/>
      <c r="AX96" s="2466"/>
      <c r="AY96" s="2466"/>
      <c r="AZ96" s="2466"/>
    </row>
    <row r="97" spans="1:52" ht="18" customHeight="1">
      <c r="A97" s="2466"/>
      <c r="B97" s="2466"/>
      <c r="C97" s="2466"/>
      <c r="D97" s="2466"/>
      <c r="E97" s="2466"/>
      <c r="F97" s="2466"/>
      <c r="G97" s="2466"/>
      <c r="H97" s="2466"/>
      <c r="I97" s="2466"/>
      <c r="J97" s="2466"/>
      <c r="K97" s="2466"/>
      <c r="L97" s="2466"/>
      <c r="M97" s="2466"/>
      <c r="N97" s="2466"/>
      <c r="O97" s="2466"/>
      <c r="P97" s="2466"/>
      <c r="Q97" s="2466"/>
      <c r="R97" s="2466"/>
      <c r="S97" s="612"/>
      <c r="T97" s="612"/>
      <c r="U97" s="612"/>
      <c r="V97" s="612"/>
      <c r="W97" s="2466"/>
      <c r="X97" s="2884" t="s">
        <v>7040</v>
      </c>
      <c r="Y97" s="2885"/>
      <c r="Z97" s="2886"/>
      <c r="AA97" s="2466"/>
      <c r="AB97" s="2466"/>
      <c r="AC97" s="2466"/>
      <c r="AD97" s="2466"/>
      <c r="AE97" s="2466"/>
      <c r="AF97" s="2466"/>
      <c r="AG97" s="2466"/>
      <c r="AH97" s="2466"/>
      <c r="AI97" s="2466"/>
      <c r="AJ97" s="2466"/>
      <c r="AK97" s="2466"/>
      <c r="AL97" s="2466"/>
      <c r="AM97" s="2466"/>
      <c r="AN97" s="2466"/>
      <c r="AO97" s="2466"/>
      <c r="AP97" s="2466"/>
      <c r="AQ97" s="2466"/>
      <c r="AR97" s="2466"/>
      <c r="AS97" s="2466"/>
      <c r="AT97" s="2466"/>
      <c r="AU97" s="2466"/>
      <c r="AV97" s="2466"/>
      <c r="AW97" s="2466"/>
      <c r="AX97" s="2466"/>
      <c r="AY97" s="2466"/>
      <c r="AZ97" s="2466"/>
    </row>
    <row r="98" spans="1:52" ht="18" customHeight="1">
      <c r="A98" s="2466"/>
      <c r="B98" s="2466"/>
      <c r="C98" s="2466"/>
      <c r="D98" s="2466"/>
      <c r="E98" s="2466"/>
      <c r="F98" s="2466"/>
      <c r="G98" s="2466"/>
      <c r="H98" s="2466"/>
      <c r="I98" s="2466"/>
      <c r="J98" s="2466"/>
      <c r="K98" s="2466"/>
      <c r="L98" s="2466"/>
      <c r="M98" s="2466"/>
      <c r="N98" s="2466"/>
      <c r="O98" s="2466"/>
      <c r="P98" s="2466"/>
      <c r="Q98" s="2466"/>
      <c r="R98" s="2466"/>
      <c r="S98" s="612"/>
      <c r="T98" s="612"/>
      <c r="U98" s="612"/>
      <c r="V98" s="612"/>
      <c r="W98" s="2466"/>
      <c r="X98" s="2558">
        <v>5</v>
      </c>
      <c r="Y98" s="2621"/>
      <c r="Z98" s="2557" t="s">
        <v>1812</v>
      </c>
      <c r="AA98" s="2466"/>
      <c r="AB98" s="2466"/>
      <c r="AC98" s="2466"/>
      <c r="AD98" s="2466"/>
      <c r="AE98" s="2466"/>
      <c r="AF98" s="2466"/>
      <c r="AG98" s="2466"/>
      <c r="AH98" s="2466"/>
      <c r="AI98" s="2466"/>
      <c r="AJ98" s="2466"/>
      <c r="AK98" s="2466"/>
      <c r="AL98" s="2466"/>
      <c r="AM98" s="2466"/>
      <c r="AN98" s="2466"/>
      <c r="AO98" s="2466"/>
      <c r="AP98" s="2466"/>
      <c r="AQ98" s="2466"/>
      <c r="AR98" s="2466"/>
      <c r="AS98" s="2466"/>
      <c r="AT98" s="2466"/>
      <c r="AU98" s="2466"/>
      <c r="AV98" s="2466"/>
      <c r="AW98" s="2466"/>
      <c r="AX98" s="2466"/>
      <c r="AY98" s="2466"/>
      <c r="AZ98" s="2466"/>
    </row>
    <row r="99" spans="1:52" ht="18" customHeight="1">
      <c r="A99" s="2466"/>
      <c r="B99" s="2466"/>
      <c r="C99" s="2466"/>
      <c r="D99" s="2466"/>
      <c r="E99" s="2466"/>
      <c r="F99" s="2466"/>
      <c r="G99" s="2466"/>
      <c r="H99" s="2466"/>
      <c r="I99" s="2466"/>
      <c r="J99" s="2466"/>
      <c r="K99" s="2466"/>
      <c r="L99" s="2466"/>
      <c r="M99" s="2466"/>
      <c r="N99" s="2466"/>
      <c r="O99" s="2466"/>
      <c r="P99" s="2466"/>
      <c r="Q99" s="2466"/>
      <c r="R99" s="2466"/>
      <c r="S99" s="612"/>
      <c r="T99" s="612"/>
      <c r="U99" s="612"/>
      <c r="V99" s="612"/>
      <c r="W99" s="2466"/>
      <c r="X99" s="2488"/>
      <c r="Y99" s="2616" t="s">
        <v>1905</v>
      </c>
      <c r="Z99" s="2617" t="s">
        <v>7032</v>
      </c>
      <c r="AA99" s="2466"/>
      <c r="AB99" s="2466"/>
      <c r="AC99" s="2466"/>
      <c r="AD99" s="2466"/>
      <c r="AE99" s="2466"/>
      <c r="AF99" s="2466"/>
      <c r="AG99" s="2466"/>
      <c r="AH99" s="2466"/>
      <c r="AI99" s="2466"/>
      <c r="AJ99" s="2466"/>
      <c r="AK99" s="2466"/>
      <c r="AL99" s="2466"/>
      <c r="AM99" s="2466"/>
      <c r="AN99" s="2466"/>
      <c r="AO99" s="2466"/>
      <c r="AP99" s="2466"/>
      <c r="AQ99" s="2466"/>
      <c r="AR99" s="2466"/>
      <c r="AS99" s="2466"/>
      <c r="AT99" s="2466"/>
      <c r="AU99" s="2466"/>
      <c r="AV99" s="2466"/>
      <c r="AW99" s="2466"/>
      <c r="AX99" s="2466"/>
      <c r="AY99" s="2466"/>
      <c r="AZ99" s="2466"/>
    </row>
    <row r="100" spans="1:52" ht="18" customHeight="1">
      <c r="A100" s="2466"/>
      <c r="B100" s="2466"/>
      <c r="C100" s="2466"/>
      <c r="D100" s="2466"/>
      <c r="E100" s="2466"/>
      <c r="F100" s="2466"/>
      <c r="G100" s="2466"/>
      <c r="H100" s="2466"/>
      <c r="I100" s="2466"/>
      <c r="J100" s="2466"/>
      <c r="K100" s="2466"/>
      <c r="L100" s="2466"/>
      <c r="M100" s="2466"/>
      <c r="N100" s="2466"/>
      <c r="O100" s="2466"/>
      <c r="P100" s="2466"/>
      <c r="Q100" s="2466"/>
      <c r="R100" s="2466"/>
      <c r="S100" s="612"/>
      <c r="T100" s="612"/>
      <c r="U100" s="612"/>
      <c r="V100" s="612"/>
      <c r="W100" s="2466"/>
      <c r="X100" s="2622" t="s">
        <v>7001</v>
      </c>
      <c r="Y100" s="2623">
        <f>ROW(B9)</f>
        <v>9</v>
      </c>
      <c r="Z100" s="2624" t="str">
        <f>B2</f>
        <v>B</v>
      </c>
      <c r="AA100" s="2466"/>
      <c r="AB100" s="2466"/>
      <c r="AC100" s="2466"/>
      <c r="AD100" s="2466"/>
      <c r="AE100" s="2466"/>
      <c r="AF100" s="2466"/>
      <c r="AG100" s="2466"/>
      <c r="AH100" s="2466"/>
      <c r="AI100" s="2466"/>
      <c r="AJ100" s="2466"/>
      <c r="AK100" s="2466"/>
      <c r="AL100" s="2466"/>
      <c r="AM100" s="2466"/>
      <c r="AN100" s="2466"/>
      <c r="AO100" s="2466"/>
      <c r="AP100" s="2466"/>
      <c r="AQ100" s="2466"/>
      <c r="AR100" s="2466"/>
      <c r="AS100" s="2466"/>
      <c r="AT100" s="2466"/>
      <c r="AU100" s="2466"/>
      <c r="AV100" s="2466"/>
      <c r="AW100" s="2466"/>
      <c r="AX100" s="2466"/>
      <c r="AY100" s="2466"/>
      <c r="AZ100" s="2466"/>
    </row>
    <row r="101" spans="1:52" ht="18" customHeight="1">
      <c r="A101" s="2466"/>
      <c r="B101" s="2466"/>
      <c r="C101" s="2466"/>
      <c r="D101" s="2466"/>
      <c r="E101" s="2466"/>
      <c r="F101" s="2466"/>
      <c r="G101" s="2466"/>
      <c r="H101" s="2466"/>
      <c r="I101" s="2466"/>
      <c r="J101" s="2466"/>
      <c r="K101" s="2466"/>
      <c r="L101" s="2466"/>
      <c r="M101" s="2466"/>
      <c r="N101" s="2466"/>
      <c r="O101" s="2466"/>
      <c r="P101" s="2466"/>
      <c r="Q101" s="2466"/>
      <c r="R101" s="2466"/>
      <c r="S101" s="612"/>
      <c r="T101" s="612"/>
      <c r="U101" s="612"/>
      <c r="V101" s="612"/>
      <c r="W101" s="2466"/>
      <c r="X101" s="2625" t="s">
        <v>7026</v>
      </c>
      <c r="Y101" s="2610">
        <f>ROW(B7)</f>
        <v>7</v>
      </c>
      <c r="Z101" s="2619" t="str">
        <f>B2</f>
        <v>B</v>
      </c>
      <c r="AA101" s="2466"/>
      <c r="AB101" s="2466"/>
      <c r="AC101" s="2466"/>
      <c r="AD101" s="2466"/>
      <c r="AE101" s="2466"/>
      <c r="AF101" s="2466"/>
      <c r="AG101" s="2466"/>
      <c r="AH101" s="2466"/>
      <c r="AI101" s="2466"/>
      <c r="AJ101" s="2466"/>
      <c r="AK101" s="2466"/>
      <c r="AL101" s="2466"/>
      <c r="AM101" s="2466"/>
      <c r="AN101" s="2466"/>
      <c r="AO101" s="2466"/>
      <c r="AP101" s="2466"/>
      <c r="AQ101" s="2466"/>
      <c r="AR101" s="2466"/>
      <c r="AS101" s="2466"/>
      <c r="AT101" s="2466"/>
      <c r="AU101" s="2466"/>
      <c r="AV101" s="2466"/>
      <c r="AW101" s="2466"/>
      <c r="AX101" s="2466"/>
      <c r="AY101" s="2466"/>
      <c r="AZ101" s="2466"/>
    </row>
    <row r="102" spans="1:52" ht="18" customHeight="1">
      <c r="A102" s="2466"/>
      <c r="B102" s="2466"/>
      <c r="C102" s="2466"/>
      <c r="D102" s="2466"/>
      <c r="E102" s="2466"/>
      <c r="F102" s="2466"/>
      <c r="G102" s="2466"/>
      <c r="H102" s="2466"/>
      <c r="I102" s="2466"/>
      <c r="J102" s="2466"/>
      <c r="K102" s="2466"/>
      <c r="L102" s="2466"/>
      <c r="M102" s="2466"/>
      <c r="N102" s="2466"/>
      <c r="O102" s="2466"/>
      <c r="P102" s="2466"/>
      <c r="Q102" s="2466"/>
      <c r="R102" s="2466"/>
      <c r="S102" s="612"/>
      <c r="T102" s="612"/>
      <c r="U102" s="612"/>
      <c r="V102" s="612"/>
      <c r="W102" s="2466"/>
      <c r="X102" s="2974" t="s">
        <v>7012</v>
      </c>
      <c r="Y102" s="2975"/>
      <c r="Z102" s="2976"/>
      <c r="AA102" s="2466"/>
      <c r="AB102" s="2466"/>
      <c r="AC102" s="2466"/>
      <c r="AD102" s="2466"/>
      <c r="AE102" s="2466"/>
      <c r="AF102" s="2466"/>
      <c r="AG102" s="2466"/>
      <c r="AH102" s="2466"/>
      <c r="AI102" s="2466"/>
      <c r="AJ102" s="2466"/>
      <c r="AK102" s="2466"/>
      <c r="AL102" s="2466"/>
      <c r="AM102" s="2466"/>
      <c r="AN102" s="2466"/>
      <c r="AO102" s="2466"/>
      <c r="AP102" s="2466"/>
      <c r="AQ102" s="2466"/>
      <c r="AR102" s="2466"/>
      <c r="AS102" s="2466"/>
      <c r="AT102" s="2466"/>
      <c r="AU102" s="2466"/>
      <c r="AV102" s="2466"/>
      <c r="AW102" s="2466"/>
      <c r="AX102" s="2466"/>
      <c r="AY102" s="2466"/>
      <c r="AZ102" s="2466"/>
    </row>
    <row r="103" spans="1:52" ht="18" customHeight="1">
      <c r="A103" s="2466"/>
      <c r="B103" s="2466"/>
      <c r="C103" s="2466"/>
      <c r="D103" s="2466"/>
      <c r="E103" s="2466"/>
      <c r="F103" s="2466"/>
      <c r="G103" s="2466"/>
      <c r="H103" s="2466"/>
      <c r="I103" s="2466"/>
      <c r="J103" s="2466"/>
      <c r="K103" s="2466"/>
      <c r="L103" s="2466"/>
      <c r="M103" s="2466"/>
      <c r="N103" s="2466"/>
      <c r="O103" s="2466"/>
      <c r="P103" s="2466"/>
      <c r="Q103" s="2466"/>
      <c r="R103" s="2466"/>
      <c r="S103" s="612"/>
      <c r="T103" s="612"/>
      <c r="U103" s="612"/>
      <c r="V103" s="612"/>
      <c r="W103" s="2466"/>
      <c r="X103" s="2974"/>
      <c r="Y103" s="2975"/>
      <c r="Z103" s="2976"/>
      <c r="AA103" s="2466"/>
      <c r="AB103" s="2466"/>
      <c r="AC103" s="2466"/>
      <c r="AD103" s="2466"/>
      <c r="AE103" s="2466"/>
      <c r="AF103" s="2466"/>
      <c r="AG103" s="2466"/>
      <c r="AH103" s="2466"/>
      <c r="AI103" s="2466"/>
      <c r="AJ103" s="2466"/>
      <c r="AK103" s="2466"/>
      <c r="AL103" s="2466"/>
      <c r="AM103" s="2466"/>
      <c r="AN103" s="2466"/>
      <c r="AO103" s="2466"/>
      <c r="AP103" s="2466"/>
      <c r="AQ103" s="2466"/>
      <c r="AR103" s="2466"/>
      <c r="AS103" s="2466"/>
      <c r="AT103" s="2466"/>
      <c r="AU103" s="2466"/>
      <c r="AV103" s="2466"/>
      <c r="AW103" s="2466"/>
      <c r="AX103" s="2466"/>
      <c r="AY103" s="2466"/>
      <c r="AZ103" s="2466"/>
    </row>
    <row r="104" spans="1:52" ht="18" customHeight="1">
      <c r="A104" s="2466"/>
      <c r="B104" s="2466"/>
      <c r="C104" s="2466"/>
      <c r="D104" s="2466"/>
      <c r="E104" s="2466"/>
      <c r="F104" s="2466"/>
      <c r="G104" s="2466"/>
      <c r="H104" s="2466"/>
      <c r="I104" s="2466"/>
      <c r="J104" s="2466"/>
      <c r="K104" s="2466"/>
      <c r="L104" s="2466"/>
      <c r="M104" s="2466"/>
      <c r="N104" s="2466"/>
      <c r="O104" s="2466"/>
      <c r="P104" s="2466"/>
      <c r="Q104" s="2466"/>
      <c r="R104" s="2466"/>
      <c r="S104" s="612"/>
      <c r="T104" s="612"/>
      <c r="U104" s="612"/>
      <c r="V104" s="612"/>
      <c r="W104" s="2466"/>
      <c r="X104" s="2974"/>
      <c r="Y104" s="2975"/>
      <c r="Z104" s="2976"/>
      <c r="AA104" s="2466"/>
      <c r="AB104" s="2466"/>
      <c r="AC104" s="2466"/>
      <c r="AD104" s="2466"/>
      <c r="AE104" s="2466"/>
      <c r="AF104" s="2466"/>
      <c r="AG104" s="2466"/>
      <c r="AH104" s="2466"/>
      <c r="AI104" s="2466"/>
      <c r="AJ104" s="2466"/>
      <c r="AK104" s="2466"/>
      <c r="AL104" s="2466"/>
      <c r="AM104" s="2466"/>
      <c r="AN104" s="2466"/>
      <c r="AO104" s="2466"/>
      <c r="AP104" s="2466"/>
      <c r="AQ104" s="2466"/>
      <c r="AR104" s="2466"/>
      <c r="AS104" s="2466"/>
      <c r="AT104" s="2466"/>
      <c r="AU104" s="2466"/>
      <c r="AV104" s="2466"/>
      <c r="AW104" s="2466"/>
      <c r="AX104" s="2466"/>
      <c r="AY104" s="2466"/>
      <c r="AZ104" s="2466"/>
    </row>
    <row r="105" spans="1:52" ht="18" customHeight="1">
      <c r="A105" s="2466"/>
      <c r="B105" s="2466"/>
      <c r="C105" s="2466"/>
      <c r="D105" s="2466"/>
      <c r="E105" s="2466"/>
      <c r="F105" s="2466"/>
      <c r="G105" s="2466"/>
      <c r="H105" s="2466"/>
      <c r="I105" s="2466"/>
      <c r="J105" s="2466"/>
      <c r="K105" s="2466"/>
      <c r="L105" s="2466"/>
      <c r="M105" s="2466"/>
      <c r="N105" s="2466"/>
      <c r="O105" s="2466"/>
      <c r="P105" s="2466"/>
      <c r="Q105" s="2466"/>
      <c r="R105" s="2466"/>
      <c r="S105" s="612"/>
      <c r="T105" s="612"/>
      <c r="U105" s="612"/>
      <c r="V105" s="612"/>
      <c r="W105" s="2466"/>
      <c r="X105" s="2626">
        <v>9.75</v>
      </c>
      <c r="Y105" s="2479" t="s">
        <v>2</v>
      </c>
      <c r="Z105" s="549"/>
      <c r="AA105" s="2466"/>
      <c r="AB105" s="2466"/>
      <c r="AC105" s="2466"/>
      <c r="AD105" s="2466"/>
      <c r="AE105" s="2466"/>
      <c r="AF105" s="2466"/>
      <c r="AG105" s="2466"/>
      <c r="AH105" s="2466"/>
      <c r="AI105" s="2466"/>
      <c r="AJ105" s="2466"/>
      <c r="AK105" s="2466"/>
      <c r="AL105" s="2466"/>
      <c r="AM105" s="2466"/>
      <c r="AN105" s="2466"/>
      <c r="AO105" s="2466"/>
      <c r="AP105" s="2466"/>
      <c r="AQ105" s="2466"/>
      <c r="AR105" s="2466"/>
      <c r="AS105" s="2466"/>
      <c r="AT105" s="2466"/>
      <c r="AU105" s="2466"/>
      <c r="AV105" s="2466"/>
      <c r="AW105" s="2466"/>
      <c r="AX105" s="2466"/>
      <c r="AY105" s="2466"/>
      <c r="AZ105" s="2466"/>
    </row>
    <row r="106" spans="1:52" ht="18" customHeight="1">
      <c r="A106" s="2466"/>
      <c r="B106" s="2466"/>
      <c r="C106" s="2466"/>
      <c r="D106" s="2466"/>
      <c r="E106" s="2466"/>
      <c r="F106" s="2466"/>
      <c r="G106" s="2466"/>
      <c r="H106" s="2466"/>
      <c r="I106" s="2466"/>
      <c r="J106" s="2466"/>
      <c r="K106" s="2466"/>
      <c r="L106" s="2466"/>
      <c r="M106" s="2466"/>
      <c r="N106" s="2466"/>
      <c r="O106" s="2466"/>
      <c r="P106" s="2466"/>
      <c r="Q106" s="2466"/>
      <c r="R106" s="2466"/>
      <c r="S106" s="612"/>
      <c r="T106" s="612"/>
      <c r="U106" s="612"/>
      <c r="V106" s="612"/>
      <c r="W106" s="2466"/>
      <c r="X106" s="2974" t="s">
        <v>7013</v>
      </c>
      <c r="Y106" s="2975"/>
      <c r="Z106" s="2976"/>
      <c r="AA106" s="2466"/>
      <c r="AB106" s="2466"/>
      <c r="AC106" s="2466"/>
      <c r="AD106" s="2466"/>
      <c r="AE106" s="2466"/>
      <c r="AF106" s="2466"/>
      <c r="AG106" s="2466"/>
      <c r="AH106" s="2466"/>
      <c r="AI106" s="2466"/>
      <c r="AJ106" s="2466"/>
      <c r="AK106" s="2466"/>
      <c r="AL106" s="2466"/>
      <c r="AM106" s="2466"/>
      <c r="AN106" s="2466"/>
      <c r="AO106" s="2466"/>
      <c r="AP106" s="2466"/>
      <c r="AQ106" s="2466"/>
      <c r="AR106" s="2466"/>
      <c r="AS106" s="2466"/>
      <c r="AT106" s="2466"/>
      <c r="AU106" s="2466"/>
      <c r="AV106" s="2466"/>
      <c r="AW106" s="2466"/>
      <c r="AX106" s="2466"/>
      <c r="AY106" s="2466"/>
      <c r="AZ106" s="2466"/>
    </row>
    <row r="107" spans="1:52" ht="18" customHeight="1">
      <c r="A107" s="2466"/>
      <c r="B107" s="2466"/>
      <c r="C107" s="2466"/>
      <c r="D107" s="2466"/>
      <c r="E107" s="2466"/>
      <c r="F107" s="2466"/>
      <c r="G107" s="2466"/>
      <c r="H107" s="2466"/>
      <c r="I107" s="2466"/>
      <c r="J107" s="2466"/>
      <c r="K107" s="2466"/>
      <c r="L107" s="2466"/>
      <c r="M107" s="2466"/>
      <c r="N107" s="2466"/>
      <c r="O107" s="2466"/>
      <c r="P107" s="2466"/>
      <c r="Q107" s="2466"/>
      <c r="R107" s="2466"/>
      <c r="S107" s="612"/>
      <c r="T107" s="612"/>
      <c r="U107" s="612"/>
      <c r="V107" s="612"/>
      <c r="W107" s="2466"/>
      <c r="X107" s="2974"/>
      <c r="Y107" s="2975"/>
      <c r="Z107" s="2976"/>
      <c r="AA107" s="2466"/>
      <c r="AB107" s="2466"/>
      <c r="AC107" s="2466"/>
      <c r="AD107" s="2466"/>
      <c r="AE107" s="2466"/>
      <c r="AF107" s="2466"/>
      <c r="AG107" s="2466"/>
      <c r="AH107" s="2466"/>
      <c r="AI107" s="2466"/>
      <c r="AJ107" s="2466"/>
      <c r="AK107" s="2466"/>
      <c r="AL107" s="2466"/>
      <c r="AM107" s="2466"/>
      <c r="AN107" s="2466"/>
      <c r="AO107" s="2466"/>
      <c r="AP107" s="2466"/>
      <c r="AQ107" s="2466"/>
      <c r="AR107" s="2466"/>
      <c r="AS107" s="2466"/>
      <c r="AT107" s="2466"/>
      <c r="AU107" s="2466"/>
      <c r="AV107" s="2466"/>
      <c r="AW107" s="2466"/>
      <c r="AX107" s="2466"/>
      <c r="AY107" s="2466"/>
      <c r="AZ107" s="2466"/>
    </row>
    <row r="108" spans="1:52" ht="18" customHeight="1">
      <c r="A108" s="2466"/>
      <c r="B108" s="2466"/>
      <c r="C108" s="2466"/>
      <c r="D108" s="2466"/>
      <c r="E108" s="2466"/>
      <c r="F108" s="2466"/>
      <c r="G108" s="2466"/>
      <c r="H108" s="2466"/>
      <c r="I108" s="2466"/>
      <c r="J108" s="2466"/>
      <c r="K108" s="2466"/>
      <c r="L108" s="2466"/>
      <c r="M108" s="2466"/>
      <c r="N108" s="2466"/>
      <c r="O108" s="2466"/>
      <c r="P108" s="2466"/>
      <c r="Q108" s="2466"/>
      <c r="R108" s="2466"/>
      <c r="S108" s="612"/>
      <c r="T108" s="612"/>
      <c r="U108" s="612"/>
      <c r="V108" s="612"/>
      <c r="W108" s="2466"/>
      <c r="X108" s="2974" t="s">
        <v>7014</v>
      </c>
      <c r="Y108" s="2975"/>
      <c r="Z108" s="2976"/>
      <c r="AA108" s="2466"/>
      <c r="AB108" s="2466"/>
      <c r="AC108" s="2466"/>
      <c r="AD108" s="2466"/>
      <c r="AE108" s="2466"/>
      <c r="AF108" s="2466"/>
      <c r="AG108" s="2466"/>
      <c r="AH108" s="2466"/>
      <c r="AI108" s="2466"/>
      <c r="AJ108" s="2466"/>
      <c r="AK108" s="2466"/>
      <c r="AL108" s="2466"/>
      <c r="AM108" s="2466"/>
      <c r="AN108" s="2466"/>
      <c r="AO108" s="2466"/>
      <c r="AP108" s="2466"/>
      <c r="AQ108" s="2466"/>
      <c r="AR108" s="2466"/>
      <c r="AS108" s="2466"/>
      <c r="AT108" s="2466"/>
      <c r="AU108" s="2466"/>
      <c r="AV108" s="2466"/>
      <c r="AW108" s="2466"/>
      <c r="AX108" s="2466"/>
      <c r="AY108" s="2466"/>
      <c r="AZ108" s="2466"/>
    </row>
    <row r="109" spans="1:52" ht="18" customHeight="1">
      <c r="A109" s="2466"/>
      <c r="B109" s="2466"/>
      <c r="C109" s="2466"/>
      <c r="D109" s="2466"/>
      <c r="E109" s="2466"/>
      <c r="F109" s="2466"/>
      <c r="G109" s="2466"/>
      <c r="H109" s="2466"/>
      <c r="I109" s="2466"/>
      <c r="J109" s="2466"/>
      <c r="K109" s="2466"/>
      <c r="L109" s="2466"/>
      <c r="M109" s="2466"/>
      <c r="N109" s="2466"/>
      <c r="O109" s="2466"/>
      <c r="P109" s="2466"/>
      <c r="Q109" s="2466"/>
      <c r="R109" s="2466"/>
      <c r="S109" s="612"/>
      <c r="T109" s="612"/>
      <c r="U109" s="612"/>
      <c r="V109" s="612"/>
      <c r="W109" s="2466"/>
      <c r="X109" s="2974"/>
      <c r="Y109" s="2975"/>
      <c r="Z109" s="2976"/>
      <c r="AA109" s="2466"/>
      <c r="AB109" s="2466"/>
      <c r="AC109" s="2466"/>
      <c r="AD109" s="2466"/>
      <c r="AE109" s="2466"/>
      <c r="AF109" s="2466"/>
      <c r="AG109" s="2466"/>
      <c r="AH109" s="2466"/>
      <c r="AI109" s="2466"/>
      <c r="AJ109" s="2466"/>
      <c r="AK109" s="2466"/>
      <c r="AL109" s="2466"/>
      <c r="AM109" s="2466"/>
      <c r="AN109" s="2466"/>
      <c r="AO109" s="2466"/>
      <c r="AP109" s="2466"/>
      <c r="AQ109" s="2466"/>
      <c r="AR109" s="2466"/>
      <c r="AS109" s="2466"/>
      <c r="AT109" s="2466"/>
      <c r="AU109" s="2466"/>
      <c r="AV109" s="2466"/>
      <c r="AW109" s="2466"/>
      <c r="AX109" s="2466"/>
      <c r="AY109" s="2466"/>
      <c r="AZ109" s="2466"/>
    </row>
    <row r="110" spans="1:52" ht="18" customHeight="1">
      <c r="A110" s="2466"/>
      <c r="B110" s="2466"/>
      <c r="C110" s="2466"/>
      <c r="D110" s="2466"/>
      <c r="E110" s="2466"/>
      <c r="F110" s="2466"/>
      <c r="G110" s="2466"/>
      <c r="H110" s="2466"/>
      <c r="I110" s="2466"/>
      <c r="J110" s="2466"/>
      <c r="K110" s="2466"/>
      <c r="L110" s="2466"/>
      <c r="M110" s="2466"/>
      <c r="N110" s="2466"/>
      <c r="O110" s="2466"/>
      <c r="P110" s="2466"/>
      <c r="Q110" s="2466"/>
      <c r="R110" s="2466"/>
      <c r="S110" s="612"/>
      <c r="T110" s="612"/>
      <c r="U110" s="612"/>
      <c r="V110" s="612"/>
      <c r="W110" s="2466"/>
      <c r="X110" s="2627">
        <v>16</v>
      </c>
      <c r="Y110" s="2531" t="s">
        <v>951</v>
      </c>
      <c r="Z110" s="549"/>
      <c r="AA110" s="2466"/>
      <c r="AB110" s="2466"/>
      <c r="AC110" s="2466"/>
      <c r="AD110" s="2466"/>
      <c r="AE110" s="2466"/>
      <c r="AF110" s="2466"/>
      <c r="AG110" s="2466"/>
      <c r="AH110" s="2466"/>
      <c r="AI110" s="2466"/>
      <c r="AJ110" s="2466"/>
      <c r="AK110" s="2466"/>
      <c r="AL110" s="2466"/>
      <c r="AM110" s="2466"/>
      <c r="AN110" s="2466"/>
      <c r="AO110" s="2466"/>
      <c r="AP110" s="2466"/>
      <c r="AQ110" s="2466"/>
      <c r="AR110" s="2466"/>
      <c r="AS110" s="2466"/>
      <c r="AT110" s="2466"/>
      <c r="AU110" s="2466"/>
      <c r="AV110" s="2466"/>
      <c r="AW110" s="2466"/>
      <c r="AX110" s="2466"/>
      <c r="AY110" s="2466"/>
      <c r="AZ110" s="2466"/>
    </row>
    <row r="111" spans="1:52" ht="18" customHeight="1">
      <c r="A111" s="2466"/>
      <c r="B111" s="2466"/>
      <c r="C111" s="2466"/>
      <c r="D111" s="2466"/>
      <c r="E111" s="2466"/>
      <c r="F111" s="2466"/>
      <c r="G111" s="2466"/>
      <c r="H111" s="2466"/>
      <c r="I111" s="2466"/>
      <c r="J111" s="2466"/>
      <c r="K111" s="2466"/>
      <c r="L111" s="2466"/>
      <c r="M111" s="2466"/>
      <c r="N111" s="2466"/>
      <c r="O111" s="2466"/>
      <c r="P111" s="2466"/>
      <c r="Q111" s="2466"/>
      <c r="R111" s="2466"/>
      <c r="S111" s="612"/>
      <c r="T111" s="612"/>
      <c r="U111" s="612"/>
      <c r="V111" s="612"/>
      <c r="W111" s="2466"/>
      <c r="X111" s="2628" t="s">
        <v>7017</v>
      </c>
      <c r="Y111" s="2629"/>
      <c r="Z111" s="2630"/>
      <c r="AA111" s="2466"/>
      <c r="AB111" s="2466"/>
      <c r="AC111" s="2466"/>
      <c r="AD111" s="2466"/>
      <c r="AE111" s="2466"/>
      <c r="AF111" s="2466"/>
      <c r="AG111" s="2466"/>
      <c r="AH111" s="2466"/>
      <c r="AI111" s="2466"/>
      <c r="AJ111" s="2466"/>
      <c r="AK111" s="2466"/>
      <c r="AL111" s="2466"/>
      <c r="AM111" s="2466"/>
      <c r="AN111" s="2466"/>
      <c r="AO111" s="2466"/>
      <c r="AP111" s="2466"/>
      <c r="AQ111" s="2466"/>
      <c r="AR111" s="2466"/>
      <c r="AS111" s="2466"/>
      <c r="AT111" s="2466"/>
      <c r="AU111" s="2466"/>
      <c r="AV111" s="2466"/>
      <c r="AW111" s="2466"/>
      <c r="AX111" s="2466"/>
      <c r="AY111" s="2466"/>
      <c r="AZ111" s="2466"/>
    </row>
    <row r="112" spans="1:52" ht="18" customHeight="1">
      <c r="A112" s="2466"/>
      <c r="B112" s="2466"/>
      <c r="C112" s="2466"/>
      <c r="D112" s="2466"/>
      <c r="E112" s="2466"/>
      <c r="F112" s="2466"/>
      <c r="G112" s="2466"/>
      <c r="H112" s="2466"/>
      <c r="I112" s="2466"/>
      <c r="J112" s="2466"/>
      <c r="K112" s="2466"/>
      <c r="L112" s="2466"/>
      <c r="M112" s="2466"/>
      <c r="N112" s="2466"/>
      <c r="O112" s="2466"/>
      <c r="P112" s="2466"/>
      <c r="Q112" s="2466"/>
      <c r="R112" s="2466"/>
      <c r="S112" s="612"/>
      <c r="T112" s="612"/>
      <c r="U112" s="612"/>
      <c r="V112" s="612"/>
      <c r="W112" s="2466"/>
      <c r="X112" s="2627">
        <v>2</v>
      </c>
      <c r="Y112" s="2531" t="s">
        <v>7015</v>
      </c>
      <c r="Z112" s="2977"/>
      <c r="AA112" s="2466"/>
      <c r="AB112" s="2466"/>
      <c r="AC112" s="2466"/>
      <c r="AD112" s="2466"/>
      <c r="AE112" s="2466"/>
      <c r="AF112" s="2466"/>
      <c r="AG112" s="2466"/>
      <c r="AH112" s="2466"/>
      <c r="AI112" s="2466"/>
      <c r="AJ112" s="2466"/>
      <c r="AK112" s="2466"/>
      <c r="AL112" s="2466"/>
      <c r="AM112" s="2466"/>
      <c r="AN112" s="2466"/>
      <c r="AO112" s="2466"/>
      <c r="AP112" s="2466"/>
      <c r="AQ112" s="2466"/>
      <c r="AR112" s="2466"/>
      <c r="AS112" s="2466"/>
      <c r="AT112" s="2466"/>
      <c r="AU112" s="2466"/>
      <c r="AV112" s="2466"/>
      <c r="AW112" s="2466"/>
      <c r="AX112" s="2466"/>
      <c r="AY112" s="2466"/>
      <c r="AZ112" s="2466"/>
    </row>
    <row r="113" spans="1:52" ht="18" customHeight="1">
      <c r="A113" s="2466"/>
      <c r="B113" s="2466"/>
      <c r="C113" s="2466"/>
      <c r="D113" s="2466"/>
      <c r="E113" s="2466"/>
      <c r="F113" s="2466"/>
      <c r="G113" s="2466"/>
      <c r="H113" s="2466"/>
      <c r="I113" s="2466"/>
      <c r="J113" s="2466"/>
      <c r="K113" s="2466"/>
      <c r="L113" s="2466"/>
      <c r="M113" s="2466"/>
      <c r="N113" s="2466"/>
      <c r="O113" s="2466"/>
      <c r="P113" s="2466"/>
      <c r="Q113" s="2466"/>
      <c r="R113" s="2466"/>
      <c r="S113" s="612"/>
      <c r="T113" s="612"/>
      <c r="U113" s="612"/>
      <c r="V113" s="612"/>
      <c r="W113" s="2466"/>
      <c r="X113" s="2627">
        <v>24</v>
      </c>
      <c r="Y113" s="2531" t="s">
        <v>7016</v>
      </c>
      <c r="Z113" s="2977"/>
      <c r="AA113" s="2466"/>
      <c r="AB113" s="2466"/>
      <c r="AC113" s="2466"/>
      <c r="AD113" s="2466"/>
      <c r="AE113" s="2466"/>
      <c r="AF113" s="2466"/>
      <c r="AG113" s="2466"/>
      <c r="AH113" s="2466"/>
      <c r="AI113" s="2466"/>
      <c r="AJ113" s="2466"/>
      <c r="AK113" s="2466"/>
      <c r="AL113" s="2466"/>
      <c r="AM113" s="2466"/>
      <c r="AN113" s="2466"/>
      <c r="AO113" s="2466"/>
      <c r="AP113" s="2466"/>
      <c r="AQ113" s="2466"/>
      <c r="AR113" s="2466"/>
      <c r="AS113" s="2466"/>
      <c r="AT113" s="2466"/>
      <c r="AU113" s="2466"/>
      <c r="AV113" s="2466"/>
      <c r="AW113" s="2466"/>
      <c r="AX113" s="2466"/>
      <c r="AY113" s="2466"/>
      <c r="AZ113" s="2466"/>
    </row>
    <row r="114" spans="1:52" ht="18" customHeight="1">
      <c r="A114" s="2466"/>
      <c r="B114" s="2466"/>
      <c r="C114" s="2466"/>
      <c r="D114" s="2466"/>
      <c r="E114" s="2466"/>
      <c r="F114" s="2466"/>
      <c r="G114" s="2466"/>
      <c r="H114" s="2466"/>
      <c r="I114" s="2466"/>
      <c r="J114" s="2466"/>
      <c r="K114" s="2466"/>
      <c r="L114" s="2466"/>
      <c r="M114" s="2466"/>
      <c r="N114" s="2466"/>
      <c r="O114" s="2466"/>
      <c r="P114" s="2466"/>
      <c r="Q114" s="2466"/>
      <c r="R114" s="2466"/>
      <c r="S114" s="612"/>
      <c r="T114" s="612"/>
      <c r="U114" s="612"/>
      <c r="V114" s="612"/>
      <c r="W114" s="2466"/>
      <c r="X114" s="2872" t="s">
        <v>7042</v>
      </c>
      <c r="Y114" s="2873"/>
      <c r="Z114" s="2874"/>
      <c r="AA114" s="2466"/>
      <c r="AB114" s="2466"/>
      <c r="AC114" s="2466"/>
      <c r="AD114" s="2466"/>
      <c r="AE114" s="2466"/>
      <c r="AF114" s="2466"/>
      <c r="AG114" s="2466"/>
      <c r="AH114" s="2466"/>
      <c r="AI114" s="2466"/>
      <c r="AJ114" s="2466"/>
      <c r="AK114" s="2466"/>
      <c r="AL114" s="2466"/>
      <c r="AM114" s="2466"/>
      <c r="AN114" s="2466"/>
      <c r="AO114" s="2466"/>
      <c r="AP114" s="2466"/>
      <c r="AQ114" s="2466"/>
      <c r="AR114" s="2466"/>
      <c r="AS114" s="2466"/>
      <c r="AT114" s="2466"/>
      <c r="AU114" s="2466"/>
      <c r="AV114" s="2466"/>
      <c r="AW114" s="2466"/>
      <c r="AX114" s="2466"/>
      <c r="AY114" s="2466"/>
      <c r="AZ114" s="2466"/>
    </row>
    <row r="115" spans="1:52" ht="18" customHeight="1">
      <c r="A115" s="2466"/>
      <c r="B115" s="2466"/>
      <c r="C115" s="2466"/>
      <c r="D115" s="2466"/>
      <c r="E115" s="2466"/>
      <c r="F115" s="2466"/>
      <c r="G115" s="2466"/>
      <c r="H115" s="2466"/>
      <c r="I115" s="2466"/>
      <c r="J115" s="2466"/>
      <c r="K115" s="2466"/>
      <c r="L115" s="2466"/>
      <c r="M115" s="2466"/>
      <c r="N115" s="2466"/>
      <c r="O115" s="2466"/>
      <c r="P115" s="2466"/>
      <c r="Q115" s="2466"/>
      <c r="R115" s="2466"/>
      <c r="S115" s="612"/>
      <c r="T115" s="612"/>
      <c r="U115" s="612"/>
      <c r="V115" s="612"/>
      <c r="W115" s="2466"/>
      <c r="X115" s="2872"/>
      <c r="Y115" s="2873"/>
      <c r="Z115" s="2874"/>
      <c r="AA115" s="2466"/>
      <c r="AB115" s="2466"/>
      <c r="AC115" s="2466"/>
      <c r="AD115" s="2466"/>
      <c r="AE115" s="2466"/>
      <c r="AF115" s="2466"/>
      <c r="AG115" s="2466"/>
      <c r="AH115" s="2466"/>
      <c r="AI115" s="2466"/>
      <c r="AJ115" s="2466"/>
      <c r="AK115" s="2466"/>
      <c r="AL115" s="2466"/>
      <c r="AM115" s="2466"/>
      <c r="AN115" s="2466"/>
      <c r="AO115" s="2466"/>
      <c r="AP115" s="2466"/>
      <c r="AQ115" s="2466"/>
      <c r="AR115" s="2466"/>
      <c r="AS115" s="2466"/>
      <c r="AT115" s="2466"/>
      <c r="AU115" s="2466"/>
      <c r="AV115" s="2466"/>
      <c r="AW115" s="2466"/>
      <c r="AX115" s="2466"/>
      <c r="AY115" s="2466"/>
      <c r="AZ115" s="2466"/>
    </row>
    <row r="116" spans="1:52" ht="18" customHeight="1">
      <c r="A116" s="2466"/>
      <c r="B116" s="2466"/>
      <c r="C116" s="2466"/>
      <c r="D116" s="2466"/>
      <c r="E116" s="2466"/>
      <c r="F116" s="2466"/>
      <c r="G116" s="2466"/>
      <c r="H116" s="2466"/>
      <c r="I116" s="2466"/>
      <c r="J116" s="2466"/>
      <c r="K116" s="2466"/>
      <c r="L116" s="2466"/>
      <c r="M116" s="2466"/>
      <c r="N116" s="2466"/>
      <c r="O116" s="2466"/>
      <c r="P116" s="2466"/>
      <c r="Q116" s="2466"/>
      <c r="R116" s="2466"/>
      <c r="S116" s="612"/>
      <c r="T116" s="612"/>
      <c r="U116" s="612"/>
      <c r="V116" s="612"/>
      <c r="W116" s="2466"/>
      <c r="X116" s="2872"/>
      <c r="Y116" s="2873"/>
      <c r="Z116" s="2874"/>
      <c r="AA116" s="2466"/>
      <c r="AB116" s="2466"/>
      <c r="AC116" s="2466"/>
      <c r="AD116" s="2466"/>
      <c r="AE116" s="2466"/>
      <c r="AF116" s="2466"/>
      <c r="AG116" s="2466"/>
      <c r="AH116" s="2466"/>
      <c r="AI116" s="2466"/>
      <c r="AJ116" s="2466"/>
      <c r="AK116" s="2466"/>
      <c r="AL116" s="2466"/>
      <c r="AM116" s="2466"/>
      <c r="AN116" s="2466"/>
      <c r="AO116" s="2466"/>
      <c r="AP116" s="2466"/>
      <c r="AQ116" s="2466"/>
      <c r="AR116" s="2466"/>
      <c r="AS116" s="2466"/>
      <c r="AT116" s="2466"/>
      <c r="AU116" s="2466"/>
      <c r="AV116" s="2466"/>
      <c r="AW116" s="2466"/>
      <c r="AX116" s="2466"/>
      <c r="AY116" s="2466"/>
      <c r="AZ116" s="2466"/>
    </row>
    <row r="117" spans="1:52" ht="18" customHeight="1">
      <c r="A117" s="2466"/>
      <c r="B117" s="2466"/>
      <c r="C117" s="2466"/>
      <c r="D117" s="2466"/>
      <c r="E117" s="2466"/>
      <c r="F117" s="2466"/>
      <c r="G117" s="2466"/>
      <c r="H117" s="2466"/>
      <c r="I117" s="2466"/>
      <c r="J117" s="2466"/>
      <c r="K117" s="2466"/>
      <c r="L117" s="2466"/>
      <c r="M117" s="2466"/>
      <c r="N117" s="2466"/>
      <c r="O117" s="2466"/>
      <c r="P117" s="2466"/>
      <c r="Q117" s="2466"/>
      <c r="R117" s="2466"/>
      <c r="S117" s="612"/>
      <c r="T117" s="612"/>
      <c r="U117" s="612"/>
      <c r="V117" s="612"/>
      <c r="W117" s="2466"/>
      <c r="X117" s="2631" t="s">
        <v>7018</v>
      </c>
      <c r="Y117" s="173"/>
      <c r="Z117" s="2572"/>
      <c r="AA117" s="2466"/>
      <c r="AB117" s="2466"/>
      <c r="AC117" s="2466"/>
      <c r="AD117" s="2466"/>
      <c r="AE117" s="2466"/>
      <c r="AF117" s="2466"/>
      <c r="AG117" s="2466"/>
      <c r="AH117" s="2466"/>
      <c r="AI117" s="2466"/>
      <c r="AJ117" s="2466"/>
      <c r="AK117" s="2466"/>
      <c r="AL117" s="2466"/>
      <c r="AM117" s="2466"/>
      <c r="AN117" s="2466"/>
      <c r="AO117" s="2466"/>
      <c r="AP117" s="2466"/>
      <c r="AQ117" s="2466"/>
      <c r="AR117" s="2466"/>
      <c r="AS117" s="2466"/>
      <c r="AT117" s="2466"/>
      <c r="AU117" s="2466"/>
      <c r="AV117" s="2466"/>
      <c r="AW117" s="2466"/>
      <c r="AX117" s="2466"/>
      <c r="AY117" s="2466"/>
      <c r="AZ117" s="2466"/>
    </row>
    <row r="118" spans="1:52" ht="18" customHeight="1">
      <c r="A118" s="2466"/>
      <c r="B118" s="2466"/>
      <c r="C118" s="2466"/>
      <c r="D118" s="2466"/>
      <c r="E118" s="2466"/>
      <c r="F118" s="2466"/>
      <c r="G118" s="2466"/>
      <c r="H118" s="2466"/>
      <c r="I118" s="2466"/>
      <c r="J118" s="2466"/>
      <c r="K118" s="2466"/>
      <c r="L118" s="2466"/>
      <c r="M118" s="2466"/>
      <c r="N118" s="2466"/>
      <c r="O118" s="2466"/>
      <c r="P118" s="2466"/>
      <c r="Q118" s="2466"/>
      <c r="R118" s="2466"/>
      <c r="S118" s="612"/>
      <c r="T118" s="612"/>
      <c r="U118" s="612"/>
      <c r="V118" s="612"/>
      <c r="W118" s="2466"/>
      <c r="X118" s="2962" t="s">
        <v>7007</v>
      </c>
      <c r="Y118" s="2963"/>
      <c r="Z118" s="2964"/>
      <c r="AA118" s="2466"/>
      <c r="AB118" s="2466"/>
      <c r="AC118" s="2466"/>
      <c r="AD118" s="2466"/>
      <c r="AE118" s="2466"/>
      <c r="AF118" s="2466"/>
      <c r="AG118" s="2466"/>
      <c r="AH118" s="2466"/>
      <c r="AI118" s="2466"/>
      <c r="AJ118" s="2466"/>
      <c r="AK118" s="2466"/>
      <c r="AL118" s="2466"/>
      <c r="AM118" s="2466"/>
      <c r="AN118" s="2466"/>
      <c r="AO118" s="2466"/>
      <c r="AP118" s="2466"/>
      <c r="AQ118" s="2466"/>
      <c r="AR118" s="2466"/>
      <c r="AS118" s="2466"/>
      <c r="AT118" s="2466"/>
      <c r="AU118" s="2466"/>
      <c r="AV118" s="2466"/>
      <c r="AW118" s="2466"/>
      <c r="AX118" s="2466"/>
      <c r="AY118" s="2466"/>
      <c r="AZ118" s="2466"/>
    </row>
    <row r="119" spans="1:52" ht="18" customHeight="1">
      <c r="A119" s="2466"/>
      <c r="B119" s="2466"/>
      <c r="C119" s="2466"/>
      <c r="D119" s="2466"/>
      <c r="E119" s="2466"/>
      <c r="F119" s="2466"/>
      <c r="G119" s="2466"/>
      <c r="H119" s="2466"/>
      <c r="I119" s="2466"/>
      <c r="J119" s="2466"/>
      <c r="K119" s="2466"/>
      <c r="L119" s="2466"/>
      <c r="M119" s="2466"/>
      <c r="N119" s="2466"/>
      <c r="O119" s="2466"/>
      <c r="P119" s="2466"/>
      <c r="Q119" s="2466"/>
      <c r="R119" s="2466"/>
      <c r="S119" s="612"/>
      <c r="T119" s="612"/>
      <c r="U119" s="612"/>
      <c r="V119" s="612"/>
      <c r="W119" s="2466"/>
      <c r="X119" s="2965" t="s">
        <v>7043</v>
      </c>
      <c r="Y119" s="2966"/>
      <c r="Z119" s="2967"/>
      <c r="AA119" s="2466"/>
      <c r="AB119" s="2466"/>
      <c r="AC119" s="2466"/>
      <c r="AD119" s="2466"/>
      <c r="AE119" s="2466"/>
      <c r="AF119" s="2466"/>
      <c r="AG119" s="2466"/>
      <c r="AH119" s="2466"/>
      <c r="AI119" s="2466"/>
      <c r="AJ119" s="2466"/>
      <c r="AK119" s="2466"/>
      <c r="AL119" s="2466"/>
      <c r="AM119" s="2466"/>
      <c r="AN119" s="2466"/>
      <c r="AO119" s="2466"/>
      <c r="AP119" s="2466"/>
      <c r="AQ119" s="2466"/>
      <c r="AR119" s="2466"/>
      <c r="AS119" s="2466"/>
      <c r="AT119" s="2466"/>
      <c r="AU119" s="2466"/>
      <c r="AV119" s="2466"/>
      <c r="AW119" s="2466"/>
      <c r="AX119" s="2466"/>
      <c r="AY119" s="2466"/>
      <c r="AZ119" s="2466"/>
    </row>
    <row r="120" spans="1:52" ht="18" customHeight="1">
      <c r="A120" s="2466"/>
      <c r="B120" s="2466"/>
      <c r="C120" s="2466"/>
      <c r="D120" s="2466"/>
      <c r="E120" s="2466"/>
      <c r="F120" s="2466"/>
      <c r="G120" s="2466"/>
      <c r="H120" s="2466"/>
      <c r="I120" s="2466"/>
      <c r="J120" s="2466"/>
      <c r="K120" s="2466"/>
      <c r="L120" s="2466"/>
      <c r="M120" s="2466"/>
      <c r="N120" s="2466"/>
      <c r="O120" s="2466"/>
      <c r="P120" s="2466"/>
      <c r="Q120" s="2466"/>
      <c r="R120" s="2466"/>
      <c r="S120" s="612"/>
      <c r="T120" s="612"/>
      <c r="U120" s="612"/>
      <c r="V120" s="612"/>
      <c r="W120" s="2466"/>
      <c r="X120" s="2632" t="s">
        <v>7027</v>
      </c>
      <c r="Y120" s="2517" t="s">
        <v>6997</v>
      </c>
      <c r="Z120" s="2633" t="s">
        <v>879</v>
      </c>
      <c r="AA120" s="2466"/>
      <c r="AB120" s="2466"/>
      <c r="AC120" s="2466"/>
      <c r="AD120" s="2466"/>
      <c r="AE120" s="2466"/>
      <c r="AF120" s="2466"/>
      <c r="AG120" s="2466"/>
      <c r="AH120" s="2466"/>
      <c r="AI120" s="2466"/>
      <c r="AJ120" s="2466"/>
      <c r="AK120" s="2466"/>
      <c r="AL120" s="2466"/>
      <c r="AM120" s="2466"/>
      <c r="AN120" s="2466"/>
      <c r="AO120" s="2466"/>
      <c r="AP120" s="2466"/>
      <c r="AQ120" s="2466"/>
      <c r="AR120" s="2466"/>
      <c r="AS120" s="2466"/>
      <c r="AT120" s="2466"/>
      <c r="AU120" s="2466"/>
      <c r="AV120" s="2466"/>
      <c r="AW120" s="2466"/>
      <c r="AX120" s="2466"/>
      <c r="AY120" s="2466"/>
      <c r="AZ120" s="2466"/>
    </row>
    <row r="121" spans="1:52" ht="18" customHeight="1">
      <c r="A121" s="2466"/>
      <c r="B121" s="2466"/>
      <c r="C121" s="2466"/>
      <c r="D121" s="2466"/>
      <c r="E121" s="2466"/>
      <c r="F121" s="2466"/>
      <c r="G121" s="2466"/>
      <c r="H121" s="2466"/>
      <c r="I121" s="2466"/>
      <c r="J121" s="2466"/>
      <c r="K121" s="2466"/>
      <c r="L121" s="2466"/>
      <c r="M121" s="2466"/>
      <c r="N121" s="2466"/>
      <c r="O121" s="2466"/>
      <c r="P121" s="2466"/>
      <c r="Q121" s="2466"/>
      <c r="R121" s="2466"/>
      <c r="S121" s="612"/>
      <c r="T121" s="612"/>
      <c r="U121" s="612"/>
      <c r="V121" s="612"/>
      <c r="W121" s="2466"/>
      <c r="X121" s="2634">
        <v>150</v>
      </c>
      <c r="Y121" s="2607">
        <v>0.25</v>
      </c>
      <c r="Z121" s="2635">
        <f>Y121*X121</f>
        <v>37.5</v>
      </c>
      <c r="AA121" s="2466"/>
      <c r="AB121" s="2466"/>
      <c r="AC121" s="2466"/>
      <c r="AD121" s="2466"/>
      <c r="AE121" s="2466"/>
      <c r="AF121" s="2466"/>
      <c r="AG121" s="2466"/>
      <c r="AH121" s="2466"/>
      <c r="AI121" s="2466"/>
      <c r="AJ121" s="2466"/>
      <c r="AK121" s="2466"/>
      <c r="AL121" s="2466"/>
      <c r="AM121" s="2466"/>
      <c r="AN121" s="2466"/>
      <c r="AO121" s="2466"/>
      <c r="AP121" s="2466"/>
      <c r="AQ121" s="2466"/>
      <c r="AR121" s="2466"/>
      <c r="AS121" s="2466"/>
      <c r="AT121" s="2466"/>
      <c r="AU121" s="2466"/>
      <c r="AV121" s="2466"/>
      <c r="AW121" s="2466"/>
      <c r="AX121" s="2466"/>
      <c r="AY121" s="2466"/>
      <c r="AZ121" s="2466"/>
    </row>
    <row r="122" spans="1:52" ht="18" customHeight="1">
      <c r="A122" s="2466"/>
      <c r="B122" s="2466"/>
      <c r="C122" s="2466"/>
      <c r="D122" s="2466"/>
      <c r="E122" s="2466"/>
      <c r="F122" s="2466"/>
      <c r="G122" s="2466"/>
      <c r="H122" s="2466"/>
      <c r="I122" s="2466"/>
      <c r="J122" s="2466"/>
      <c r="K122" s="2466"/>
      <c r="L122" s="2466"/>
      <c r="M122" s="2466"/>
      <c r="N122" s="2466"/>
      <c r="O122" s="2466"/>
      <c r="P122" s="2466"/>
      <c r="Q122" s="2466"/>
      <c r="R122" s="2466"/>
      <c r="S122" s="612"/>
      <c r="T122" s="612"/>
      <c r="U122" s="612"/>
      <c r="V122" s="612"/>
      <c r="W122" s="2466"/>
      <c r="X122" s="2636"/>
      <c r="Y122" s="2608"/>
      <c r="Z122" s="2637" t="s">
        <v>7044</v>
      </c>
      <c r="AA122" s="2466"/>
      <c r="AB122" s="2466"/>
      <c r="AC122" s="2466"/>
      <c r="AD122" s="2466"/>
      <c r="AE122" s="2466"/>
      <c r="AF122" s="2466"/>
      <c r="AG122" s="2466"/>
      <c r="AH122" s="2466"/>
      <c r="AI122" s="2466"/>
      <c r="AJ122" s="2466"/>
      <c r="AK122" s="2466"/>
      <c r="AL122" s="2466"/>
      <c r="AM122" s="2466"/>
      <c r="AN122" s="2466"/>
      <c r="AO122" s="2466"/>
      <c r="AP122" s="2466"/>
      <c r="AQ122" s="2466"/>
      <c r="AR122" s="2466"/>
      <c r="AS122" s="2466"/>
      <c r="AT122" s="2466"/>
      <c r="AU122" s="2466"/>
      <c r="AV122" s="2466"/>
      <c r="AW122" s="2466"/>
      <c r="AX122" s="2466"/>
      <c r="AY122" s="2466"/>
      <c r="AZ122" s="2466"/>
    </row>
    <row r="123" spans="1:52" ht="18" customHeight="1">
      <c r="A123" s="2466"/>
      <c r="B123" s="2466"/>
      <c r="C123" s="2466"/>
      <c r="D123" s="2466"/>
      <c r="E123" s="2466"/>
      <c r="F123" s="2466"/>
      <c r="G123" s="2466"/>
      <c r="H123" s="2466"/>
      <c r="I123" s="2466"/>
      <c r="J123" s="2466"/>
      <c r="K123" s="2466"/>
      <c r="L123" s="2466"/>
      <c r="M123" s="2466"/>
      <c r="N123" s="2466"/>
      <c r="O123" s="2466"/>
      <c r="P123" s="2466"/>
      <c r="Q123" s="2466"/>
      <c r="R123" s="2466"/>
      <c r="S123" s="612"/>
      <c r="T123" s="612"/>
      <c r="U123" s="612"/>
      <c r="V123" s="612"/>
      <c r="W123" s="2466"/>
      <c r="X123" s="2638" t="s">
        <v>7047</v>
      </c>
      <c r="Y123" s="2616" t="s">
        <v>1905</v>
      </c>
      <c r="Z123" s="2617" t="s">
        <v>7032</v>
      </c>
      <c r="AA123" s="2466"/>
      <c r="AB123" s="2466"/>
      <c r="AC123" s="2466"/>
      <c r="AD123" s="2466"/>
      <c r="AE123" s="2466"/>
      <c r="AF123" s="2466"/>
      <c r="AG123" s="2466"/>
      <c r="AH123" s="2466"/>
      <c r="AI123" s="2466"/>
      <c r="AJ123" s="2466"/>
      <c r="AK123" s="2466"/>
      <c r="AL123" s="2466"/>
      <c r="AM123" s="2466"/>
      <c r="AN123" s="2466"/>
      <c r="AO123" s="2466"/>
      <c r="AP123" s="2466"/>
      <c r="AQ123" s="2466"/>
      <c r="AR123" s="2466"/>
      <c r="AS123" s="2466"/>
      <c r="AT123" s="2466"/>
      <c r="AU123" s="2466"/>
      <c r="AV123" s="2466"/>
      <c r="AW123" s="2466"/>
      <c r="AX123" s="2466"/>
      <c r="AY123" s="2466"/>
      <c r="AZ123" s="2466"/>
    </row>
    <row r="124" spans="1:52" ht="18" customHeight="1">
      <c r="A124" s="2466"/>
      <c r="B124" s="2466"/>
      <c r="C124" s="2466"/>
      <c r="D124" s="2466"/>
      <c r="E124" s="2466"/>
      <c r="F124" s="2466"/>
      <c r="G124" s="2466"/>
      <c r="H124" s="2466"/>
      <c r="I124" s="2466"/>
      <c r="J124" s="2466"/>
      <c r="K124" s="2466"/>
      <c r="L124" s="2466"/>
      <c r="M124" s="2466"/>
      <c r="N124" s="2466"/>
      <c r="O124" s="2466"/>
      <c r="P124" s="2466"/>
      <c r="Q124" s="2466"/>
      <c r="R124" s="2466"/>
      <c r="S124" s="612"/>
      <c r="T124" s="612"/>
      <c r="U124" s="612"/>
      <c r="V124" s="612"/>
      <c r="W124" s="2466"/>
      <c r="X124" s="2639"/>
      <c r="Y124" s="2610">
        <f>ROW(Y13)</f>
        <v>13</v>
      </c>
      <c r="Z124" s="2619" t="str">
        <f>+Y10</f>
        <v>Y</v>
      </c>
      <c r="AA124" s="2466"/>
      <c r="AB124" s="2466"/>
      <c r="AC124" s="2466"/>
      <c r="AD124" s="2466"/>
      <c r="AE124" s="2466"/>
      <c r="AF124" s="2466"/>
      <c r="AG124" s="2466"/>
      <c r="AH124" s="2466"/>
      <c r="AI124" s="2466"/>
      <c r="AJ124" s="2466"/>
      <c r="AK124" s="2466"/>
      <c r="AL124" s="2466"/>
      <c r="AM124" s="2466"/>
      <c r="AN124" s="2466"/>
      <c r="AO124" s="2466"/>
      <c r="AP124" s="2466"/>
      <c r="AQ124" s="2466"/>
      <c r="AR124" s="2466"/>
      <c r="AS124" s="2466"/>
      <c r="AT124" s="2466"/>
      <c r="AU124" s="2466"/>
      <c r="AV124" s="2466"/>
      <c r="AW124" s="2466"/>
      <c r="AX124" s="2466"/>
      <c r="AY124" s="2466"/>
      <c r="AZ124" s="2466"/>
    </row>
    <row r="125" spans="1:52" ht="18" customHeight="1">
      <c r="A125" s="2466"/>
      <c r="B125" s="2466"/>
      <c r="C125" s="2466"/>
      <c r="D125" s="2466"/>
      <c r="E125" s="2466"/>
      <c r="F125" s="2466"/>
      <c r="G125" s="2466"/>
      <c r="H125" s="2466"/>
      <c r="I125" s="2466"/>
      <c r="J125" s="2466"/>
      <c r="K125" s="2466"/>
      <c r="L125" s="2466"/>
      <c r="M125" s="2466"/>
      <c r="N125" s="2466"/>
      <c r="O125" s="2466"/>
      <c r="P125" s="2466"/>
      <c r="Q125" s="2466"/>
      <c r="R125" s="2466"/>
      <c r="S125" s="612"/>
      <c r="T125" s="612"/>
      <c r="U125" s="612"/>
      <c r="V125" s="612"/>
      <c r="W125" s="2466"/>
      <c r="X125" s="2640" t="s">
        <v>7046</v>
      </c>
      <c r="Y125" s="2606">
        <v>16.8</v>
      </c>
      <c r="Z125" s="2630"/>
      <c r="AA125" s="2466"/>
      <c r="AB125" s="2466"/>
      <c r="AC125" s="2466"/>
      <c r="AD125" s="2466"/>
      <c r="AE125" s="2466"/>
      <c r="AF125" s="2466"/>
      <c r="AG125" s="2466"/>
      <c r="AH125" s="2466"/>
      <c r="AI125" s="2466"/>
      <c r="AJ125" s="2466"/>
      <c r="AK125" s="2466"/>
      <c r="AL125" s="2466"/>
      <c r="AM125" s="2466"/>
      <c r="AN125" s="2466"/>
      <c r="AO125" s="2466"/>
      <c r="AP125" s="2466"/>
      <c r="AQ125" s="2466"/>
      <c r="AR125" s="2466"/>
      <c r="AS125" s="2466"/>
      <c r="AT125" s="2466"/>
      <c r="AU125" s="2466"/>
      <c r="AV125" s="2466"/>
      <c r="AW125" s="2466"/>
      <c r="AX125" s="2466"/>
      <c r="AY125" s="2466"/>
      <c r="AZ125" s="2466"/>
    </row>
    <row r="126" spans="1:52" ht="18" customHeight="1">
      <c r="A126" s="2466"/>
      <c r="B126" s="2466"/>
      <c r="C126" s="2466"/>
      <c r="D126" s="2466"/>
      <c r="E126" s="2466"/>
      <c r="F126" s="2466"/>
      <c r="G126" s="2466"/>
      <c r="H126" s="2466"/>
      <c r="I126" s="2466"/>
      <c r="J126" s="2466"/>
      <c r="K126" s="2466"/>
      <c r="L126" s="2466"/>
      <c r="M126" s="2466"/>
      <c r="N126" s="2466"/>
      <c r="O126" s="2466"/>
      <c r="P126" s="2466"/>
      <c r="Q126" s="2466"/>
      <c r="R126" s="2466"/>
      <c r="S126" s="612"/>
      <c r="T126" s="612"/>
      <c r="U126" s="612"/>
      <c r="V126" s="612"/>
      <c r="W126" s="2466"/>
      <c r="X126" s="2641" t="s">
        <v>7048</v>
      </c>
      <c r="Y126" s="2968">
        <f ca="1">TODAY()</f>
        <v>44595</v>
      </c>
      <c r="Z126" s="2969"/>
      <c r="AA126" s="2466"/>
      <c r="AB126" s="2466"/>
      <c r="AC126" s="2466"/>
      <c r="AD126" s="2466"/>
      <c r="AE126" s="2466"/>
      <c r="AF126" s="2466"/>
      <c r="AG126" s="2466"/>
      <c r="AH126" s="2466"/>
      <c r="AI126" s="2466"/>
      <c r="AJ126" s="2466"/>
      <c r="AK126" s="2466"/>
      <c r="AL126" s="2466"/>
      <c r="AM126" s="2466"/>
      <c r="AN126" s="2466"/>
      <c r="AO126" s="2466"/>
      <c r="AP126" s="2466"/>
      <c r="AQ126" s="2466"/>
      <c r="AR126" s="2466"/>
      <c r="AS126" s="2466"/>
      <c r="AT126" s="2466"/>
      <c r="AU126" s="2466"/>
      <c r="AV126" s="2466"/>
      <c r="AW126" s="2466"/>
      <c r="AX126" s="2466"/>
      <c r="AY126" s="2466"/>
      <c r="AZ126" s="2466"/>
    </row>
    <row r="127" spans="1:52" ht="18" customHeight="1">
      <c r="A127" s="2466"/>
      <c r="B127" s="2466"/>
      <c r="C127" s="2466"/>
      <c r="D127" s="2466"/>
      <c r="E127" s="2466"/>
      <c r="F127" s="2466"/>
      <c r="G127" s="2466"/>
      <c r="H127" s="2466"/>
      <c r="I127" s="2466"/>
      <c r="J127" s="2466"/>
      <c r="K127" s="2466"/>
      <c r="L127" s="2466"/>
      <c r="M127" s="2466"/>
      <c r="N127" s="2466"/>
      <c r="O127" s="2466"/>
      <c r="P127" s="2466"/>
      <c r="Q127" s="2466"/>
      <c r="R127" s="2466"/>
      <c r="S127" s="612"/>
      <c r="T127" s="612"/>
      <c r="U127" s="612"/>
      <c r="V127" s="612"/>
      <c r="W127" s="2466"/>
      <c r="X127" s="2953" t="s">
        <v>7049</v>
      </c>
      <c r="Y127" s="2609" t="s">
        <v>1905</v>
      </c>
      <c r="Z127" s="2642" t="s">
        <v>7032</v>
      </c>
      <c r="AA127" s="2466"/>
      <c r="AB127" s="2466"/>
      <c r="AC127" s="2466"/>
      <c r="AD127" s="2466"/>
      <c r="AE127" s="2466"/>
      <c r="AF127" s="2466"/>
      <c r="AG127" s="2466"/>
      <c r="AH127" s="2466"/>
      <c r="AI127" s="2466"/>
      <c r="AJ127" s="2466"/>
      <c r="AK127" s="2466"/>
      <c r="AL127" s="2466"/>
      <c r="AM127" s="2466"/>
      <c r="AN127" s="2466"/>
      <c r="AO127" s="2466"/>
      <c r="AP127" s="2466"/>
      <c r="AQ127" s="2466"/>
      <c r="AR127" s="2466"/>
      <c r="AS127" s="2466"/>
      <c r="AT127" s="2466"/>
      <c r="AU127" s="2466"/>
      <c r="AV127" s="2466"/>
      <c r="AW127" s="2466"/>
      <c r="AX127" s="2466"/>
      <c r="AY127" s="2466"/>
      <c r="AZ127" s="2466"/>
    </row>
    <row r="128" spans="1:52" ht="18" customHeight="1">
      <c r="A128" s="2466"/>
      <c r="B128" s="2466"/>
      <c r="C128" s="2466"/>
      <c r="D128" s="2466"/>
      <c r="E128" s="2466"/>
      <c r="F128" s="2466"/>
      <c r="G128" s="2466"/>
      <c r="H128" s="2466"/>
      <c r="I128" s="2466"/>
      <c r="J128" s="2466"/>
      <c r="K128" s="2466"/>
      <c r="L128" s="2466"/>
      <c r="M128" s="2466"/>
      <c r="N128" s="2466"/>
      <c r="O128" s="2466"/>
      <c r="P128" s="2466"/>
      <c r="Q128" s="2466"/>
      <c r="R128" s="2466"/>
      <c r="S128" s="612"/>
      <c r="T128" s="612"/>
      <c r="U128" s="612"/>
      <c r="V128" s="612"/>
      <c r="W128" s="2466"/>
      <c r="X128" s="2954"/>
      <c r="Y128" s="2610">
        <f>ROW(AO14)</f>
        <v>14</v>
      </c>
      <c r="Z128" s="2619" t="str">
        <f>AO10</f>
        <v>AO</v>
      </c>
      <c r="AA128" s="2466"/>
      <c r="AB128" s="2466"/>
      <c r="AC128" s="2466"/>
      <c r="AD128" s="2466"/>
      <c r="AE128" s="2466"/>
      <c r="AF128" s="2466"/>
      <c r="AG128" s="2466"/>
      <c r="AH128" s="2466"/>
      <c r="AI128" s="2466"/>
      <c r="AJ128" s="2466"/>
      <c r="AK128" s="2466"/>
      <c r="AL128" s="2466"/>
      <c r="AM128" s="2466"/>
      <c r="AN128" s="2466"/>
      <c r="AO128" s="2466"/>
      <c r="AP128" s="2466"/>
      <c r="AQ128" s="2466"/>
      <c r="AR128" s="2466"/>
      <c r="AS128" s="2466"/>
      <c r="AT128" s="2466"/>
      <c r="AU128" s="2466"/>
      <c r="AV128" s="2466"/>
      <c r="AW128" s="2466"/>
      <c r="AX128" s="2466"/>
      <c r="AY128" s="2466"/>
      <c r="AZ128" s="2466"/>
    </row>
    <row r="129" spans="1:52" ht="18" customHeight="1">
      <c r="A129" s="2466"/>
      <c r="B129" s="2466"/>
      <c r="C129" s="2466"/>
      <c r="D129" s="2466"/>
      <c r="E129" s="2466"/>
      <c r="F129" s="2466"/>
      <c r="G129" s="2466"/>
      <c r="H129" s="2466"/>
      <c r="I129" s="2466"/>
      <c r="J129" s="2466"/>
      <c r="K129" s="2466"/>
      <c r="L129" s="2466"/>
      <c r="M129" s="2466"/>
      <c r="N129" s="2466"/>
      <c r="O129" s="2466"/>
      <c r="P129" s="2466"/>
      <c r="Q129" s="2466"/>
      <c r="R129" s="2466"/>
      <c r="S129" s="612"/>
      <c r="T129" s="612"/>
      <c r="U129" s="612"/>
      <c r="V129" s="612"/>
      <c r="W129" s="2466"/>
      <c r="X129" s="2954" t="s">
        <v>7050</v>
      </c>
      <c r="Y129" s="2610">
        <f>ROW(AO14)</f>
        <v>14</v>
      </c>
      <c r="Z129" s="2619" t="str">
        <f>AR10</f>
        <v>AR</v>
      </c>
      <c r="AA129" s="2466"/>
      <c r="AB129" s="2466"/>
      <c r="AC129" s="2466"/>
      <c r="AD129" s="2466"/>
      <c r="AE129" s="2466"/>
      <c r="AF129" s="2466"/>
      <c r="AG129" s="2466"/>
      <c r="AH129" s="2466"/>
      <c r="AI129" s="2466"/>
      <c r="AJ129" s="2466"/>
      <c r="AK129" s="2466"/>
      <c r="AL129" s="2466"/>
      <c r="AM129" s="2466"/>
      <c r="AN129" s="2466"/>
      <c r="AO129" s="2466"/>
      <c r="AP129" s="2466"/>
      <c r="AQ129" s="2466"/>
      <c r="AR129" s="2466"/>
      <c r="AS129" s="2466"/>
      <c r="AT129" s="2466"/>
      <c r="AU129" s="2466"/>
      <c r="AV129" s="2466"/>
      <c r="AW129" s="2466"/>
      <c r="AX129" s="2466"/>
      <c r="AY129" s="2466"/>
      <c r="AZ129" s="2466"/>
    </row>
    <row r="130" spans="1:52" ht="18" customHeight="1">
      <c r="A130" s="2466"/>
      <c r="B130" s="2466"/>
      <c r="C130" s="2466"/>
      <c r="D130" s="2466"/>
      <c r="E130" s="2466"/>
      <c r="F130" s="2466"/>
      <c r="G130" s="2466"/>
      <c r="H130" s="2466"/>
      <c r="I130" s="2466"/>
      <c r="J130" s="2466"/>
      <c r="K130" s="2466"/>
      <c r="L130" s="2466"/>
      <c r="M130" s="2466"/>
      <c r="N130" s="2466"/>
      <c r="O130" s="2466"/>
      <c r="P130" s="2466"/>
      <c r="Q130" s="2466"/>
      <c r="R130" s="2466"/>
      <c r="S130" s="612"/>
      <c r="T130" s="612"/>
      <c r="U130" s="612"/>
      <c r="V130" s="612"/>
      <c r="W130" s="2466"/>
      <c r="X130" s="2954"/>
      <c r="Y130" s="2610">
        <f>ROW(AO14)</f>
        <v>14</v>
      </c>
      <c r="Z130" s="2619" t="str">
        <f>AU10</f>
        <v>AU</v>
      </c>
      <c r="AA130" s="2466"/>
      <c r="AB130" s="2466"/>
      <c r="AC130" s="2466"/>
      <c r="AD130" s="2466"/>
      <c r="AE130" s="2466"/>
      <c r="AF130" s="2466"/>
      <c r="AG130" s="2466"/>
      <c r="AH130" s="2466"/>
      <c r="AI130" s="2466"/>
      <c r="AJ130" s="2466"/>
      <c r="AK130" s="2466"/>
      <c r="AL130" s="2466"/>
      <c r="AM130" s="2466"/>
      <c r="AN130" s="2466"/>
      <c r="AO130" s="2466"/>
      <c r="AP130" s="2466"/>
      <c r="AQ130" s="2466"/>
      <c r="AR130" s="2466"/>
      <c r="AS130" s="2466"/>
      <c r="AT130" s="2466"/>
      <c r="AU130" s="2466"/>
      <c r="AV130" s="2466"/>
      <c r="AW130" s="2466"/>
      <c r="AX130" s="2466"/>
      <c r="AY130" s="2466"/>
      <c r="AZ130" s="2466"/>
    </row>
    <row r="131" spans="1:52" ht="18" customHeight="1">
      <c r="A131" s="2466"/>
      <c r="B131" s="2466"/>
      <c r="C131" s="2466"/>
      <c r="D131" s="2466"/>
      <c r="E131" s="2466"/>
      <c r="F131" s="2466"/>
      <c r="G131" s="2466"/>
      <c r="H131" s="2466"/>
      <c r="I131" s="2466"/>
      <c r="J131" s="2466"/>
      <c r="K131" s="2466"/>
      <c r="L131" s="2466"/>
      <c r="M131" s="2466"/>
      <c r="N131" s="2466"/>
      <c r="O131" s="2466"/>
      <c r="P131" s="2466"/>
      <c r="Q131" s="2466"/>
      <c r="R131" s="2466"/>
      <c r="S131" s="612"/>
      <c r="T131" s="612"/>
      <c r="U131" s="612"/>
      <c r="V131" s="612"/>
      <c r="W131" s="2466"/>
      <c r="X131" s="2954"/>
      <c r="Y131" s="2610">
        <f>ROW(AO14)</f>
        <v>14</v>
      </c>
      <c r="Z131" s="2619" t="str">
        <f>AX10</f>
        <v>AX</v>
      </c>
      <c r="AA131" s="2466"/>
      <c r="AB131" s="2466"/>
      <c r="AC131" s="2466"/>
      <c r="AD131" s="2466"/>
      <c r="AE131" s="2466"/>
      <c r="AF131" s="2466"/>
      <c r="AG131" s="2466"/>
      <c r="AH131" s="2466"/>
      <c r="AI131" s="2466"/>
      <c r="AJ131" s="2466"/>
      <c r="AK131" s="2466"/>
      <c r="AL131" s="2466"/>
      <c r="AM131" s="2466"/>
      <c r="AN131" s="2466"/>
      <c r="AO131" s="2466"/>
      <c r="AP131" s="2466"/>
      <c r="AQ131" s="2466"/>
      <c r="AR131" s="2466"/>
      <c r="AS131" s="2466"/>
      <c r="AT131" s="2466"/>
      <c r="AU131" s="2466"/>
      <c r="AV131" s="2466"/>
      <c r="AW131" s="2466"/>
      <c r="AX131" s="2466"/>
      <c r="AY131" s="2466"/>
      <c r="AZ131" s="2466"/>
    </row>
    <row r="132" spans="1:52" ht="18" customHeight="1">
      <c r="A132" s="2466"/>
      <c r="B132" s="2466"/>
      <c r="C132" s="2466"/>
      <c r="D132" s="2466"/>
      <c r="E132" s="2466"/>
      <c r="F132" s="2466"/>
      <c r="G132" s="2466"/>
      <c r="H132" s="2466"/>
      <c r="I132" s="2466"/>
      <c r="J132" s="2466"/>
      <c r="K132" s="2466"/>
      <c r="L132" s="2466"/>
      <c r="M132" s="2466"/>
      <c r="N132" s="2466"/>
      <c r="O132" s="2466"/>
      <c r="P132" s="2466"/>
      <c r="Q132" s="2466"/>
      <c r="R132" s="2466"/>
      <c r="S132" s="612"/>
      <c r="T132" s="612"/>
      <c r="U132" s="612"/>
      <c r="V132" s="612"/>
      <c r="W132" s="2466"/>
      <c r="X132" s="2955"/>
      <c r="Y132" s="2611">
        <v>2.7</v>
      </c>
      <c r="Z132" s="2643"/>
      <c r="AA132" s="2466"/>
      <c r="AB132" s="2466"/>
      <c r="AC132" s="2466"/>
      <c r="AD132" s="2466"/>
      <c r="AE132" s="2466"/>
      <c r="AF132" s="2466"/>
      <c r="AG132" s="2466"/>
      <c r="AH132" s="2466"/>
      <c r="AI132" s="2466"/>
      <c r="AJ132" s="2466"/>
      <c r="AK132" s="2466"/>
      <c r="AL132" s="2466"/>
      <c r="AM132" s="2466"/>
      <c r="AN132" s="2466"/>
      <c r="AO132" s="2466"/>
      <c r="AP132" s="2466"/>
      <c r="AQ132" s="2466"/>
      <c r="AR132" s="2466"/>
      <c r="AS132" s="2466"/>
      <c r="AT132" s="2466"/>
      <c r="AU132" s="2466"/>
      <c r="AV132" s="2466"/>
      <c r="AW132" s="2466"/>
      <c r="AX132" s="2466"/>
      <c r="AY132" s="2466"/>
      <c r="AZ132" s="2466"/>
    </row>
    <row r="133" spans="1:52" ht="18" customHeight="1">
      <c r="A133" s="2466"/>
      <c r="B133" s="2466"/>
      <c r="C133" s="2466"/>
      <c r="D133" s="2466"/>
      <c r="E133" s="2466"/>
      <c r="F133" s="2466"/>
      <c r="G133" s="2466"/>
      <c r="H133" s="2466"/>
      <c r="I133" s="2466"/>
      <c r="J133" s="2466"/>
      <c r="K133" s="2466"/>
      <c r="L133" s="2466"/>
      <c r="M133" s="2466"/>
      <c r="N133" s="2466"/>
      <c r="O133" s="2466"/>
      <c r="P133" s="2466"/>
      <c r="Q133" s="2466"/>
      <c r="R133" s="2466"/>
      <c r="S133" s="612"/>
      <c r="T133" s="612"/>
      <c r="U133" s="612"/>
      <c r="V133" s="612"/>
      <c r="W133" s="2466"/>
      <c r="X133" s="2956" t="s">
        <v>7051</v>
      </c>
      <c r="Y133" s="2957"/>
      <c r="Z133" s="2958"/>
      <c r="AA133" s="2466"/>
      <c r="AB133" s="2466"/>
      <c r="AC133" s="2466"/>
      <c r="AD133" s="2466"/>
      <c r="AE133" s="2466"/>
      <c r="AF133" s="2466"/>
      <c r="AG133" s="2466"/>
      <c r="AH133" s="2466"/>
      <c r="AI133" s="2466"/>
      <c r="AJ133" s="2466"/>
      <c r="AK133" s="2466"/>
      <c r="AL133" s="2466"/>
      <c r="AM133" s="2466"/>
      <c r="AN133" s="2466"/>
      <c r="AO133" s="2466"/>
      <c r="AP133" s="2466"/>
      <c r="AQ133" s="2466"/>
      <c r="AR133" s="2466"/>
      <c r="AS133" s="2466"/>
      <c r="AT133" s="2466"/>
      <c r="AU133" s="2466"/>
      <c r="AV133" s="2466"/>
      <c r="AW133" s="2466"/>
      <c r="AX133" s="2466"/>
      <c r="AY133" s="2466"/>
      <c r="AZ133" s="2466"/>
    </row>
    <row r="134" spans="1:52" ht="18" customHeight="1">
      <c r="A134" s="2466"/>
      <c r="B134" s="2466"/>
      <c r="C134" s="2466"/>
      <c r="D134" s="2466"/>
      <c r="E134" s="2466"/>
      <c r="F134" s="2466"/>
      <c r="G134" s="2466"/>
      <c r="H134" s="2466"/>
      <c r="I134" s="2466"/>
      <c r="J134" s="2466"/>
      <c r="K134" s="2466"/>
      <c r="L134" s="2466"/>
      <c r="M134" s="2466"/>
      <c r="N134" s="2466"/>
      <c r="O134" s="2466"/>
      <c r="P134" s="2466"/>
      <c r="Q134" s="2466"/>
      <c r="R134" s="2466"/>
      <c r="S134" s="612"/>
      <c r="T134" s="612"/>
      <c r="U134" s="612"/>
      <c r="V134" s="612"/>
      <c r="W134" s="2466"/>
      <c r="X134" s="2959"/>
      <c r="Y134" s="2960"/>
      <c r="Z134" s="2961"/>
      <c r="AA134" s="2466"/>
      <c r="AB134" s="2466"/>
      <c r="AC134" s="2466"/>
      <c r="AD134" s="2466"/>
      <c r="AE134" s="2466"/>
      <c r="AF134" s="2466"/>
      <c r="AG134" s="2466"/>
      <c r="AH134" s="2466"/>
      <c r="AI134" s="2466"/>
      <c r="AJ134" s="2466"/>
      <c r="AK134" s="2466"/>
      <c r="AL134" s="2466"/>
      <c r="AM134" s="2466"/>
      <c r="AN134" s="2466"/>
      <c r="AO134" s="2466"/>
      <c r="AP134" s="2466"/>
      <c r="AQ134" s="2466"/>
      <c r="AR134" s="2466"/>
      <c r="AS134" s="2466"/>
      <c r="AT134" s="2466"/>
      <c r="AU134" s="2466"/>
      <c r="AV134" s="2466"/>
      <c r="AW134" s="2466"/>
      <c r="AX134" s="2466"/>
      <c r="AY134" s="2466"/>
      <c r="AZ134" s="2466"/>
    </row>
    <row r="135" spans="1:52" ht="18" customHeight="1" thickBot="1">
      <c r="A135" s="2466"/>
      <c r="B135" s="2466"/>
      <c r="C135" s="2466"/>
      <c r="D135" s="2466"/>
      <c r="E135" s="2466"/>
      <c r="F135" s="2466"/>
      <c r="G135" s="2466"/>
      <c r="H135" s="2466"/>
      <c r="I135" s="2466"/>
      <c r="J135" s="2466"/>
      <c r="K135" s="2466"/>
      <c r="L135" s="2466"/>
      <c r="M135" s="2466"/>
      <c r="N135" s="2466"/>
      <c r="O135" s="2466"/>
      <c r="P135" s="2466"/>
      <c r="Q135" s="2466"/>
      <c r="R135" s="2466"/>
      <c r="S135" s="612"/>
      <c r="T135" s="612"/>
      <c r="U135" s="612"/>
      <c r="V135" s="612"/>
      <c r="W135" s="2466"/>
      <c r="X135" s="2644">
        <v>30</v>
      </c>
      <c r="Y135" s="2645">
        <v>11</v>
      </c>
      <c r="Z135" s="2646">
        <v>11</v>
      </c>
      <c r="AA135" s="2466"/>
      <c r="AB135" s="2466"/>
      <c r="AC135" s="2466"/>
      <c r="AD135" s="2466"/>
      <c r="AE135" s="2466"/>
      <c r="AF135" s="2466"/>
      <c r="AG135" s="2466"/>
      <c r="AH135" s="2466"/>
      <c r="AI135" s="2466"/>
      <c r="AJ135" s="2466"/>
      <c r="AK135" s="2466"/>
      <c r="AL135" s="2466"/>
      <c r="AM135" s="2466"/>
      <c r="AN135" s="2466"/>
      <c r="AO135" s="2466"/>
      <c r="AP135" s="2466"/>
      <c r="AQ135" s="2466"/>
      <c r="AR135" s="2466"/>
      <c r="AS135" s="2466"/>
      <c r="AT135" s="2466"/>
      <c r="AU135" s="2466"/>
      <c r="AV135" s="2466"/>
      <c r="AW135" s="2466"/>
      <c r="AX135" s="2466"/>
      <c r="AY135" s="2466"/>
      <c r="AZ135" s="2466"/>
    </row>
    <row r="136" spans="1:52">
      <c r="A136" s="2466"/>
      <c r="B136" s="2466"/>
      <c r="C136" s="2466"/>
      <c r="D136" s="2466"/>
      <c r="E136" s="2466"/>
      <c r="F136" s="2466"/>
      <c r="G136" s="2466"/>
      <c r="H136" s="2466"/>
      <c r="I136" s="2466"/>
      <c r="J136" s="2466"/>
      <c r="K136" s="2466"/>
      <c r="L136" s="2466"/>
      <c r="M136" s="2466"/>
      <c r="N136" s="2466"/>
      <c r="O136" s="2466"/>
      <c r="P136" s="2466"/>
      <c r="Q136" s="2466"/>
      <c r="R136" s="2466"/>
      <c r="S136" s="612"/>
      <c r="T136" s="612"/>
      <c r="U136" s="612"/>
      <c r="V136" s="612"/>
      <c r="W136" s="2466"/>
      <c r="X136" s="2466"/>
      <c r="Y136" s="2466"/>
      <c r="Z136" s="2466"/>
      <c r="AA136" s="2466"/>
      <c r="AB136" s="2466"/>
      <c r="AC136" s="2466"/>
      <c r="AD136" s="2466"/>
      <c r="AE136" s="2466"/>
      <c r="AF136" s="2466"/>
      <c r="AG136" s="2466"/>
      <c r="AH136" s="2466"/>
      <c r="AI136" s="2466"/>
      <c r="AJ136" s="2466"/>
      <c r="AK136" s="2466"/>
      <c r="AL136" s="2466"/>
      <c r="AM136" s="2466"/>
      <c r="AN136" s="2466"/>
      <c r="AO136" s="2466"/>
      <c r="AP136" s="2466"/>
      <c r="AQ136" s="2466"/>
      <c r="AR136" s="2466"/>
      <c r="AS136" s="2466"/>
      <c r="AT136" s="2466"/>
      <c r="AU136" s="2466"/>
      <c r="AV136" s="2466"/>
      <c r="AW136" s="2466"/>
      <c r="AX136" s="2466"/>
      <c r="AY136" s="2466"/>
      <c r="AZ136" s="2674" t="s">
        <v>7066</v>
      </c>
    </row>
  </sheetData>
  <mergeCells count="140">
    <mergeCell ref="P4:Q4"/>
    <mergeCell ref="T4:U5"/>
    <mergeCell ref="A5:A69"/>
    <mergeCell ref="G7:I7"/>
    <mergeCell ref="T7:U7"/>
    <mergeCell ref="T8:U9"/>
    <mergeCell ref="P10:R10"/>
    <mergeCell ref="T10:U10"/>
    <mergeCell ref="D11:F12"/>
    <mergeCell ref="G11:I12"/>
    <mergeCell ref="M13:M14"/>
    <mergeCell ref="N13:N14"/>
    <mergeCell ref="O13:O14"/>
    <mergeCell ref="T13:U13"/>
    <mergeCell ref="AJ11:AK11"/>
    <mergeCell ref="AL11:AM11"/>
    <mergeCell ref="AN11:AP11"/>
    <mergeCell ref="AQ11:AS11"/>
    <mergeCell ref="AT11:AV11"/>
    <mergeCell ref="AW11:AY11"/>
    <mergeCell ref="J11:L12"/>
    <mergeCell ref="M11:O12"/>
    <mergeCell ref="T11:U11"/>
    <mergeCell ref="AA11:AB11"/>
    <mergeCell ref="AD11:AE11"/>
    <mergeCell ref="AG11:AH11"/>
    <mergeCell ref="T12:U12"/>
    <mergeCell ref="W13:W14"/>
    <mergeCell ref="Y13:Y14"/>
    <mergeCell ref="AL12:AM12"/>
    <mergeCell ref="D13:D14"/>
    <mergeCell ref="E13:E14"/>
    <mergeCell ref="F13:F14"/>
    <mergeCell ref="G13:G14"/>
    <mergeCell ref="H13:H14"/>
    <mergeCell ref="I13:I14"/>
    <mergeCell ref="J13:J14"/>
    <mergeCell ref="K13:K14"/>
    <mergeCell ref="L13:L14"/>
    <mergeCell ref="AF13:AF14"/>
    <mergeCell ref="AG13:AG14"/>
    <mergeCell ref="AH13:AH14"/>
    <mergeCell ref="AI13:AI14"/>
    <mergeCell ref="AJ13:AJ14"/>
    <mergeCell ref="AK13:AK14"/>
    <mergeCell ref="Z13:Z14"/>
    <mergeCell ref="AA13:AA14"/>
    <mergeCell ref="AB13:AB14"/>
    <mergeCell ref="AC13:AC14"/>
    <mergeCell ref="AD13:AD14"/>
    <mergeCell ref="AE13:AE14"/>
    <mergeCell ref="AL20:AM20"/>
    <mergeCell ref="AL21:AM21"/>
    <mergeCell ref="AL22:AM22"/>
    <mergeCell ref="AL23:AM23"/>
    <mergeCell ref="AL24:AM24"/>
    <mergeCell ref="AL25:AM25"/>
    <mergeCell ref="AL14:AM14"/>
    <mergeCell ref="AL15:AM15"/>
    <mergeCell ref="AL16:AM16"/>
    <mergeCell ref="AL17:AM17"/>
    <mergeCell ref="AL18:AM18"/>
    <mergeCell ref="AL19:AM19"/>
    <mergeCell ref="AL32:AM32"/>
    <mergeCell ref="AL33:AM33"/>
    <mergeCell ref="AL34:AM34"/>
    <mergeCell ref="AL35:AM35"/>
    <mergeCell ref="AL36:AM36"/>
    <mergeCell ref="AL37:AM37"/>
    <mergeCell ref="AL26:AM26"/>
    <mergeCell ref="AL27:AM27"/>
    <mergeCell ref="AL28:AM28"/>
    <mergeCell ref="AL29:AM29"/>
    <mergeCell ref="AL30:AM30"/>
    <mergeCell ref="AL31:AM31"/>
    <mergeCell ref="AL44:AM44"/>
    <mergeCell ref="AL45:AM45"/>
    <mergeCell ref="AL46:AM46"/>
    <mergeCell ref="AL47:AM47"/>
    <mergeCell ref="AL48:AM48"/>
    <mergeCell ref="AL49:AM49"/>
    <mergeCell ref="AL38:AM38"/>
    <mergeCell ref="AL39:AM39"/>
    <mergeCell ref="AL40:AM40"/>
    <mergeCell ref="AL41:AM41"/>
    <mergeCell ref="AL42:AM42"/>
    <mergeCell ref="AL43:AM43"/>
    <mergeCell ref="AL56:AM56"/>
    <mergeCell ref="AL57:AM57"/>
    <mergeCell ref="AL58:AM58"/>
    <mergeCell ref="AL59:AM59"/>
    <mergeCell ref="AL60:AM60"/>
    <mergeCell ref="AL61:AM61"/>
    <mergeCell ref="AL50:AM50"/>
    <mergeCell ref="AL51:AM51"/>
    <mergeCell ref="AL52:AM52"/>
    <mergeCell ref="AL53:AM53"/>
    <mergeCell ref="AL54:AM54"/>
    <mergeCell ref="AL55:AM55"/>
    <mergeCell ref="AL62:AM62"/>
    <mergeCell ref="AL63:AM63"/>
    <mergeCell ref="AL64:AM64"/>
    <mergeCell ref="T65:U66"/>
    <mergeCell ref="B66:C67"/>
    <mergeCell ref="G66:G67"/>
    <mergeCell ref="J66:J67"/>
    <mergeCell ref="M66:M67"/>
    <mergeCell ref="T67:U68"/>
    <mergeCell ref="D66:D67"/>
    <mergeCell ref="E66:F67"/>
    <mergeCell ref="H66:I67"/>
    <mergeCell ref="K66:L67"/>
    <mergeCell ref="N66:O67"/>
    <mergeCell ref="X91:X92"/>
    <mergeCell ref="Y91:Y92"/>
    <mergeCell ref="Z91:Z92"/>
    <mergeCell ref="X93:Z93"/>
    <mergeCell ref="X95:Z95"/>
    <mergeCell ref="X97:Z97"/>
    <mergeCell ref="AL68:AM68"/>
    <mergeCell ref="X71:Z73"/>
    <mergeCell ref="X74:Z74"/>
    <mergeCell ref="X75:Z75"/>
    <mergeCell ref="X77:Z77"/>
    <mergeCell ref="X83:Z83"/>
    <mergeCell ref="AE75:AE76"/>
    <mergeCell ref="AB71:AG71"/>
    <mergeCell ref="AC75:AC76"/>
    <mergeCell ref="AD75:AD76"/>
    <mergeCell ref="X119:Z119"/>
    <mergeCell ref="Y126:Z126"/>
    <mergeCell ref="X127:X128"/>
    <mergeCell ref="X129:X132"/>
    <mergeCell ref="X133:Z134"/>
    <mergeCell ref="X102:Z104"/>
    <mergeCell ref="X106:Z107"/>
    <mergeCell ref="X108:Z109"/>
    <mergeCell ref="Z112:Z113"/>
    <mergeCell ref="X114:Z116"/>
    <mergeCell ref="X118:Z118"/>
  </mergeCells>
  <pageMargins left="0.51181102362204722" right="0.51181102362204722" top="0.35433070866141736" bottom="0.35433070866141736" header="0.31496062992125984" footer="0.31496062992125984"/>
  <pageSetup paperSize="9"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60"/>
  <sheetViews>
    <sheetView showZeros="0" zoomScaleNormal="100" workbookViewId="0">
      <selection activeCell="C2" sqref="C2"/>
    </sheetView>
  </sheetViews>
  <sheetFormatPr baseColWidth="10" defaultRowHeight="12.75"/>
  <cols>
    <col min="1" max="1" width="2.7109375" style="161" customWidth="1"/>
    <col min="2" max="3" width="11.42578125" style="161" customWidth="1"/>
    <col min="4" max="4" width="14.42578125" style="161" customWidth="1"/>
    <col min="5" max="11" width="11.42578125" style="161" customWidth="1"/>
    <col min="12" max="12" width="9" style="161" customWidth="1"/>
    <col min="13" max="14" width="11.42578125" style="161" customWidth="1"/>
    <col min="15" max="15" width="14.28515625" style="161" customWidth="1"/>
    <col min="16" max="16" width="11.42578125" style="161" customWidth="1"/>
    <col min="17" max="17" width="11.140625" style="161" customWidth="1"/>
    <col min="18" max="19" width="11.42578125" style="161" customWidth="1"/>
    <col min="20" max="20" width="10.85546875" style="161" customWidth="1"/>
    <col min="21" max="22" width="11.42578125" style="161" customWidth="1"/>
    <col min="23" max="23" width="5.140625" style="161" customWidth="1"/>
    <col min="24" max="25" width="11.42578125" style="161" customWidth="1"/>
    <col min="26" max="26" width="5.140625" style="161" customWidth="1"/>
    <col min="27" max="28" width="11.42578125" style="161" customWidth="1"/>
    <col min="29" max="29" width="5.140625" style="161" customWidth="1"/>
    <col min="30" max="240" width="11.42578125" style="161"/>
    <col min="241" max="241" width="2.7109375" style="161" customWidth="1"/>
    <col min="242" max="242" width="10.5703125" style="161" customWidth="1"/>
    <col min="243" max="243" width="13.7109375" style="161" customWidth="1"/>
    <col min="244" max="244" width="16.5703125" style="161" customWidth="1"/>
    <col min="245" max="245" width="17.7109375" style="161" customWidth="1"/>
    <col min="246" max="246" width="10.7109375" style="161" customWidth="1"/>
    <col min="247" max="247" width="10" style="161" customWidth="1"/>
    <col min="248" max="248" width="2.7109375" style="161" customWidth="1"/>
    <col min="249" max="250" width="10" style="161" customWidth="1"/>
    <col min="251" max="251" width="2.42578125" style="161" customWidth="1"/>
    <col min="252" max="252" width="11.42578125" style="161"/>
    <col min="253" max="253" width="33" style="161" customWidth="1"/>
    <col min="254" max="254" width="5" style="161" customWidth="1"/>
    <col min="255" max="255" width="12.28515625" style="161" customWidth="1"/>
    <col min="256" max="256" width="5" style="161" customWidth="1"/>
    <col min="257" max="257" width="5.140625" style="161" customWidth="1"/>
    <col min="258" max="258" width="21.5703125" style="161" customWidth="1"/>
    <col min="259" max="259" width="5.140625" style="161" customWidth="1"/>
    <col min="260" max="260" width="23.7109375" style="161" customWidth="1"/>
    <col min="261" max="261" width="5.140625" style="161" customWidth="1"/>
    <col min="262" max="262" width="29.28515625" style="161" customWidth="1"/>
    <col min="263" max="263" width="5.140625" style="161" customWidth="1"/>
    <col min="264" max="264" width="21.140625" style="161" customWidth="1"/>
    <col min="265" max="265" width="5.140625" style="161" customWidth="1"/>
    <col min="266" max="266" width="3.7109375" style="161" customWidth="1"/>
    <col min="267" max="267" width="10.7109375" style="161" customWidth="1"/>
    <col min="268" max="268" width="2.28515625" style="161" customWidth="1"/>
    <col min="269" max="269" width="10.28515625" style="161" customWidth="1"/>
    <col min="270" max="270" width="1.85546875" style="161" customWidth="1"/>
    <col min="271" max="271" width="11.42578125" style="161"/>
    <col min="272" max="272" width="2.28515625" style="161" customWidth="1"/>
    <col min="273" max="273" width="11.42578125" style="161"/>
    <col min="274" max="275" width="3.42578125" style="161" customWidth="1"/>
    <col min="276" max="276" width="2.85546875" style="161" customWidth="1"/>
    <col min="277" max="277" width="11.5703125" style="161" customWidth="1"/>
    <col min="278" max="278" width="2.140625" style="161" customWidth="1"/>
    <col min="279" max="279" width="11.42578125" style="161"/>
    <col min="280" max="280" width="1.42578125" style="161" customWidth="1"/>
    <col min="281" max="281" width="11.42578125" style="161"/>
    <col min="282" max="282" width="2" style="161" customWidth="1"/>
    <col min="283" max="283" width="11.42578125" style="161"/>
    <col min="284" max="284" width="2.85546875" style="161" customWidth="1"/>
    <col min="285" max="285" width="3.140625" style="161" customWidth="1"/>
    <col min="286" max="496" width="11.42578125" style="161"/>
    <col min="497" max="497" width="2.7109375" style="161" customWidth="1"/>
    <col min="498" max="498" width="10.5703125" style="161" customWidth="1"/>
    <col min="499" max="499" width="13.7109375" style="161" customWidth="1"/>
    <col min="500" max="500" width="16.5703125" style="161" customWidth="1"/>
    <col min="501" max="501" width="17.7109375" style="161" customWidth="1"/>
    <col min="502" max="502" width="10.7109375" style="161" customWidth="1"/>
    <col min="503" max="503" width="10" style="161" customWidth="1"/>
    <col min="504" max="504" width="2.7109375" style="161" customWidth="1"/>
    <col min="505" max="506" width="10" style="161" customWidth="1"/>
    <col min="507" max="507" width="2.42578125" style="161" customWidth="1"/>
    <col min="508" max="508" width="11.42578125" style="161"/>
    <col min="509" max="509" width="33" style="161" customWidth="1"/>
    <col min="510" max="510" width="5" style="161" customWidth="1"/>
    <col min="511" max="511" width="12.28515625" style="161" customWidth="1"/>
    <col min="512" max="512" width="5" style="161" customWidth="1"/>
    <col min="513" max="513" width="5.140625" style="161" customWidth="1"/>
    <col min="514" max="514" width="21.5703125" style="161" customWidth="1"/>
    <col min="515" max="515" width="5.140625" style="161" customWidth="1"/>
    <col min="516" max="516" width="23.7109375" style="161" customWidth="1"/>
    <col min="517" max="517" width="5.140625" style="161" customWidth="1"/>
    <col min="518" max="518" width="29.28515625" style="161" customWidth="1"/>
    <col min="519" max="519" width="5.140625" style="161" customWidth="1"/>
    <col min="520" max="520" width="21.140625" style="161" customWidth="1"/>
    <col min="521" max="521" width="5.140625" style="161" customWidth="1"/>
    <col min="522" max="522" width="3.7109375" style="161" customWidth="1"/>
    <col min="523" max="523" width="10.7109375" style="161" customWidth="1"/>
    <col min="524" max="524" width="2.28515625" style="161" customWidth="1"/>
    <col min="525" max="525" width="10.28515625" style="161" customWidth="1"/>
    <col min="526" max="526" width="1.85546875" style="161" customWidth="1"/>
    <col min="527" max="527" width="11.42578125" style="161"/>
    <col min="528" max="528" width="2.28515625" style="161" customWidth="1"/>
    <col min="529" max="529" width="11.42578125" style="161"/>
    <col min="530" max="531" width="3.42578125" style="161" customWidth="1"/>
    <col min="532" max="532" width="2.85546875" style="161" customWidth="1"/>
    <col min="533" max="533" width="11.5703125" style="161" customWidth="1"/>
    <col min="534" max="534" width="2.140625" style="161" customWidth="1"/>
    <col min="535" max="535" width="11.42578125" style="161"/>
    <col min="536" max="536" width="1.42578125" style="161" customWidth="1"/>
    <col min="537" max="537" width="11.42578125" style="161"/>
    <col min="538" max="538" width="2" style="161" customWidth="1"/>
    <col min="539" max="539" width="11.42578125" style="161"/>
    <col min="540" max="540" width="2.85546875" style="161" customWidth="1"/>
    <col min="541" max="541" width="3.140625" style="161" customWidth="1"/>
    <col min="542" max="752" width="11.42578125" style="161"/>
    <col min="753" max="753" width="2.7109375" style="161" customWidth="1"/>
    <col min="754" max="754" width="10.5703125" style="161" customWidth="1"/>
    <col min="755" max="755" width="13.7109375" style="161" customWidth="1"/>
    <col min="756" max="756" width="16.5703125" style="161" customWidth="1"/>
    <col min="757" max="757" width="17.7109375" style="161" customWidth="1"/>
    <col min="758" max="758" width="10.7109375" style="161" customWidth="1"/>
    <col min="759" max="759" width="10" style="161" customWidth="1"/>
    <col min="760" max="760" width="2.7109375" style="161" customWidth="1"/>
    <col min="761" max="762" width="10" style="161" customWidth="1"/>
    <col min="763" max="763" width="2.42578125" style="161" customWidth="1"/>
    <col min="764" max="764" width="11.42578125" style="161"/>
    <col min="765" max="765" width="33" style="161" customWidth="1"/>
    <col min="766" max="766" width="5" style="161" customWidth="1"/>
    <col min="767" max="767" width="12.28515625" style="161" customWidth="1"/>
    <col min="768" max="768" width="5" style="161" customWidth="1"/>
    <col min="769" max="769" width="5.140625" style="161" customWidth="1"/>
    <col min="770" max="770" width="21.5703125" style="161" customWidth="1"/>
    <col min="771" max="771" width="5.140625" style="161" customWidth="1"/>
    <col min="772" max="772" width="23.7109375" style="161" customWidth="1"/>
    <col min="773" max="773" width="5.140625" style="161" customWidth="1"/>
    <col min="774" max="774" width="29.28515625" style="161" customWidth="1"/>
    <col min="775" max="775" width="5.140625" style="161" customWidth="1"/>
    <col min="776" max="776" width="21.140625" style="161" customWidth="1"/>
    <col min="777" max="777" width="5.140625" style="161" customWidth="1"/>
    <col min="778" max="778" width="3.7109375" style="161" customWidth="1"/>
    <col min="779" max="779" width="10.7109375" style="161" customWidth="1"/>
    <col min="780" max="780" width="2.28515625" style="161" customWidth="1"/>
    <col min="781" max="781" width="10.28515625" style="161" customWidth="1"/>
    <col min="782" max="782" width="1.85546875" style="161" customWidth="1"/>
    <col min="783" max="783" width="11.42578125" style="161"/>
    <col min="784" max="784" width="2.28515625" style="161" customWidth="1"/>
    <col min="785" max="785" width="11.42578125" style="161"/>
    <col min="786" max="787" width="3.42578125" style="161" customWidth="1"/>
    <col min="788" max="788" width="2.85546875" style="161" customWidth="1"/>
    <col min="789" max="789" width="11.5703125" style="161" customWidth="1"/>
    <col min="790" max="790" width="2.140625" style="161" customWidth="1"/>
    <col min="791" max="791" width="11.42578125" style="161"/>
    <col min="792" max="792" width="1.42578125" style="161" customWidth="1"/>
    <col min="793" max="793" width="11.42578125" style="161"/>
    <col min="794" max="794" width="2" style="161" customWidth="1"/>
    <col min="795" max="795" width="11.42578125" style="161"/>
    <col min="796" max="796" width="2.85546875" style="161" customWidth="1"/>
    <col min="797" max="797" width="3.140625" style="161" customWidth="1"/>
    <col min="798" max="1008" width="11.42578125" style="161"/>
    <col min="1009" max="1009" width="2.7109375" style="161" customWidth="1"/>
    <col min="1010" max="1010" width="10.5703125" style="161" customWidth="1"/>
    <col min="1011" max="1011" width="13.7109375" style="161" customWidth="1"/>
    <col min="1012" max="1012" width="16.5703125" style="161" customWidth="1"/>
    <col min="1013" max="1013" width="17.7109375" style="161" customWidth="1"/>
    <col min="1014" max="1014" width="10.7109375" style="161" customWidth="1"/>
    <col min="1015" max="1015" width="10" style="161" customWidth="1"/>
    <col min="1016" max="1016" width="2.7109375" style="161" customWidth="1"/>
    <col min="1017" max="1018" width="10" style="161" customWidth="1"/>
    <col min="1019" max="1019" width="2.42578125" style="161" customWidth="1"/>
    <col min="1020" max="1020" width="11.42578125" style="161"/>
    <col min="1021" max="1021" width="33" style="161" customWidth="1"/>
    <col min="1022" max="1022" width="5" style="161" customWidth="1"/>
    <col min="1023" max="1023" width="12.28515625" style="161" customWidth="1"/>
    <col min="1024" max="1024" width="5" style="161" customWidth="1"/>
    <col min="1025" max="1025" width="5.140625" style="161" customWidth="1"/>
    <col min="1026" max="1026" width="21.5703125" style="161" customWidth="1"/>
    <col min="1027" max="1027" width="5.140625" style="161" customWidth="1"/>
    <col min="1028" max="1028" width="23.7109375" style="161" customWidth="1"/>
    <col min="1029" max="1029" width="5.140625" style="161" customWidth="1"/>
    <col min="1030" max="1030" width="29.28515625" style="161" customWidth="1"/>
    <col min="1031" max="1031" width="5.140625" style="161" customWidth="1"/>
    <col min="1032" max="1032" width="21.140625" style="161" customWidth="1"/>
    <col min="1033" max="1033" width="5.140625" style="161" customWidth="1"/>
    <col min="1034" max="1034" width="3.7109375" style="161" customWidth="1"/>
    <col min="1035" max="1035" width="10.7109375" style="161" customWidth="1"/>
    <col min="1036" max="1036" width="2.28515625" style="161" customWidth="1"/>
    <col min="1037" max="1037" width="10.28515625" style="161" customWidth="1"/>
    <col min="1038" max="1038" width="1.85546875" style="161" customWidth="1"/>
    <col min="1039" max="1039" width="11.42578125" style="161"/>
    <col min="1040" max="1040" width="2.28515625" style="161" customWidth="1"/>
    <col min="1041" max="1041" width="11.42578125" style="161"/>
    <col min="1042" max="1043" width="3.42578125" style="161" customWidth="1"/>
    <col min="1044" max="1044" width="2.85546875" style="161" customWidth="1"/>
    <col min="1045" max="1045" width="11.5703125" style="161" customWidth="1"/>
    <col min="1046" max="1046" width="2.140625" style="161" customWidth="1"/>
    <col min="1047" max="1047" width="11.42578125" style="161"/>
    <col min="1048" max="1048" width="1.42578125" style="161" customWidth="1"/>
    <col min="1049" max="1049" width="11.42578125" style="161"/>
    <col min="1050" max="1050" width="2" style="161" customWidth="1"/>
    <col min="1051" max="1051" width="11.42578125" style="161"/>
    <col min="1052" max="1052" width="2.85546875" style="161" customWidth="1"/>
    <col min="1053" max="1053" width="3.140625" style="161" customWidth="1"/>
    <col min="1054" max="1264" width="11.42578125" style="161"/>
    <col min="1265" max="1265" width="2.7109375" style="161" customWidth="1"/>
    <col min="1266" max="1266" width="10.5703125" style="161" customWidth="1"/>
    <col min="1267" max="1267" width="13.7109375" style="161" customWidth="1"/>
    <col min="1268" max="1268" width="16.5703125" style="161" customWidth="1"/>
    <col min="1269" max="1269" width="17.7109375" style="161" customWidth="1"/>
    <col min="1270" max="1270" width="10.7109375" style="161" customWidth="1"/>
    <col min="1271" max="1271" width="10" style="161" customWidth="1"/>
    <col min="1272" max="1272" width="2.7109375" style="161" customWidth="1"/>
    <col min="1273" max="1274" width="10" style="161" customWidth="1"/>
    <col min="1275" max="1275" width="2.42578125" style="161" customWidth="1"/>
    <col min="1276" max="1276" width="11.42578125" style="161"/>
    <col min="1277" max="1277" width="33" style="161" customWidth="1"/>
    <col min="1278" max="1278" width="5" style="161" customWidth="1"/>
    <col min="1279" max="1279" width="12.28515625" style="161" customWidth="1"/>
    <col min="1280" max="1280" width="5" style="161" customWidth="1"/>
    <col min="1281" max="1281" width="5.140625" style="161" customWidth="1"/>
    <col min="1282" max="1282" width="21.5703125" style="161" customWidth="1"/>
    <col min="1283" max="1283" width="5.140625" style="161" customWidth="1"/>
    <col min="1284" max="1284" width="23.7109375" style="161" customWidth="1"/>
    <col min="1285" max="1285" width="5.140625" style="161" customWidth="1"/>
    <col min="1286" max="1286" width="29.28515625" style="161" customWidth="1"/>
    <col min="1287" max="1287" width="5.140625" style="161" customWidth="1"/>
    <col min="1288" max="1288" width="21.140625" style="161" customWidth="1"/>
    <col min="1289" max="1289" width="5.140625" style="161" customWidth="1"/>
    <col min="1290" max="1290" width="3.7109375" style="161" customWidth="1"/>
    <col min="1291" max="1291" width="10.7109375" style="161" customWidth="1"/>
    <col min="1292" max="1292" width="2.28515625" style="161" customWidth="1"/>
    <col min="1293" max="1293" width="10.28515625" style="161" customWidth="1"/>
    <col min="1294" max="1294" width="1.85546875" style="161" customWidth="1"/>
    <col min="1295" max="1295" width="11.42578125" style="161"/>
    <col min="1296" max="1296" width="2.28515625" style="161" customWidth="1"/>
    <col min="1297" max="1297" width="11.42578125" style="161"/>
    <col min="1298" max="1299" width="3.42578125" style="161" customWidth="1"/>
    <col min="1300" max="1300" width="2.85546875" style="161" customWidth="1"/>
    <col min="1301" max="1301" width="11.5703125" style="161" customWidth="1"/>
    <col min="1302" max="1302" width="2.140625" style="161" customWidth="1"/>
    <col min="1303" max="1303" width="11.42578125" style="161"/>
    <col min="1304" max="1304" width="1.42578125" style="161" customWidth="1"/>
    <col min="1305" max="1305" width="11.42578125" style="161"/>
    <col min="1306" max="1306" width="2" style="161" customWidth="1"/>
    <col min="1307" max="1307" width="11.42578125" style="161"/>
    <col min="1308" max="1308" width="2.85546875" style="161" customWidth="1"/>
    <col min="1309" max="1309" width="3.140625" style="161" customWidth="1"/>
    <col min="1310" max="1520" width="11.42578125" style="161"/>
    <col min="1521" max="1521" width="2.7109375" style="161" customWidth="1"/>
    <col min="1522" max="1522" width="10.5703125" style="161" customWidth="1"/>
    <col min="1523" max="1523" width="13.7109375" style="161" customWidth="1"/>
    <col min="1524" max="1524" width="16.5703125" style="161" customWidth="1"/>
    <col min="1525" max="1525" width="17.7109375" style="161" customWidth="1"/>
    <col min="1526" max="1526" width="10.7109375" style="161" customWidth="1"/>
    <col min="1527" max="1527" width="10" style="161" customWidth="1"/>
    <col min="1528" max="1528" width="2.7109375" style="161" customWidth="1"/>
    <col min="1529" max="1530" width="10" style="161" customWidth="1"/>
    <col min="1531" max="1531" width="2.42578125" style="161" customWidth="1"/>
    <col min="1532" max="1532" width="11.42578125" style="161"/>
    <col min="1533" max="1533" width="33" style="161" customWidth="1"/>
    <col min="1534" max="1534" width="5" style="161" customWidth="1"/>
    <col min="1535" max="1535" width="12.28515625" style="161" customWidth="1"/>
    <col min="1536" max="1536" width="5" style="161" customWidth="1"/>
    <col min="1537" max="1537" width="5.140625" style="161" customWidth="1"/>
    <col min="1538" max="1538" width="21.5703125" style="161" customWidth="1"/>
    <col min="1539" max="1539" width="5.140625" style="161" customWidth="1"/>
    <col min="1540" max="1540" width="23.7109375" style="161" customWidth="1"/>
    <col min="1541" max="1541" width="5.140625" style="161" customWidth="1"/>
    <col min="1542" max="1542" width="29.28515625" style="161" customWidth="1"/>
    <col min="1543" max="1543" width="5.140625" style="161" customWidth="1"/>
    <col min="1544" max="1544" width="21.140625" style="161" customWidth="1"/>
    <col min="1545" max="1545" width="5.140625" style="161" customWidth="1"/>
    <col min="1546" max="1546" width="3.7109375" style="161" customWidth="1"/>
    <col min="1547" max="1547" width="10.7109375" style="161" customWidth="1"/>
    <col min="1548" max="1548" width="2.28515625" style="161" customWidth="1"/>
    <col min="1549" max="1549" width="10.28515625" style="161" customWidth="1"/>
    <col min="1550" max="1550" width="1.85546875" style="161" customWidth="1"/>
    <col min="1551" max="1551" width="11.42578125" style="161"/>
    <col min="1552" max="1552" width="2.28515625" style="161" customWidth="1"/>
    <col min="1553" max="1553" width="11.42578125" style="161"/>
    <col min="1554" max="1555" width="3.42578125" style="161" customWidth="1"/>
    <col min="1556" max="1556" width="2.85546875" style="161" customWidth="1"/>
    <col min="1557" max="1557" width="11.5703125" style="161" customWidth="1"/>
    <col min="1558" max="1558" width="2.140625" style="161" customWidth="1"/>
    <col min="1559" max="1559" width="11.42578125" style="161"/>
    <col min="1560" max="1560" width="1.42578125" style="161" customWidth="1"/>
    <col min="1561" max="1561" width="11.42578125" style="161"/>
    <col min="1562" max="1562" width="2" style="161" customWidth="1"/>
    <col min="1563" max="1563" width="11.42578125" style="161"/>
    <col min="1564" max="1564" width="2.85546875" style="161" customWidth="1"/>
    <col min="1565" max="1565" width="3.140625" style="161" customWidth="1"/>
    <col min="1566" max="1776" width="11.42578125" style="161"/>
    <col min="1777" max="1777" width="2.7109375" style="161" customWidth="1"/>
    <col min="1778" max="1778" width="10.5703125" style="161" customWidth="1"/>
    <col min="1779" max="1779" width="13.7109375" style="161" customWidth="1"/>
    <col min="1780" max="1780" width="16.5703125" style="161" customWidth="1"/>
    <col min="1781" max="1781" width="17.7109375" style="161" customWidth="1"/>
    <col min="1782" max="1782" width="10.7109375" style="161" customWidth="1"/>
    <col min="1783" max="1783" width="10" style="161" customWidth="1"/>
    <col min="1784" max="1784" width="2.7109375" style="161" customWidth="1"/>
    <col min="1785" max="1786" width="10" style="161" customWidth="1"/>
    <col min="1787" max="1787" width="2.42578125" style="161" customWidth="1"/>
    <col min="1788" max="1788" width="11.42578125" style="161"/>
    <col min="1789" max="1789" width="33" style="161" customWidth="1"/>
    <col min="1790" max="1790" width="5" style="161" customWidth="1"/>
    <col min="1791" max="1791" width="12.28515625" style="161" customWidth="1"/>
    <col min="1792" max="1792" width="5" style="161" customWidth="1"/>
    <col min="1793" max="1793" width="5.140625" style="161" customWidth="1"/>
    <col min="1794" max="1794" width="21.5703125" style="161" customWidth="1"/>
    <col min="1795" max="1795" width="5.140625" style="161" customWidth="1"/>
    <col min="1796" max="1796" width="23.7109375" style="161" customWidth="1"/>
    <col min="1797" max="1797" width="5.140625" style="161" customWidth="1"/>
    <col min="1798" max="1798" width="29.28515625" style="161" customWidth="1"/>
    <col min="1799" max="1799" width="5.140625" style="161" customWidth="1"/>
    <col min="1800" max="1800" width="21.140625" style="161" customWidth="1"/>
    <col min="1801" max="1801" width="5.140625" style="161" customWidth="1"/>
    <col min="1802" max="1802" width="3.7109375" style="161" customWidth="1"/>
    <col min="1803" max="1803" width="10.7109375" style="161" customWidth="1"/>
    <col min="1804" max="1804" width="2.28515625" style="161" customWidth="1"/>
    <col min="1805" max="1805" width="10.28515625" style="161" customWidth="1"/>
    <col min="1806" max="1806" width="1.85546875" style="161" customWidth="1"/>
    <col min="1807" max="1807" width="11.42578125" style="161"/>
    <col min="1808" max="1808" width="2.28515625" style="161" customWidth="1"/>
    <col min="1809" max="1809" width="11.42578125" style="161"/>
    <col min="1810" max="1811" width="3.42578125" style="161" customWidth="1"/>
    <col min="1812" max="1812" width="2.85546875" style="161" customWidth="1"/>
    <col min="1813" max="1813" width="11.5703125" style="161" customWidth="1"/>
    <col min="1814" max="1814" width="2.140625" style="161" customWidth="1"/>
    <col min="1815" max="1815" width="11.42578125" style="161"/>
    <col min="1816" max="1816" width="1.42578125" style="161" customWidth="1"/>
    <col min="1817" max="1817" width="11.42578125" style="161"/>
    <col min="1818" max="1818" width="2" style="161" customWidth="1"/>
    <col min="1819" max="1819" width="11.42578125" style="161"/>
    <col min="1820" max="1820" width="2.85546875" style="161" customWidth="1"/>
    <col min="1821" max="1821" width="3.140625" style="161" customWidth="1"/>
    <col min="1822" max="2032" width="11.42578125" style="161"/>
    <col min="2033" max="2033" width="2.7109375" style="161" customWidth="1"/>
    <col min="2034" max="2034" width="10.5703125" style="161" customWidth="1"/>
    <col min="2035" max="2035" width="13.7109375" style="161" customWidth="1"/>
    <col min="2036" max="2036" width="16.5703125" style="161" customWidth="1"/>
    <col min="2037" max="2037" width="17.7109375" style="161" customWidth="1"/>
    <col min="2038" max="2038" width="10.7109375" style="161" customWidth="1"/>
    <col min="2039" max="2039" width="10" style="161" customWidth="1"/>
    <col min="2040" max="2040" width="2.7109375" style="161" customWidth="1"/>
    <col min="2041" max="2042" width="10" style="161" customWidth="1"/>
    <col min="2043" max="2043" width="2.42578125" style="161" customWidth="1"/>
    <col min="2044" max="2044" width="11.42578125" style="161"/>
    <col min="2045" max="2045" width="33" style="161" customWidth="1"/>
    <col min="2046" max="2046" width="5" style="161" customWidth="1"/>
    <col min="2047" max="2047" width="12.28515625" style="161" customWidth="1"/>
    <col min="2048" max="2048" width="5" style="161" customWidth="1"/>
    <col min="2049" max="2049" width="5.140625" style="161" customWidth="1"/>
    <col min="2050" max="2050" width="21.5703125" style="161" customWidth="1"/>
    <col min="2051" max="2051" width="5.140625" style="161" customWidth="1"/>
    <col min="2052" max="2052" width="23.7109375" style="161" customWidth="1"/>
    <col min="2053" max="2053" width="5.140625" style="161" customWidth="1"/>
    <col min="2054" max="2054" width="29.28515625" style="161" customWidth="1"/>
    <col min="2055" max="2055" width="5.140625" style="161" customWidth="1"/>
    <col min="2056" max="2056" width="21.140625" style="161" customWidth="1"/>
    <col min="2057" max="2057" width="5.140625" style="161" customWidth="1"/>
    <col min="2058" max="2058" width="3.7109375" style="161" customWidth="1"/>
    <col min="2059" max="2059" width="10.7109375" style="161" customWidth="1"/>
    <col min="2060" max="2060" width="2.28515625" style="161" customWidth="1"/>
    <col min="2061" max="2061" width="10.28515625" style="161" customWidth="1"/>
    <col min="2062" max="2062" width="1.85546875" style="161" customWidth="1"/>
    <col min="2063" max="2063" width="11.42578125" style="161"/>
    <col min="2064" max="2064" width="2.28515625" style="161" customWidth="1"/>
    <col min="2065" max="2065" width="11.42578125" style="161"/>
    <col min="2066" max="2067" width="3.42578125" style="161" customWidth="1"/>
    <col min="2068" max="2068" width="2.85546875" style="161" customWidth="1"/>
    <col min="2069" max="2069" width="11.5703125" style="161" customWidth="1"/>
    <col min="2070" max="2070" width="2.140625" style="161" customWidth="1"/>
    <col min="2071" max="2071" width="11.42578125" style="161"/>
    <col min="2072" max="2072" width="1.42578125" style="161" customWidth="1"/>
    <col min="2073" max="2073" width="11.42578125" style="161"/>
    <col min="2074" max="2074" width="2" style="161" customWidth="1"/>
    <col min="2075" max="2075" width="11.42578125" style="161"/>
    <col min="2076" max="2076" width="2.85546875" style="161" customWidth="1"/>
    <col min="2077" max="2077" width="3.140625" style="161" customWidth="1"/>
    <col min="2078" max="2288" width="11.42578125" style="161"/>
    <col min="2289" max="2289" width="2.7109375" style="161" customWidth="1"/>
    <col min="2290" max="2290" width="10.5703125" style="161" customWidth="1"/>
    <col min="2291" max="2291" width="13.7109375" style="161" customWidth="1"/>
    <col min="2292" max="2292" width="16.5703125" style="161" customWidth="1"/>
    <col min="2293" max="2293" width="17.7109375" style="161" customWidth="1"/>
    <col min="2294" max="2294" width="10.7109375" style="161" customWidth="1"/>
    <col min="2295" max="2295" width="10" style="161" customWidth="1"/>
    <col min="2296" max="2296" width="2.7109375" style="161" customWidth="1"/>
    <col min="2297" max="2298" width="10" style="161" customWidth="1"/>
    <col min="2299" max="2299" width="2.42578125" style="161" customWidth="1"/>
    <col min="2300" max="2300" width="11.42578125" style="161"/>
    <col min="2301" max="2301" width="33" style="161" customWidth="1"/>
    <col min="2302" max="2302" width="5" style="161" customWidth="1"/>
    <col min="2303" max="2303" width="12.28515625" style="161" customWidth="1"/>
    <col min="2304" max="2304" width="5" style="161" customWidth="1"/>
    <col min="2305" max="2305" width="5.140625" style="161" customWidth="1"/>
    <col min="2306" max="2306" width="21.5703125" style="161" customWidth="1"/>
    <col min="2307" max="2307" width="5.140625" style="161" customWidth="1"/>
    <col min="2308" max="2308" width="23.7109375" style="161" customWidth="1"/>
    <col min="2309" max="2309" width="5.140625" style="161" customWidth="1"/>
    <col min="2310" max="2310" width="29.28515625" style="161" customWidth="1"/>
    <col min="2311" max="2311" width="5.140625" style="161" customWidth="1"/>
    <col min="2312" max="2312" width="21.140625" style="161" customWidth="1"/>
    <col min="2313" max="2313" width="5.140625" style="161" customWidth="1"/>
    <col min="2314" max="2314" width="3.7109375" style="161" customWidth="1"/>
    <col min="2315" max="2315" width="10.7109375" style="161" customWidth="1"/>
    <col min="2316" max="2316" width="2.28515625" style="161" customWidth="1"/>
    <col min="2317" max="2317" width="10.28515625" style="161" customWidth="1"/>
    <col min="2318" max="2318" width="1.85546875" style="161" customWidth="1"/>
    <col min="2319" max="2319" width="11.42578125" style="161"/>
    <col min="2320" max="2320" width="2.28515625" style="161" customWidth="1"/>
    <col min="2321" max="2321" width="11.42578125" style="161"/>
    <col min="2322" max="2323" width="3.42578125" style="161" customWidth="1"/>
    <col min="2324" max="2324" width="2.85546875" style="161" customWidth="1"/>
    <col min="2325" max="2325" width="11.5703125" style="161" customWidth="1"/>
    <col min="2326" max="2326" width="2.140625" style="161" customWidth="1"/>
    <col min="2327" max="2327" width="11.42578125" style="161"/>
    <col min="2328" max="2328" width="1.42578125" style="161" customWidth="1"/>
    <col min="2329" max="2329" width="11.42578125" style="161"/>
    <col min="2330" max="2330" width="2" style="161" customWidth="1"/>
    <col min="2331" max="2331" width="11.42578125" style="161"/>
    <col min="2332" max="2332" width="2.85546875" style="161" customWidth="1"/>
    <col min="2333" max="2333" width="3.140625" style="161" customWidth="1"/>
    <col min="2334" max="2544" width="11.42578125" style="161"/>
    <col min="2545" max="2545" width="2.7109375" style="161" customWidth="1"/>
    <col min="2546" max="2546" width="10.5703125" style="161" customWidth="1"/>
    <col min="2547" max="2547" width="13.7109375" style="161" customWidth="1"/>
    <col min="2548" max="2548" width="16.5703125" style="161" customWidth="1"/>
    <col min="2549" max="2549" width="17.7109375" style="161" customWidth="1"/>
    <col min="2550" max="2550" width="10.7109375" style="161" customWidth="1"/>
    <col min="2551" max="2551" width="10" style="161" customWidth="1"/>
    <col min="2552" max="2552" width="2.7109375" style="161" customWidth="1"/>
    <col min="2553" max="2554" width="10" style="161" customWidth="1"/>
    <col min="2555" max="2555" width="2.42578125" style="161" customWidth="1"/>
    <col min="2556" max="2556" width="11.42578125" style="161"/>
    <col min="2557" max="2557" width="33" style="161" customWidth="1"/>
    <col min="2558" max="2558" width="5" style="161" customWidth="1"/>
    <col min="2559" max="2559" width="12.28515625" style="161" customWidth="1"/>
    <col min="2560" max="2560" width="5" style="161" customWidth="1"/>
    <col min="2561" max="2561" width="5.140625" style="161" customWidth="1"/>
    <col min="2562" max="2562" width="21.5703125" style="161" customWidth="1"/>
    <col min="2563" max="2563" width="5.140625" style="161" customWidth="1"/>
    <col min="2564" max="2564" width="23.7109375" style="161" customWidth="1"/>
    <col min="2565" max="2565" width="5.140625" style="161" customWidth="1"/>
    <col min="2566" max="2566" width="29.28515625" style="161" customWidth="1"/>
    <col min="2567" max="2567" width="5.140625" style="161" customWidth="1"/>
    <col min="2568" max="2568" width="21.140625" style="161" customWidth="1"/>
    <col min="2569" max="2569" width="5.140625" style="161" customWidth="1"/>
    <col min="2570" max="2570" width="3.7109375" style="161" customWidth="1"/>
    <col min="2571" max="2571" width="10.7109375" style="161" customWidth="1"/>
    <col min="2572" max="2572" width="2.28515625" style="161" customWidth="1"/>
    <col min="2573" max="2573" width="10.28515625" style="161" customWidth="1"/>
    <col min="2574" max="2574" width="1.85546875" style="161" customWidth="1"/>
    <col min="2575" max="2575" width="11.42578125" style="161"/>
    <col min="2576" max="2576" width="2.28515625" style="161" customWidth="1"/>
    <col min="2577" max="2577" width="11.42578125" style="161"/>
    <col min="2578" max="2579" width="3.42578125" style="161" customWidth="1"/>
    <col min="2580" max="2580" width="2.85546875" style="161" customWidth="1"/>
    <col min="2581" max="2581" width="11.5703125" style="161" customWidth="1"/>
    <col min="2582" max="2582" width="2.140625" style="161" customWidth="1"/>
    <col min="2583" max="2583" width="11.42578125" style="161"/>
    <col min="2584" max="2584" width="1.42578125" style="161" customWidth="1"/>
    <col min="2585" max="2585" width="11.42578125" style="161"/>
    <col min="2586" max="2586" width="2" style="161" customWidth="1"/>
    <col min="2587" max="2587" width="11.42578125" style="161"/>
    <col min="2588" max="2588" width="2.85546875" style="161" customWidth="1"/>
    <col min="2589" max="2589" width="3.140625" style="161" customWidth="1"/>
    <col min="2590" max="2800" width="11.42578125" style="161"/>
    <col min="2801" max="2801" width="2.7109375" style="161" customWidth="1"/>
    <col min="2802" max="2802" width="10.5703125" style="161" customWidth="1"/>
    <col min="2803" max="2803" width="13.7109375" style="161" customWidth="1"/>
    <col min="2804" max="2804" width="16.5703125" style="161" customWidth="1"/>
    <col min="2805" max="2805" width="17.7109375" style="161" customWidth="1"/>
    <col min="2806" max="2806" width="10.7109375" style="161" customWidth="1"/>
    <col min="2807" max="2807" width="10" style="161" customWidth="1"/>
    <col min="2808" max="2808" width="2.7109375" style="161" customWidth="1"/>
    <col min="2809" max="2810" width="10" style="161" customWidth="1"/>
    <col min="2811" max="2811" width="2.42578125" style="161" customWidth="1"/>
    <col min="2812" max="2812" width="11.42578125" style="161"/>
    <col min="2813" max="2813" width="33" style="161" customWidth="1"/>
    <col min="2814" max="2814" width="5" style="161" customWidth="1"/>
    <col min="2815" max="2815" width="12.28515625" style="161" customWidth="1"/>
    <col min="2816" max="2816" width="5" style="161" customWidth="1"/>
    <col min="2817" max="2817" width="5.140625" style="161" customWidth="1"/>
    <col min="2818" max="2818" width="21.5703125" style="161" customWidth="1"/>
    <col min="2819" max="2819" width="5.140625" style="161" customWidth="1"/>
    <col min="2820" max="2820" width="23.7109375" style="161" customWidth="1"/>
    <col min="2821" max="2821" width="5.140625" style="161" customWidth="1"/>
    <col min="2822" max="2822" width="29.28515625" style="161" customWidth="1"/>
    <col min="2823" max="2823" width="5.140625" style="161" customWidth="1"/>
    <col min="2824" max="2824" width="21.140625" style="161" customWidth="1"/>
    <col min="2825" max="2825" width="5.140625" style="161" customWidth="1"/>
    <col min="2826" max="2826" width="3.7109375" style="161" customWidth="1"/>
    <col min="2827" max="2827" width="10.7109375" style="161" customWidth="1"/>
    <col min="2828" max="2828" width="2.28515625" style="161" customWidth="1"/>
    <col min="2829" max="2829" width="10.28515625" style="161" customWidth="1"/>
    <col min="2830" max="2830" width="1.85546875" style="161" customWidth="1"/>
    <col min="2831" max="2831" width="11.42578125" style="161"/>
    <col min="2832" max="2832" width="2.28515625" style="161" customWidth="1"/>
    <col min="2833" max="2833" width="11.42578125" style="161"/>
    <col min="2834" max="2835" width="3.42578125" style="161" customWidth="1"/>
    <col min="2836" max="2836" width="2.85546875" style="161" customWidth="1"/>
    <col min="2837" max="2837" width="11.5703125" style="161" customWidth="1"/>
    <col min="2838" max="2838" width="2.140625" style="161" customWidth="1"/>
    <col min="2839" max="2839" width="11.42578125" style="161"/>
    <col min="2840" max="2840" width="1.42578125" style="161" customWidth="1"/>
    <col min="2841" max="2841" width="11.42578125" style="161"/>
    <col min="2842" max="2842" width="2" style="161" customWidth="1"/>
    <col min="2843" max="2843" width="11.42578125" style="161"/>
    <col min="2844" max="2844" width="2.85546875" style="161" customWidth="1"/>
    <col min="2845" max="2845" width="3.140625" style="161" customWidth="1"/>
    <col min="2846" max="3056" width="11.42578125" style="161"/>
    <col min="3057" max="3057" width="2.7109375" style="161" customWidth="1"/>
    <col min="3058" max="3058" width="10.5703125" style="161" customWidth="1"/>
    <col min="3059" max="3059" width="13.7109375" style="161" customWidth="1"/>
    <col min="3060" max="3060" width="16.5703125" style="161" customWidth="1"/>
    <col min="3061" max="3061" width="17.7109375" style="161" customWidth="1"/>
    <col min="3062" max="3062" width="10.7109375" style="161" customWidth="1"/>
    <col min="3063" max="3063" width="10" style="161" customWidth="1"/>
    <col min="3064" max="3064" width="2.7109375" style="161" customWidth="1"/>
    <col min="3065" max="3066" width="10" style="161" customWidth="1"/>
    <col min="3067" max="3067" width="2.42578125" style="161" customWidth="1"/>
    <col min="3068" max="3068" width="11.42578125" style="161"/>
    <col min="3069" max="3069" width="33" style="161" customWidth="1"/>
    <col min="3070" max="3070" width="5" style="161" customWidth="1"/>
    <col min="3071" max="3071" width="12.28515625" style="161" customWidth="1"/>
    <col min="3072" max="3072" width="5" style="161" customWidth="1"/>
    <col min="3073" max="3073" width="5.140625" style="161" customWidth="1"/>
    <col min="3074" max="3074" width="21.5703125" style="161" customWidth="1"/>
    <col min="3075" max="3075" width="5.140625" style="161" customWidth="1"/>
    <col min="3076" max="3076" width="23.7109375" style="161" customWidth="1"/>
    <col min="3077" max="3077" width="5.140625" style="161" customWidth="1"/>
    <col min="3078" max="3078" width="29.28515625" style="161" customWidth="1"/>
    <col min="3079" max="3079" width="5.140625" style="161" customWidth="1"/>
    <col min="3080" max="3080" width="21.140625" style="161" customWidth="1"/>
    <col min="3081" max="3081" width="5.140625" style="161" customWidth="1"/>
    <col min="3082" max="3082" width="3.7109375" style="161" customWidth="1"/>
    <col min="3083" max="3083" width="10.7109375" style="161" customWidth="1"/>
    <col min="3084" max="3084" width="2.28515625" style="161" customWidth="1"/>
    <col min="3085" max="3085" width="10.28515625" style="161" customWidth="1"/>
    <col min="3086" max="3086" width="1.85546875" style="161" customWidth="1"/>
    <col min="3087" max="3087" width="11.42578125" style="161"/>
    <col min="3088" max="3088" width="2.28515625" style="161" customWidth="1"/>
    <col min="3089" max="3089" width="11.42578125" style="161"/>
    <col min="3090" max="3091" width="3.42578125" style="161" customWidth="1"/>
    <col min="3092" max="3092" width="2.85546875" style="161" customWidth="1"/>
    <col min="3093" max="3093" width="11.5703125" style="161" customWidth="1"/>
    <col min="3094" max="3094" width="2.140625" style="161" customWidth="1"/>
    <col min="3095" max="3095" width="11.42578125" style="161"/>
    <col min="3096" max="3096" width="1.42578125" style="161" customWidth="1"/>
    <col min="3097" max="3097" width="11.42578125" style="161"/>
    <col min="3098" max="3098" width="2" style="161" customWidth="1"/>
    <col min="3099" max="3099" width="11.42578125" style="161"/>
    <col min="3100" max="3100" width="2.85546875" style="161" customWidth="1"/>
    <col min="3101" max="3101" width="3.140625" style="161" customWidth="1"/>
    <col min="3102" max="3312" width="11.42578125" style="161"/>
    <col min="3313" max="3313" width="2.7109375" style="161" customWidth="1"/>
    <col min="3314" max="3314" width="10.5703125" style="161" customWidth="1"/>
    <col min="3315" max="3315" width="13.7109375" style="161" customWidth="1"/>
    <col min="3316" max="3316" width="16.5703125" style="161" customWidth="1"/>
    <col min="3317" max="3317" width="17.7109375" style="161" customWidth="1"/>
    <col min="3318" max="3318" width="10.7109375" style="161" customWidth="1"/>
    <col min="3319" max="3319" width="10" style="161" customWidth="1"/>
    <col min="3320" max="3320" width="2.7109375" style="161" customWidth="1"/>
    <col min="3321" max="3322" width="10" style="161" customWidth="1"/>
    <col min="3323" max="3323" width="2.42578125" style="161" customWidth="1"/>
    <col min="3324" max="3324" width="11.42578125" style="161"/>
    <col min="3325" max="3325" width="33" style="161" customWidth="1"/>
    <col min="3326" max="3326" width="5" style="161" customWidth="1"/>
    <col min="3327" max="3327" width="12.28515625" style="161" customWidth="1"/>
    <col min="3328" max="3328" width="5" style="161" customWidth="1"/>
    <col min="3329" max="3329" width="5.140625" style="161" customWidth="1"/>
    <col min="3330" max="3330" width="21.5703125" style="161" customWidth="1"/>
    <col min="3331" max="3331" width="5.140625" style="161" customWidth="1"/>
    <col min="3332" max="3332" width="23.7109375" style="161" customWidth="1"/>
    <col min="3333" max="3333" width="5.140625" style="161" customWidth="1"/>
    <col min="3334" max="3334" width="29.28515625" style="161" customWidth="1"/>
    <col min="3335" max="3335" width="5.140625" style="161" customWidth="1"/>
    <col min="3336" max="3336" width="21.140625" style="161" customWidth="1"/>
    <col min="3337" max="3337" width="5.140625" style="161" customWidth="1"/>
    <col min="3338" max="3338" width="3.7109375" style="161" customWidth="1"/>
    <col min="3339" max="3339" width="10.7109375" style="161" customWidth="1"/>
    <col min="3340" max="3340" width="2.28515625" style="161" customWidth="1"/>
    <col min="3341" max="3341" width="10.28515625" style="161" customWidth="1"/>
    <col min="3342" max="3342" width="1.85546875" style="161" customWidth="1"/>
    <col min="3343" max="3343" width="11.42578125" style="161"/>
    <col min="3344" max="3344" width="2.28515625" style="161" customWidth="1"/>
    <col min="3345" max="3345" width="11.42578125" style="161"/>
    <col min="3346" max="3347" width="3.42578125" style="161" customWidth="1"/>
    <col min="3348" max="3348" width="2.85546875" style="161" customWidth="1"/>
    <col min="3349" max="3349" width="11.5703125" style="161" customWidth="1"/>
    <col min="3350" max="3350" width="2.140625" style="161" customWidth="1"/>
    <col min="3351" max="3351" width="11.42578125" style="161"/>
    <col min="3352" max="3352" width="1.42578125" style="161" customWidth="1"/>
    <col min="3353" max="3353" width="11.42578125" style="161"/>
    <col min="3354" max="3354" width="2" style="161" customWidth="1"/>
    <col min="3355" max="3355" width="11.42578125" style="161"/>
    <col min="3356" max="3356" width="2.85546875" style="161" customWidth="1"/>
    <col min="3357" max="3357" width="3.140625" style="161" customWidth="1"/>
    <col min="3358" max="3568" width="11.42578125" style="161"/>
    <col min="3569" max="3569" width="2.7109375" style="161" customWidth="1"/>
    <col min="3570" max="3570" width="10.5703125" style="161" customWidth="1"/>
    <col min="3571" max="3571" width="13.7109375" style="161" customWidth="1"/>
    <col min="3572" max="3572" width="16.5703125" style="161" customWidth="1"/>
    <col min="3573" max="3573" width="17.7109375" style="161" customWidth="1"/>
    <col min="3574" max="3574" width="10.7109375" style="161" customWidth="1"/>
    <col min="3575" max="3575" width="10" style="161" customWidth="1"/>
    <col min="3576" max="3576" width="2.7109375" style="161" customWidth="1"/>
    <col min="3577" max="3578" width="10" style="161" customWidth="1"/>
    <col min="3579" max="3579" width="2.42578125" style="161" customWidth="1"/>
    <col min="3580" max="3580" width="11.42578125" style="161"/>
    <col min="3581" max="3581" width="33" style="161" customWidth="1"/>
    <col min="3582" max="3582" width="5" style="161" customWidth="1"/>
    <col min="3583" max="3583" width="12.28515625" style="161" customWidth="1"/>
    <col min="3584" max="3584" width="5" style="161" customWidth="1"/>
    <col min="3585" max="3585" width="5.140625" style="161" customWidth="1"/>
    <col min="3586" max="3586" width="21.5703125" style="161" customWidth="1"/>
    <col min="3587" max="3587" width="5.140625" style="161" customWidth="1"/>
    <col min="3588" max="3588" width="23.7109375" style="161" customWidth="1"/>
    <col min="3589" max="3589" width="5.140625" style="161" customWidth="1"/>
    <col min="3590" max="3590" width="29.28515625" style="161" customWidth="1"/>
    <col min="3591" max="3591" width="5.140625" style="161" customWidth="1"/>
    <col min="3592" max="3592" width="21.140625" style="161" customWidth="1"/>
    <col min="3593" max="3593" width="5.140625" style="161" customWidth="1"/>
    <col min="3594" max="3594" width="3.7109375" style="161" customWidth="1"/>
    <col min="3595" max="3595" width="10.7109375" style="161" customWidth="1"/>
    <col min="3596" max="3596" width="2.28515625" style="161" customWidth="1"/>
    <col min="3597" max="3597" width="10.28515625" style="161" customWidth="1"/>
    <col min="3598" max="3598" width="1.85546875" style="161" customWidth="1"/>
    <col min="3599" max="3599" width="11.42578125" style="161"/>
    <col min="3600" max="3600" width="2.28515625" style="161" customWidth="1"/>
    <col min="3601" max="3601" width="11.42578125" style="161"/>
    <col min="3602" max="3603" width="3.42578125" style="161" customWidth="1"/>
    <col min="3604" max="3604" width="2.85546875" style="161" customWidth="1"/>
    <col min="3605" max="3605" width="11.5703125" style="161" customWidth="1"/>
    <col min="3606" max="3606" width="2.140625" style="161" customWidth="1"/>
    <col min="3607" max="3607" width="11.42578125" style="161"/>
    <col min="3608" max="3608" width="1.42578125" style="161" customWidth="1"/>
    <col min="3609" max="3609" width="11.42578125" style="161"/>
    <col min="3610" max="3610" width="2" style="161" customWidth="1"/>
    <col min="3611" max="3611" width="11.42578125" style="161"/>
    <col min="3612" max="3612" width="2.85546875" style="161" customWidth="1"/>
    <col min="3613" max="3613" width="3.140625" style="161" customWidth="1"/>
    <col min="3614" max="3824" width="11.42578125" style="161"/>
    <col min="3825" max="3825" width="2.7109375" style="161" customWidth="1"/>
    <col min="3826" max="3826" width="10.5703125" style="161" customWidth="1"/>
    <col min="3827" max="3827" width="13.7109375" style="161" customWidth="1"/>
    <col min="3828" max="3828" width="16.5703125" style="161" customWidth="1"/>
    <col min="3829" max="3829" width="17.7109375" style="161" customWidth="1"/>
    <col min="3830" max="3830" width="10.7109375" style="161" customWidth="1"/>
    <col min="3831" max="3831" width="10" style="161" customWidth="1"/>
    <col min="3832" max="3832" width="2.7109375" style="161" customWidth="1"/>
    <col min="3833" max="3834" width="10" style="161" customWidth="1"/>
    <col min="3835" max="3835" width="2.42578125" style="161" customWidth="1"/>
    <col min="3836" max="3836" width="11.42578125" style="161"/>
    <col min="3837" max="3837" width="33" style="161" customWidth="1"/>
    <col min="3838" max="3838" width="5" style="161" customWidth="1"/>
    <col min="3839" max="3839" width="12.28515625" style="161" customWidth="1"/>
    <col min="3840" max="3840" width="5" style="161" customWidth="1"/>
    <col min="3841" max="3841" width="5.140625" style="161" customWidth="1"/>
    <col min="3842" max="3842" width="21.5703125" style="161" customWidth="1"/>
    <col min="3843" max="3843" width="5.140625" style="161" customWidth="1"/>
    <col min="3844" max="3844" width="23.7109375" style="161" customWidth="1"/>
    <col min="3845" max="3845" width="5.140625" style="161" customWidth="1"/>
    <col min="3846" max="3846" width="29.28515625" style="161" customWidth="1"/>
    <col min="3847" max="3847" width="5.140625" style="161" customWidth="1"/>
    <col min="3848" max="3848" width="21.140625" style="161" customWidth="1"/>
    <col min="3849" max="3849" width="5.140625" style="161" customWidth="1"/>
    <col min="3850" max="3850" width="3.7109375" style="161" customWidth="1"/>
    <col min="3851" max="3851" width="10.7109375" style="161" customWidth="1"/>
    <col min="3852" max="3852" width="2.28515625" style="161" customWidth="1"/>
    <col min="3853" max="3853" width="10.28515625" style="161" customWidth="1"/>
    <col min="3854" max="3854" width="1.85546875" style="161" customWidth="1"/>
    <col min="3855" max="3855" width="11.42578125" style="161"/>
    <col min="3856" max="3856" width="2.28515625" style="161" customWidth="1"/>
    <col min="3857" max="3857" width="11.42578125" style="161"/>
    <col min="3858" max="3859" width="3.42578125" style="161" customWidth="1"/>
    <col min="3860" max="3860" width="2.85546875" style="161" customWidth="1"/>
    <col min="3861" max="3861" width="11.5703125" style="161" customWidth="1"/>
    <col min="3862" max="3862" width="2.140625" style="161" customWidth="1"/>
    <col min="3863" max="3863" width="11.42578125" style="161"/>
    <col min="3864" max="3864" width="1.42578125" style="161" customWidth="1"/>
    <col min="3865" max="3865" width="11.42578125" style="161"/>
    <col min="3866" max="3866" width="2" style="161" customWidth="1"/>
    <col min="3867" max="3867" width="11.42578125" style="161"/>
    <col min="3868" max="3868" width="2.85546875" style="161" customWidth="1"/>
    <col min="3869" max="3869" width="3.140625" style="161" customWidth="1"/>
    <col min="3870" max="4080" width="11.42578125" style="161"/>
    <col min="4081" max="4081" width="2.7109375" style="161" customWidth="1"/>
    <col min="4082" max="4082" width="10.5703125" style="161" customWidth="1"/>
    <col min="4083" max="4083" width="13.7109375" style="161" customWidth="1"/>
    <col min="4084" max="4084" width="16.5703125" style="161" customWidth="1"/>
    <col min="4085" max="4085" width="17.7109375" style="161" customWidth="1"/>
    <col min="4086" max="4086" width="10.7109375" style="161" customWidth="1"/>
    <col min="4087" max="4087" width="10" style="161" customWidth="1"/>
    <col min="4088" max="4088" width="2.7109375" style="161" customWidth="1"/>
    <col min="4089" max="4090" width="10" style="161" customWidth="1"/>
    <col min="4091" max="4091" width="2.42578125" style="161" customWidth="1"/>
    <col min="4092" max="4092" width="11.42578125" style="161"/>
    <col min="4093" max="4093" width="33" style="161" customWidth="1"/>
    <col min="4094" max="4094" width="5" style="161" customWidth="1"/>
    <col min="4095" max="4095" width="12.28515625" style="161" customWidth="1"/>
    <col min="4096" max="4096" width="5" style="161" customWidth="1"/>
    <col min="4097" max="4097" width="5.140625" style="161" customWidth="1"/>
    <col min="4098" max="4098" width="21.5703125" style="161" customWidth="1"/>
    <col min="4099" max="4099" width="5.140625" style="161" customWidth="1"/>
    <col min="4100" max="4100" width="23.7109375" style="161" customWidth="1"/>
    <col min="4101" max="4101" width="5.140625" style="161" customWidth="1"/>
    <col min="4102" max="4102" width="29.28515625" style="161" customWidth="1"/>
    <col min="4103" max="4103" width="5.140625" style="161" customWidth="1"/>
    <col min="4104" max="4104" width="21.140625" style="161" customWidth="1"/>
    <col min="4105" max="4105" width="5.140625" style="161" customWidth="1"/>
    <col min="4106" max="4106" width="3.7109375" style="161" customWidth="1"/>
    <col min="4107" max="4107" width="10.7109375" style="161" customWidth="1"/>
    <col min="4108" max="4108" width="2.28515625" style="161" customWidth="1"/>
    <col min="4109" max="4109" width="10.28515625" style="161" customWidth="1"/>
    <col min="4110" max="4110" width="1.85546875" style="161" customWidth="1"/>
    <col min="4111" max="4111" width="11.42578125" style="161"/>
    <col min="4112" max="4112" width="2.28515625" style="161" customWidth="1"/>
    <col min="4113" max="4113" width="11.42578125" style="161"/>
    <col min="4114" max="4115" width="3.42578125" style="161" customWidth="1"/>
    <col min="4116" max="4116" width="2.85546875" style="161" customWidth="1"/>
    <col min="4117" max="4117" width="11.5703125" style="161" customWidth="1"/>
    <col min="4118" max="4118" width="2.140625" style="161" customWidth="1"/>
    <col min="4119" max="4119" width="11.42578125" style="161"/>
    <col min="4120" max="4120" width="1.42578125" style="161" customWidth="1"/>
    <col min="4121" max="4121" width="11.42578125" style="161"/>
    <col min="4122" max="4122" width="2" style="161" customWidth="1"/>
    <col min="4123" max="4123" width="11.42578125" style="161"/>
    <col min="4124" max="4124" width="2.85546875" style="161" customWidth="1"/>
    <col min="4125" max="4125" width="3.140625" style="161" customWidth="1"/>
    <col min="4126" max="4336" width="11.42578125" style="161"/>
    <col min="4337" max="4337" width="2.7109375" style="161" customWidth="1"/>
    <col min="4338" max="4338" width="10.5703125" style="161" customWidth="1"/>
    <col min="4339" max="4339" width="13.7109375" style="161" customWidth="1"/>
    <col min="4340" max="4340" width="16.5703125" style="161" customWidth="1"/>
    <col min="4341" max="4341" width="17.7109375" style="161" customWidth="1"/>
    <col min="4342" max="4342" width="10.7109375" style="161" customWidth="1"/>
    <col min="4343" max="4343" width="10" style="161" customWidth="1"/>
    <col min="4344" max="4344" width="2.7109375" style="161" customWidth="1"/>
    <col min="4345" max="4346" width="10" style="161" customWidth="1"/>
    <col min="4347" max="4347" width="2.42578125" style="161" customWidth="1"/>
    <col min="4348" max="4348" width="11.42578125" style="161"/>
    <col min="4349" max="4349" width="33" style="161" customWidth="1"/>
    <col min="4350" max="4350" width="5" style="161" customWidth="1"/>
    <col min="4351" max="4351" width="12.28515625" style="161" customWidth="1"/>
    <col min="4352" max="4352" width="5" style="161" customWidth="1"/>
    <col min="4353" max="4353" width="5.140625" style="161" customWidth="1"/>
    <col min="4354" max="4354" width="21.5703125" style="161" customWidth="1"/>
    <col min="4355" max="4355" width="5.140625" style="161" customWidth="1"/>
    <col min="4356" max="4356" width="23.7109375" style="161" customWidth="1"/>
    <col min="4357" max="4357" width="5.140625" style="161" customWidth="1"/>
    <col min="4358" max="4358" width="29.28515625" style="161" customWidth="1"/>
    <col min="4359" max="4359" width="5.140625" style="161" customWidth="1"/>
    <col min="4360" max="4360" width="21.140625" style="161" customWidth="1"/>
    <col min="4361" max="4361" width="5.140625" style="161" customWidth="1"/>
    <col min="4362" max="4362" width="3.7109375" style="161" customWidth="1"/>
    <col min="4363" max="4363" width="10.7109375" style="161" customWidth="1"/>
    <col min="4364" max="4364" width="2.28515625" style="161" customWidth="1"/>
    <col min="4365" max="4365" width="10.28515625" style="161" customWidth="1"/>
    <col min="4366" max="4366" width="1.85546875" style="161" customWidth="1"/>
    <col min="4367" max="4367" width="11.42578125" style="161"/>
    <col min="4368" max="4368" width="2.28515625" style="161" customWidth="1"/>
    <col min="4369" max="4369" width="11.42578125" style="161"/>
    <col min="4370" max="4371" width="3.42578125" style="161" customWidth="1"/>
    <col min="4372" max="4372" width="2.85546875" style="161" customWidth="1"/>
    <col min="4373" max="4373" width="11.5703125" style="161" customWidth="1"/>
    <col min="4374" max="4374" width="2.140625" style="161" customWidth="1"/>
    <col min="4375" max="4375" width="11.42578125" style="161"/>
    <col min="4376" max="4376" width="1.42578125" style="161" customWidth="1"/>
    <col min="4377" max="4377" width="11.42578125" style="161"/>
    <col min="4378" max="4378" width="2" style="161" customWidth="1"/>
    <col min="4379" max="4379" width="11.42578125" style="161"/>
    <col min="4380" max="4380" width="2.85546875" style="161" customWidth="1"/>
    <col min="4381" max="4381" width="3.140625" style="161" customWidth="1"/>
    <col min="4382" max="4592" width="11.42578125" style="161"/>
    <col min="4593" max="4593" width="2.7109375" style="161" customWidth="1"/>
    <col min="4594" max="4594" width="10.5703125" style="161" customWidth="1"/>
    <col min="4595" max="4595" width="13.7109375" style="161" customWidth="1"/>
    <col min="4596" max="4596" width="16.5703125" style="161" customWidth="1"/>
    <col min="4597" max="4597" width="17.7109375" style="161" customWidth="1"/>
    <col min="4598" max="4598" width="10.7109375" style="161" customWidth="1"/>
    <col min="4599" max="4599" width="10" style="161" customWidth="1"/>
    <col min="4600" max="4600" width="2.7109375" style="161" customWidth="1"/>
    <col min="4601" max="4602" width="10" style="161" customWidth="1"/>
    <col min="4603" max="4603" width="2.42578125" style="161" customWidth="1"/>
    <col min="4604" max="4604" width="11.42578125" style="161"/>
    <col min="4605" max="4605" width="33" style="161" customWidth="1"/>
    <col min="4606" max="4606" width="5" style="161" customWidth="1"/>
    <col min="4607" max="4607" width="12.28515625" style="161" customWidth="1"/>
    <col min="4608" max="4608" width="5" style="161" customWidth="1"/>
    <col min="4609" max="4609" width="5.140625" style="161" customWidth="1"/>
    <col min="4610" max="4610" width="21.5703125" style="161" customWidth="1"/>
    <col min="4611" max="4611" width="5.140625" style="161" customWidth="1"/>
    <col min="4612" max="4612" width="23.7109375" style="161" customWidth="1"/>
    <col min="4613" max="4613" width="5.140625" style="161" customWidth="1"/>
    <col min="4614" max="4614" width="29.28515625" style="161" customWidth="1"/>
    <col min="4615" max="4615" width="5.140625" style="161" customWidth="1"/>
    <col min="4616" max="4616" width="21.140625" style="161" customWidth="1"/>
    <col min="4617" max="4617" width="5.140625" style="161" customWidth="1"/>
    <col min="4618" max="4618" width="3.7109375" style="161" customWidth="1"/>
    <col min="4619" max="4619" width="10.7109375" style="161" customWidth="1"/>
    <col min="4620" max="4620" width="2.28515625" style="161" customWidth="1"/>
    <col min="4621" max="4621" width="10.28515625" style="161" customWidth="1"/>
    <col min="4622" max="4622" width="1.85546875" style="161" customWidth="1"/>
    <col min="4623" max="4623" width="11.42578125" style="161"/>
    <col min="4624" max="4624" width="2.28515625" style="161" customWidth="1"/>
    <col min="4625" max="4625" width="11.42578125" style="161"/>
    <col min="4626" max="4627" width="3.42578125" style="161" customWidth="1"/>
    <col min="4628" max="4628" width="2.85546875" style="161" customWidth="1"/>
    <col min="4629" max="4629" width="11.5703125" style="161" customWidth="1"/>
    <col min="4630" max="4630" width="2.140625" style="161" customWidth="1"/>
    <col min="4631" max="4631" width="11.42578125" style="161"/>
    <col min="4632" max="4632" width="1.42578125" style="161" customWidth="1"/>
    <col min="4633" max="4633" width="11.42578125" style="161"/>
    <col min="4634" max="4634" width="2" style="161" customWidth="1"/>
    <col min="4635" max="4635" width="11.42578125" style="161"/>
    <col min="4636" max="4636" width="2.85546875" style="161" customWidth="1"/>
    <col min="4637" max="4637" width="3.140625" style="161" customWidth="1"/>
    <col min="4638" max="4848" width="11.42578125" style="161"/>
    <col min="4849" max="4849" width="2.7109375" style="161" customWidth="1"/>
    <col min="4850" max="4850" width="10.5703125" style="161" customWidth="1"/>
    <col min="4851" max="4851" width="13.7109375" style="161" customWidth="1"/>
    <col min="4852" max="4852" width="16.5703125" style="161" customWidth="1"/>
    <col min="4853" max="4853" width="17.7109375" style="161" customWidth="1"/>
    <col min="4854" max="4854" width="10.7109375" style="161" customWidth="1"/>
    <col min="4855" max="4855" width="10" style="161" customWidth="1"/>
    <col min="4856" max="4856" width="2.7109375" style="161" customWidth="1"/>
    <col min="4857" max="4858" width="10" style="161" customWidth="1"/>
    <col min="4859" max="4859" width="2.42578125" style="161" customWidth="1"/>
    <col min="4860" max="4860" width="11.42578125" style="161"/>
    <col min="4861" max="4861" width="33" style="161" customWidth="1"/>
    <col min="4862" max="4862" width="5" style="161" customWidth="1"/>
    <col min="4863" max="4863" width="12.28515625" style="161" customWidth="1"/>
    <col min="4864" max="4864" width="5" style="161" customWidth="1"/>
    <col min="4865" max="4865" width="5.140625" style="161" customWidth="1"/>
    <col min="4866" max="4866" width="21.5703125" style="161" customWidth="1"/>
    <col min="4867" max="4867" width="5.140625" style="161" customWidth="1"/>
    <col min="4868" max="4868" width="23.7109375" style="161" customWidth="1"/>
    <col min="4869" max="4869" width="5.140625" style="161" customWidth="1"/>
    <col min="4870" max="4870" width="29.28515625" style="161" customWidth="1"/>
    <col min="4871" max="4871" width="5.140625" style="161" customWidth="1"/>
    <col min="4872" max="4872" width="21.140625" style="161" customWidth="1"/>
    <col min="4873" max="4873" width="5.140625" style="161" customWidth="1"/>
    <col min="4874" max="4874" width="3.7109375" style="161" customWidth="1"/>
    <col min="4875" max="4875" width="10.7109375" style="161" customWidth="1"/>
    <col min="4876" max="4876" width="2.28515625" style="161" customWidth="1"/>
    <col min="4877" max="4877" width="10.28515625" style="161" customWidth="1"/>
    <col min="4878" max="4878" width="1.85546875" style="161" customWidth="1"/>
    <col min="4879" max="4879" width="11.42578125" style="161"/>
    <col min="4880" max="4880" width="2.28515625" style="161" customWidth="1"/>
    <col min="4881" max="4881" width="11.42578125" style="161"/>
    <col min="4882" max="4883" width="3.42578125" style="161" customWidth="1"/>
    <col min="4884" max="4884" width="2.85546875" style="161" customWidth="1"/>
    <col min="4885" max="4885" width="11.5703125" style="161" customWidth="1"/>
    <col min="4886" max="4886" width="2.140625" style="161" customWidth="1"/>
    <col min="4887" max="4887" width="11.42578125" style="161"/>
    <col min="4888" max="4888" width="1.42578125" style="161" customWidth="1"/>
    <col min="4889" max="4889" width="11.42578125" style="161"/>
    <col min="4890" max="4890" width="2" style="161" customWidth="1"/>
    <col min="4891" max="4891" width="11.42578125" style="161"/>
    <col min="4892" max="4892" width="2.85546875" style="161" customWidth="1"/>
    <col min="4893" max="4893" width="3.140625" style="161" customWidth="1"/>
    <col min="4894" max="5104" width="11.42578125" style="161"/>
    <col min="5105" max="5105" width="2.7109375" style="161" customWidth="1"/>
    <col min="5106" max="5106" width="10.5703125" style="161" customWidth="1"/>
    <col min="5107" max="5107" width="13.7109375" style="161" customWidth="1"/>
    <col min="5108" max="5108" width="16.5703125" style="161" customWidth="1"/>
    <col min="5109" max="5109" width="17.7109375" style="161" customWidth="1"/>
    <col min="5110" max="5110" width="10.7109375" style="161" customWidth="1"/>
    <col min="5111" max="5111" width="10" style="161" customWidth="1"/>
    <col min="5112" max="5112" width="2.7109375" style="161" customWidth="1"/>
    <col min="5113" max="5114" width="10" style="161" customWidth="1"/>
    <col min="5115" max="5115" width="2.42578125" style="161" customWidth="1"/>
    <col min="5116" max="5116" width="11.42578125" style="161"/>
    <col min="5117" max="5117" width="33" style="161" customWidth="1"/>
    <col min="5118" max="5118" width="5" style="161" customWidth="1"/>
    <col min="5119" max="5119" width="12.28515625" style="161" customWidth="1"/>
    <col min="5120" max="5120" width="5" style="161" customWidth="1"/>
    <col min="5121" max="5121" width="5.140625" style="161" customWidth="1"/>
    <col min="5122" max="5122" width="21.5703125" style="161" customWidth="1"/>
    <col min="5123" max="5123" width="5.140625" style="161" customWidth="1"/>
    <col min="5124" max="5124" width="23.7109375" style="161" customWidth="1"/>
    <col min="5125" max="5125" width="5.140625" style="161" customWidth="1"/>
    <col min="5126" max="5126" width="29.28515625" style="161" customWidth="1"/>
    <col min="5127" max="5127" width="5.140625" style="161" customWidth="1"/>
    <col min="5128" max="5128" width="21.140625" style="161" customWidth="1"/>
    <col min="5129" max="5129" width="5.140625" style="161" customWidth="1"/>
    <col min="5130" max="5130" width="3.7109375" style="161" customWidth="1"/>
    <col min="5131" max="5131" width="10.7109375" style="161" customWidth="1"/>
    <col min="5132" max="5132" width="2.28515625" style="161" customWidth="1"/>
    <col min="5133" max="5133" width="10.28515625" style="161" customWidth="1"/>
    <col min="5134" max="5134" width="1.85546875" style="161" customWidth="1"/>
    <col min="5135" max="5135" width="11.42578125" style="161"/>
    <col min="5136" max="5136" width="2.28515625" style="161" customWidth="1"/>
    <col min="5137" max="5137" width="11.42578125" style="161"/>
    <col min="5138" max="5139" width="3.42578125" style="161" customWidth="1"/>
    <col min="5140" max="5140" width="2.85546875" style="161" customWidth="1"/>
    <col min="5141" max="5141" width="11.5703125" style="161" customWidth="1"/>
    <col min="5142" max="5142" width="2.140625" style="161" customWidth="1"/>
    <col min="5143" max="5143" width="11.42578125" style="161"/>
    <col min="5144" max="5144" width="1.42578125" style="161" customWidth="1"/>
    <col min="5145" max="5145" width="11.42578125" style="161"/>
    <col min="5146" max="5146" width="2" style="161" customWidth="1"/>
    <col min="5147" max="5147" width="11.42578125" style="161"/>
    <col min="5148" max="5148" width="2.85546875" style="161" customWidth="1"/>
    <col min="5149" max="5149" width="3.140625" style="161" customWidth="1"/>
    <col min="5150" max="5360" width="11.42578125" style="161"/>
    <col min="5361" max="5361" width="2.7109375" style="161" customWidth="1"/>
    <col min="5362" max="5362" width="10.5703125" style="161" customWidth="1"/>
    <col min="5363" max="5363" width="13.7109375" style="161" customWidth="1"/>
    <col min="5364" max="5364" width="16.5703125" style="161" customWidth="1"/>
    <col min="5365" max="5365" width="17.7109375" style="161" customWidth="1"/>
    <col min="5366" max="5366" width="10.7109375" style="161" customWidth="1"/>
    <col min="5367" max="5367" width="10" style="161" customWidth="1"/>
    <col min="5368" max="5368" width="2.7109375" style="161" customWidth="1"/>
    <col min="5369" max="5370" width="10" style="161" customWidth="1"/>
    <col min="5371" max="5371" width="2.42578125" style="161" customWidth="1"/>
    <col min="5372" max="5372" width="11.42578125" style="161"/>
    <col min="5373" max="5373" width="33" style="161" customWidth="1"/>
    <col min="5374" max="5374" width="5" style="161" customWidth="1"/>
    <col min="5375" max="5375" width="12.28515625" style="161" customWidth="1"/>
    <col min="5376" max="5376" width="5" style="161" customWidth="1"/>
    <col min="5377" max="5377" width="5.140625" style="161" customWidth="1"/>
    <col min="5378" max="5378" width="21.5703125" style="161" customWidth="1"/>
    <col min="5379" max="5379" width="5.140625" style="161" customWidth="1"/>
    <col min="5380" max="5380" width="23.7109375" style="161" customWidth="1"/>
    <col min="5381" max="5381" width="5.140625" style="161" customWidth="1"/>
    <col min="5382" max="5382" width="29.28515625" style="161" customWidth="1"/>
    <col min="5383" max="5383" width="5.140625" style="161" customWidth="1"/>
    <col min="5384" max="5384" width="21.140625" style="161" customWidth="1"/>
    <col min="5385" max="5385" width="5.140625" style="161" customWidth="1"/>
    <col min="5386" max="5386" width="3.7109375" style="161" customWidth="1"/>
    <col min="5387" max="5387" width="10.7109375" style="161" customWidth="1"/>
    <col min="5388" max="5388" width="2.28515625" style="161" customWidth="1"/>
    <col min="5389" max="5389" width="10.28515625" style="161" customWidth="1"/>
    <col min="5390" max="5390" width="1.85546875" style="161" customWidth="1"/>
    <col min="5391" max="5391" width="11.42578125" style="161"/>
    <col min="5392" max="5392" width="2.28515625" style="161" customWidth="1"/>
    <col min="5393" max="5393" width="11.42578125" style="161"/>
    <col min="5394" max="5395" width="3.42578125" style="161" customWidth="1"/>
    <col min="5396" max="5396" width="2.85546875" style="161" customWidth="1"/>
    <col min="5397" max="5397" width="11.5703125" style="161" customWidth="1"/>
    <col min="5398" max="5398" width="2.140625" style="161" customWidth="1"/>
    <col min="5399" max="5399" width="11.42578125" style="161"/>
    <col min="5400" max="5400" width="1.42578125" style="161" customWidth="1"/>
    <col min="5401" max="5401" width="11.42578125" style="161"/>
    <col min="5402" max="5402" width="2" style="161" customWidth="1"/>
    <col min="5403" max="5403" width="11.42578125" style="161"/>
    <col min="5404" max="5404" width="2.85546875" style="161" customWidth="1"/>
    <col min="5405" max="5405" width="3.140625" style="161" customWidth="1"/>
    <col min="5406" max="5616" width="11.42578125" style="161"/>
    <col min="5617" max="5617" width="2.7109375" style="161" customWidth="1"/>
    <col min="5618" max="5618" width="10.5703125" style="161" customWidth="1"/>
    <col min="5619" max="5619" width="13.7109375" style="161" customWidth="1"/>
    <col min="5620" max="5620" width="16.5703125" style="161" customWidth="1"/>
    <col min="5621" max="5621" width="17.7109375" style="161" customWidth="1"/>
    <col min="5622" max="5622" width="10.7109375" style="161" customWidth="1"/>
    <col min="5623" max="5623" width="10" style="161" customWidth="1"/>
    <col min="5624" max="5624" width="2.7109375" style="161" customWidth="1"/>
    <col min="5625" max="5626" width="10" style="161" customWidth="1"/>
    <col min="5627" max="5627" width="2.42578125" style="161" customWidth="1"/>
    <col min="5628" max="5628" width="11.42578125" style="161"/>
    <col min="5629" max="5629" width="33" style="161" customWidth="1"/>
    <col min="5630" max="5630" width="5" style="161" customWidth="1"/>
    <col min="5631" max="5631" width="12.28515625" style="161" customWidth="1"/>
    <col min="5632" max="5632" width="5" style="161" customWidth="1"/>
    <col min="5633" max="5633" width="5.140625" style="161" customWidth="1"/>
    <col min="5634" max="5634" width="21.5703125" style="161" customWidth="1"/>
    <col min="5635" max="5635" width="5.140625" style="161" customWidth="1"/>
    <col min="5636" max="5636" width="23.7109375" style="161" customWidth="1"/>
    <col min="5637" max="5637" width="5.140625" style="161" customWidth="1"/>
    <col min="5638" max="5638" width="29.28515625" style="161" customWidth="1"/>
    <col min="5639" max="5639" width="5.140625" style="161" customWidth="1"/>
    <col min="5640" max="5640" width="21.140625" style="161" customWidth="1"/>
    <col min="5641" max="5641" width="5.140625" style="161" customWidth="1"/>
    <col min="5642" max="5642" width="3.7109375" style="161" customWidth="1"/>
    <col min="5643" max="5643" width="10.7109375" style="161" customWidth="1"/>
    <col min="5644" max="5644" width="2.28515625" style="161" customWidth="1"/>
    <col min="5645" max="5645" width="10.28515625" style="161" customWidth="1"/>
    <col min="5646" max="5646" width="1.85546875" style="161" customWidth="1"/>
    <col min="5647" max="5647" width="11.42578125" style="161"/>
    <col min="5648" max="5648" width="2.28515625" style="161" customWidth="1"/>
    <col min="5649" max="5649" width="11.42578125" style="161"/>
    <col min="5650" max="5651" width="3.42578125" style="161" customWidth="1"/>
    <col min="5652" max="5652" width="2.85546875" style="161" customWidth="1"/>
    <col min="5653" max="5653" width="11.5703125" style="161" customWidth="1"/>
    <col min="5654" max="5654" width="2.140625" style="161" customWidth="1"/>
    <col min="5655" max="5655" width="11.42578125" style="161"/>
    <col min="5656" max="5656" width="1.42578125" style="161" customWidth="1"/>
    <col min="5657" max="5657" width="11.42578125" style="161"/>
    <col min="5658" max="5658" width="2" style="161" customWidth="1"/>
    <col min="5659" max="5659" width="11.42578125" style="161"/>
    <col min="5660" max="5660" width="2.85546875" style="161" customWidth="1"/>
    <col min="5661" max="5661" width="3.140625" style="161" customWidth="1"/>
    <col min="5662" max="5872" width="11.42578125" style="161"/>
    <col min="5873" max="5873" width="2.7109375" style="161" customWidth="1"/>
    <col min="5874" max="5874" width="10.5703125" style="161" customWidth="1"/>
    <col min="5875" max="5875" width="13.7109375" style="161" customWidth="1"/>
    <col min="5876" max="5876" width="16.5703125" style="161" customWidth="1"/>
    <col min="5877" max="5877" width="17.7109375" style="161" customWidth="1"/>
    <col min="5878" max="5878" width="10.7109375" style="161" customWidth="1"/>
    <col min="5879" max="5879" width="10" style="161" customWidth="1"/>
    <col min="5880" max="5880" width="2.7109375" style="161" customWidth="1"/>
    <col min="5881" max="5882" width="10" style="161" customWidth="1"/>
    <col min="5883" max="5883" width="2.42578125" style="161" customWidth="1"/>
    <col min="5884" max="5884" width="11.42578125" style="161"/>
    <col min="5885" max="5885" width="33" style="161" customWidth="1"/>
    <col min="5886" max="5886" width="5" style="161" customWidth="1"/>
    <col min="5887" max="5887" width="12.28515625" style="161" customWidth="1"/>
    <col min="5888" max="5888" width="5" style="161" customWidth="1"/>
    <col min="5889" max="5889" width="5.140625" style="161" customWidth="1"/>
    <col min="5890" max="5890" width="21.5703125" style="161" customWidth="1"/>
    <col min="5891" max="5891" width="5.140625" style="161" customWidth="1"/>
    <col min="5892" max="5892" width="23.7109375" style="161" customWidth="1"/>
    <col min="5893" max="5893" width="5.140625" style="161" customWidth="1"/>
    <col min="5894" max="5894" width="29.28515625" style="161" customWidth="1"/>
    <col min="5895" max="5895" width="5.140625" style="161" customWidth="1"/>
    <col min="5896" max="5896" width="21.140625" style="161" customWidth="1"/>
    <col min="5897" max="5897" width="5.140625" style="161" customWidth="1"/>
    <col min="5898" max="5898" width="3.7109375" style="161" customWidth="1"/>
    <col min="5899" max="5899" width="10.7109375" style="161" customWidth="1"/>
    <col min="5900" max="5900" width="2.28515625" style="161" customWidth="1"/>
    <col min="5901" max="5901" width="10.28515625" style="161" customWidth="1"/>
    <col min="5902" max="5902" width="1.85546875" style="161" customWidth="1"/>
    <col min="5903" max="5903" width="11.42578125" style="161"/>
    <col min="5904" max="5904" width="2.28515625" style="161" customWidth="1"/>
    <col min="5905" max="5905" width="11.42578125" style="161"/>
    <col min="5906" max="5907" width="3.42578125" style="161" customWidth="1"/>
    <col min="5908" max="5908" width="2.85546875" style="161" customWidth="1"/>
    <col min="5909" max="5909" width="11.5703125" style="161" customWidth="1"/>
    <col min="5910" max="5910" width="2.140625" style="161" customWidth="1"/>
    <col min="5911" max="5911" width="11.42578125" style="161"/>
    <col min="5912" max="5912" width="1.42578125" style="161" customWidth="1"/>
    <col min="5913" max="5913" width="11.42578125" style="161"/>
    <col min="5914" max="5914" width="2" style="161" customWidth="1"/>
    <col min="5915" max="5915" width="11.42578125" style="161"/>
    <col min="5916" max="5916" width="2.85546875" style="161" customWidth="1"/>
    <col min="5917" max="5917" width="3.140625" style="161" customWidth="1"/>
    <col min="5918" max="6128" width="11.42578125" style="161"/>
    <col min="6129" max="6129" width="2.7109375" style="161" customWidth="1"/>
    <col min="6130" max="6130" width="10.5703125" style="161" customWidth="1"/>
    <col min="6131" max="6131" width="13.7109375" style="161" customWidth="1"/>
    <col min="6132" max="6132" width="16.5703125" style="161" customWidth="1"/>
    <col min="6133" max="6133" width="17.7109375" style="161" customWidth="1"/>
    <col min="6134" max="6134" width="10.7109375" style="161" customWidth="1"/>
    <col min="6135" max="6135" width="10" style="161" customWidth="1"/>
    <col min="6136" max="6136" width="2.7109375" style="161" customWidth="1"/>
    <col min="6137" max="6138" width="10" style="161" customWidth="1"/>
    <col min="6139" max="6139" width="2.42578125" style="161" customWidth="1"/>
    <col min="6140" max="6140" width="11.42578125" style="161"/>
    <col min="6141" max="6141" width="33" style="161" customWidth="1"/>
    <col min="6142" max="6142" width="5" style="161" customWidth="1"/>
    <col min="6143" max="6143" width="12.28515625" style="161" customWidth="1"/>
    <col min="6144" max="6144" width="5" style="161" customWidth="1"/>
    <col min="6145" max="6145" width="5.140625" style="161" customWidth="1"/>
    <col min="6146" max="6146" width="21.5703125" style="161" customWidth="1"/>
    <col min="6147" max="6147" width="5.140625" style="161" customWidth="1"/>
    <col min="6148" max="6148" width="23.7109375" style="161" customWidth="1"/>
    <col min="6149" max="6149" width="5.140625" style="161" customWidth="1"/>
    <col min="6150" max="6150" width="29.28515625" style="161" customWidth="1"/>
    <col min="6151" max="6151" width="5.140625" style="161" customWidth="1"/>
    <col min="6152" max="6152" width="21.140625" style="161" customWidth="1"/>
    <col min="6153" max="6153" width="5.140625" style="161" customWidth="1"/>
    <col min="6154" max="6154" width="3.7109375" style="161" customWidth="1"/>
    <col min="6155" max="6155" width="10.7109375" style="161" customWidth="1"/>
    <col min="6156" max="6156" width="2.28515625" style="161" customWidth="1"/>
    <col min="6157" max="6157" width="10.28515625" style="161" customWidth="1"/>
    <col min="6158" max="6158" width="1.85546875" style="161" customWidth="1"/>
    <col min="6159" max="6159" width="11.42578125" style="161"/>
    <col min="6160" max="6160" width="2.28515625" style="161" customWidth="1"/>
    <col min="6161" max="6161" width="11.42578125" style="161"/>
    <col min="6162" max="6163" width="3.42578125" style="161" customWidth="1"/>
    <col min="6164" max="6164" width="2.85546875" style="161" customWidth="1"/>
    <col min="6165" max="6165" width="11.5703125" style="161" customWidth="1"/>
    <col min="6166" max="6166" width="2.140625" style="161" customWidth="1"/>
    <col min="6167" max="6167" width="11.42578125" style="161"/>
    <col min="6168" max="6168" width="1.42578125" style="161" customWidth="1"/>
    <col min="6169" max="6169" width="11.42578125" style="161"/>
    <col min="6170" max="6170" width="2" style="161" customWidth="1"/>
    <col min="6171" max="6171" width="11.42578125" style="161"/>
    <col min="6172" max="6172" width="2.85546875" style="161" customWidth="1"/>
    <col min="6173" max="6173" width="3.140625" style="161" customWidth="1"/>
    <col min="6174" max="6384" width="11.42578125" style="161"/>
    <col min="6385" max="6385" width="2.7109375" style="161" customWidth="1"/>
    <col min="6386" max="6386" width="10.5703125" style="161" customWidth="1"/>
    <col min="6387" max="6387" width="13.7109375" style="161" customWidth="1"/>
    <col min="6388" max="6388" width="16.5703125" style="161" customWidth="1"/>
    <col min="6389" max="6389" width="17.7109375" style="161" customWidth="1"/>
    <col min="6390" max="6390" width="10.7109375" style="161" customWidth="1"/>
    <col min="6391" max="6391" width="10" style="161" customWidth="1"/>
    <col min="6392" max="6392" width="2.7109375" style="161" customWidth="1"/>
    <col min="6393" max="6394" width="10" style="161" customWidth="1"/>
    <col min="6395" max="6395" width="2.42578125" style="161" customWidth="1"/>
    <col min="6396" max="6396" width="11.42578125" style="161"/>
    <col min="6397" max="6397" width="33" style="161" customWidth="1"/>
    <col min="6398" max="6398" width="5" style="161" customWidth="1"/>
    <col min="6399" max="6399" width="12.28515625" style="161" customWidth="1"/>
    <col min="6400" max="6400" width="5" style="161" customWidth="1"/>
    <col min="6401" max="6401" width="5.140625" style="161" customWidth="1"/>
    <col min="6402" max="6402" width="21.5703125" style="161" customWidth="1"/>
    <col min="6403" max="6403" width="5.140625" style="161" customWidth="1"/>
    <col min="6404" max="6404" width="23.7109375" style="161" customWidth="1"/>
    <col min="6405" max="6405" width="5.140625" style="161" customWidth="1"/>
    <col min="6406" max="6406" width="29.28515625" style="161" customWidth="1"/>
    <col min="6407" max="6407" width="5.140625" style="161" customWidth="1"/>
    <col min="6408" max="6408" width="21.140625" style="161" customWidth="1"/>
    <col min="6409" max="6409" width="5.140625" style="161" customWidth="1"/>
    <col min="6410" max="6410" width="3.7109375" style="161" customWidth="1"/>
    <col min="6411" max="6411" width="10.7109375" style="161" customWidth="1"/>
    <col min="6412" max="6412" width="2.28515625" style="161" customWidth="1"/>
    <col min="6413" max="6413" width="10.28515625" style="161" customWidth="1"/>
    <col min="6414" max="6414" width="1.85546875" style="161" customWidth="1"/>
    <col min="6415" max="6415" width="11.42578125" style="161"/>
    <col min="6416" max="6416" width="2.28515625" style="161" customWidth="1"/>
    <col min="6417" max="6417" width="11.42578125" style="161"/>
    <col min="6418" max="6419" width="3.42578125" style="161" customWidth="1"/>
    <col min="6420" max="6420" width="2.85546875" style="161" customWidth="1"/>
    <col min="6421" max="6421" width="11.5703125" style="161" customWidth="1"/>
    <col min="6422" max="6422" width="2.140625" style="161" customWidth="1"/>
    <col min="6423" max="6423" width="11.42578125" style="161"/>
    <col min="6424" max="6424" width="1.42578125" style="161" customWidth="1"/>
    <col min="6425" max="6425" width="11.42578125" style="161"/>
    <col min="6426" max="6426" width="2" style="161" customWidth="1"/>
    <col min="6427" max="6427" width="11.42578125" style="161"/>
    <col min="6428" max="6428" width="2.85546875" style="161" customWidth="1"/>
    <col min="6429" max="6429" width="3.140625" style="161" customWidth="1"/>
    <col min="6430" max="6640" width="11.42578125" style="161"/>
    <col min="6641" max="6641" width="2.7109375" style="161" customWidth="1"/>
    <col min="6642" max="6642" width="10.5703125" style="161" customWidth="1"/>
    <col min="6643" max="6643" width="13.7109375" style="161" customWidth="1"/>
    <col min="6644" max="6644" width="16.5703125" style="161" customWidth="1"/>
    <col min="6645" max="6645" width="17.7109375" style="161" customWidth="1"/>
    <col min="6646" max="6646" width="10.7109375" style="161" customWidth="1"/>
    <col min="6647" max="6647" width="10" style="161" customWidth="1"/>
    <col min="6648" max="6648" width="2.7109375" style="161" customWidth="1"/>
    <col min="6649" max="6650" width="10" style="161" customWidth="1"/>
    <col min="6651" max="6651" width="2.42578125" style="161" customWidth="1"/>
    <col min="6652" max="6652" width="11.42578125" style="161"/>
    <col min="6653" max="6653" width="33" style="161" customWidth="1"/>
    <col min="6654" max="6654" width="5" style="161" customWidth="1"/>
    <col min="6655" max="6655" width="12.28515625" style="161" customWidth="1"/>
    <col min="6656" max="6656" width="5" style="161" customWidth="1"/>
    <col min="6657" max="6657" width="5.140625" style="161" customWidth="1"/>
    <col min="6658" max="6658" width="21.5703125" style="161" customWidth="1"/>
    <col min="6659" max="6659" width="5.140625" style="161" customWidth="1"/>
    <col min="6660" max="6660" width="23.7109375" style="161" customWidth="1"/>
    <col min="6661" max="6661" width="5.140625" style="161" customWidth="1"/>
    <col min="6662" max="6662" width="29.28515625" style="161" customWidth="1"/>
    <col min="6663" max="6663" width="5.140625" style="161" customWidth="1"/>
    <col min="6664" max="6664" width="21.140625" style="161" customWidth="1"/>
    <col min="6665" max="6665" width="5.140625" style="161" customWidth="1"/>
    <col min="6666" max="6666" width="3.7109375" style="161" customWidth="1"/>
    <col min="6667" max="6667" width="10.7109375" style="161" customWidth="1"/>
    <col min="6668" max="6668" width="2.28515625" style="161" customWidth="1"/>
    <col min="6669" max="6669" width="10.28515625" style="161" customWidth="1"/>
    <col min="6670" max="6670" width="1.85546875" style="161" customWidth="1"/>
    <col min="6671" max="6671" width="11.42578125" style="161"/>
    <col min="6672" max="6672" width="2.28515625" style="161" customWidth="1"/>
    <col min="6673" max="6673" width="11.42578125" style="161"/>
    <col min="6674" max="6675" width="3.42578125" style="161" customWidth="1"/>
    <col min="6676" max="6676" width="2.85546875" style="161" customWidth="1"/>
    <col min="6677" max="6677" width="11.5703125" style="161" customWidth="1"/>
    <col min="6678" max="6678" width="2.140625" style="161" customWidth="1"/>
    <col min="6679" max="6679" width="11.42578125" style="161"/>
    <col min="6680" max="6680" width="1.42578125" style="161" customWidth="1"/>
    <col min="6681" max="6681" width="11.42578125" style="161"/>
    <col min="6682" max="6682" width="2" style="161" customWidth="1"/>
    <col min="6683" max="6683" width="11.42578125" style="161"/>
    <col min="6684" max="6684" width="2.85546875" style="161" customWidth="1"/>
    <col min="6685" max="6685" width="3.140625" style="161" customWidth="1"/>
    <col min="6686" max="6896" width="11.42578125" style="161"/>
    <col min="6897" max="6897" width="2.7109375" style="161" customWidth="1"/>
    <col min="6898" max="6898" width="10.5703125" style="161" customWidth="1"/>
    <col min="6899" max="6899" width="13.7109375" style="161" customWidth="1"/>
    <col min="6900" max="6900" width="16.5703125" style="161" customWidth="1"/>
    <col min="6901" max="6901" width="17.7109375" style="161" customWidth="1"/>
    <col min="6902" max="6902" width="10.7109375" style="161" customWidth="1"/>
    <col min="6903" max="6903" width="10" style="161" customWidth="1"/>
    <col min="6904" max="6904" width="2.7109375" style="161" customWidth="1"/>
    <col min="6905" max="6906" width="10" style="161" customWidth="1"/>
    <col min="6907" max="6907" width="2.42578125" style="161" customWidth="1"/>
    <col min="6908" max="6908" width="11.42578125" style="161"/>
    <col min="6909" max="6909" width="33" style="161" customWidth="1"/>
    <col min="6910" max="6910" width="5" style="161" customWidth="1"/>
    <col min="6911" max="6911" width="12.28515625" style="161" customWidth="1"/>
    <col min="6912" max="6912" width="5" style="161" customWidth="1"/>
    <col min="6913" max="6913" width="5.140625" style="161" customWidth="1"/>
    <col min="6914" max="6914" width="21.5703125" style="161" customWidth="1"/>
    <col min="6915" max="6915" width="5.140625" style="161" customWidth="1"/>
    <col min="6916" max="6916" width="23.7109375" style="161" customWidth="1"/>
    <col min="6917" max="6917" width="5.140625" style="161" customWidth="1"/>
    <col min="6918" max="6918" width="29.28515625" style="161" customWidth="1"/>
    <col min="6919" max="6919" width="5.140625" style="161" customWidth="1"/>
    <col min="6920" max="6920" width="21.140625" style="161" customWidth="1"/>
    <col min="6921" max="6921" width="5.140625" style="161" customWidth="1"/>
    <col min="6922" max="6922" width="3.7109375" style="161" customWidth="1"/>
    <col min="6923" max="6923" width="10.7109375" style="161" customWidth="1"/>
    <col min="6924" max="6924" width="2.28515625" style="161" customWidth="1"/>
    <col min="6925" max="6925" width="10.28515625" style="161" customWidth="1"/>
    <col min="6926" max="6926" width="1.85546875" style="161" customWidth="1"/>
    <col min="6927" max="6927" width="11.42578125" style="161"/>
    <col min="6928" max="6928" width="2.28515625" style="161" customWidth="1"/>
    <col min="6929" max="6929" width="11.42578125" style="161"/>
    <col min="6930" max="6931" width="3.42578125" style="161" customWidth="1"/>
    <col min="6932" max="6932" width="2.85546875" style="161" customWidth="1"/>
    <col min="6933" max="6933" width="11.5703125" style="161" customWidth="1"/>
    <col min="6934" max="6934" width="2.140625" style="161" customWidth="1"/>
    <col min="6935" max="6935" width="11.42578125" style="161"/>
    <col min="6936" max="6936" width="1.42578125" style="161" customWidth="1"/>
    <col min="6937" max="6937" width="11.42578125" style="161"/>
    <col min="6938" max="6938" width="2" style="161" customWidth="1"/>
    <col min="6939" max="6939" width="11.42578125" style="161"/>
    <col min="6940" max="6940" width="2.85546875" style="161" customWidth="1"/>
    <col min="6941" max="6941" width="3.140625" style="161" customWidth="1"/>
    <col min="6942" max="7152" width="11.42578125" style="161"/>
    <col min="7153" max="7153" width="2.7109375" style="161" customWidth="1"/>
    <col min="7154" max="7154" width="10.5703125" style="161" customWidth="1"/>
    <col min="7155" max="7155" width="13.7109375" style="161" customWidth="1"/>
    <col min="7156" max="7156" width="16.5703125" style="161" customWidth="1"/>
    <col min="7157" max="7157" width="17.7109375" style="161" customWidth="1"/>
    <col min="7158" max="7158" width="10.7109375" style="161" customWidth="1"/>
    <col min="7159" max="7159" width="10" style="161" customWidth="1"/>
    <col min="7160" max="7160" width="2.7109375" style="161" customWidth="1"/>
    <col min="7161" max="7162" width="10" style="161" customWidth="1"/>
    <col min="7163" max="7163" width="2.42578125" style="161" customWidth="1"/>
    <col min="7164" max="7164" width="11.42578125" style="161"/>
    <col min="7165" max="7165" width="33" style="161" customWidth="1"/>
    <col min="7166" max="7166" width="5" style="161" customWidth="1"/>
    <col min="7167" max="7167" width="12.28515625" style="161" customWidth="1"/>
    <col min="7168" max="7168" width="5" style="161" customWidth="1"/>
    <col min="7169" max="7169" width="5.140625" style="161" customWidth="1"/>
    <col min="7170" max="7170" width="21.5703125" style="161" customWidth="1"/>
    <col min="7171" max="7171" width="5.140625" style="161" customWidth="1"/>
    <col min="7172" max="7172" width="23.7109375" style="161" customWidth="1"/>
    <col min="7173" max="7173" width="5.140625" style="161" customWidth="1"/>
    <col min="7174" max="7174" width="29.28515625" style="161" customWidth="1"/>
    <col min="7175" max="7175" width="5.140625" style="161" customWidth="1"/>
    <col min="7176" max="7176" width="21.140625" style="161" customWidth="1"/>
    <col min="7177" max="7177" width="5.140625" style="161" customWidth="1"/>
    <col min="7178" max="7178" width="3.7109375" style="161" customWidth="1"/>
    <col min="7179" max="7179" width="10.7109375" style="161" customWidth="1"/>
    <col min="7180" max="7180" width="2.28515625" style="161" customWidth="1"/>
    <col min="7181" max="7181" width="10.28515625" style="161" customWidth="1"/>
    <col min="7182" max="7182" width="1.85546875" style="161" customWidth="1"/>
    <col min="7183" max="7183" width="11.42578125" style="161"/>
    <col min="7184" max="7184" width="2.28515625" style="161" customWidth="1"/>
    <col min="7185" max="7185" width="11.42578125" style="161"/>
    <col min="7186" max="7187" width="3.42578125" style="161" customWidth="1"/>
    <col min="7188" max="7188" width="2.85546875" style="161" customWidth="1"/>
    <col min="7189" max="7189" width="11.5703125" style="161" customWidth="1"/>
    <col min="7190" max="7190" width="2.140625" style="161" customWidth="1"/>
    <col min="7191" max="7191" width="11.42578125" style="161"/>
    <col min="7192" max="7192" width="1.42578125" style="161" customWidth="1"/>
    <col min="7193" max="7193" width="11.42578125" style="161"/>
    <col min="7194" max="7194" width="2" style="161" customWidth="1"/>
    <col min="7195" max="7195" width="11.42578125" style="161"/>
    <col min="7196" max="7196" width="2.85546875" style="161" customWidth="1"/>
    <col min="7197" max="7197" width="3.140625" style="161" customWidth="1"/>
    <col min="7198" max="7408" width="11.42578125" style="161"/>
    <col min="7409" max="7409" width="2.7109375" style="161" customWidth="1"/>
    <col min="7410" max="7410" width="10.5703125" style="161" customWidth="1"/>
    <col min="7411" max="7411" width="13.7109375" style="161" customWidth="1"/>
    <col min="7412" max="7412" width="16.5703125" style="161" customWidth="1"/>
    <col min="7413" max="7413" width="17.7109375" style="161" customWidth="1"/>
    <col min="7414" max="7414" width="10.7109375" style="161" customWidth="1"/>
    <col min="7415" max="7415" width="10" style="161" customWidth="1"/>
    <col min="7416" max="7416" width="2.7109375" style="161" customWidth="1"/>
    <col min="7417" max="7418" width="10" style="161" customWidth="1"/>
    <col min="7419" max="7419" width="2.42578125" style="161" customWidth="1"/>
    <col min="7420" max="7420" width="11.42578125" style="161"/>
    <col min="7421" max="7421" width="33" style="161" customWidth="1"/>
    <col min="7422" max="7422" width="5" style="161" customWidth="1"/>
    <col min="7423" max="7423" width="12.28515625" style="161" customWidth="1"/>
    <col min="7424" max="7424" width="5" style="161" customWidth="1"/>
    <col min="7425" max="7425" width="5.140625" style="161" customWidth="1"/>
    <col min="7426" max="7426" width="21.5703125" style="161" customWidth="1"/>
    <col min="7427" max="7427" width="5.140625" style="161" customWidth="1"/>
    <col min="7428" max="7428" width="23.7109375" style="161" customWidth="1"/>
    <col min="7429" max="7429" width="5.140625" style="161" customWidth="1"/>
    <col min="7430" max="7430" width="29.28515625" style="161" customWidth="1"/>
    <col min="7431" max="7431" width="5.140625" style="161" customWidth="1"/>
    <col min="7432" max="7432" width="21.140625" style="161" customWidth="1"/>
    <col min="7433" max="7433" width="5.140625" style="161" customWidth="1"/>
    <col min="7434" max="7434" width="3.7109375" style="161" customWidth="1"/>
    <col min="7435" max="7435" width="10.7109375" style="161" customWidth="1"/>
    <col min="7436" max="7436" width="2.28515625" style="161" customWidth="1"/>
    <col min="7437" max="7437" width="10.28515625" style="161" customWidth="1"/>
    <col min="7438" max="7438" width="1.85546875" style="161" customWidth="1"/>
    <col min="7439" max="7439" width="11.42578125" style="161"/>
    <col min="7440" max="7440" width="2.28515625" style="161" customWidth="1"/>
    <col min="7441" max="7441" width="11.42578125" style="161"/>
    <col min="7442" max="7443" width="3.42578125" style="161" customWidth="1"/>
    <col min="7444" max="7444" width="2.85546875" style="161" customWidth="1"/>
    <col min="7445" max="7445" width="11.5703125" style="161" customWidth="1"/>
    <col min="7446" max="7446" width="2.140625" style="161" customWidth="1"/>
    <col min="7447" max="7447" width="11.42578125" style="161"/>
    <col min="7448" max="7448" width="1.42578125" style="161" customWidth="1"/>
    <col min="7449" max="7449" width="11.42578125" style="161"/>
    <col min="7450" max="7450" width="2" style="161" customWidth="1"/>
    <col min="7451" max="7451" width="11.42578125" style="161"/>
    <col min="7452" max="7452" width="2.85546875" style="161" customWidth="1"/>
    <col min="7453" max="7453" width="3.140625" style="161" customWidth="1"/>
    <col min="7454" max="7664" width="11.42578125" style="161"/>
    <col min="7665" max="7665" width="2.7109375" style="161" customWidth="1"/>
    <col min="7666" max="7666" width="10.5703125" style="161" customWidth="1"/>
    <col min="7667" max="7667" width="13.7109375" style="161" customWidth="1"/>
    <col min="7668" max="7668" width="16.5703125" style="161" customWidth="1"/>
    <col min="7669" max="7669" width="17.7109375" style="161" customWidth="1"/>
    <col min="7670" max="7670" width="10.7109375" style="161" customWidth="1"/>
    <col min="7671" max="7671" width="10" style="161" customWidth="1"/>
    <col min="7672" max="7672" width="2.7109375" style="161" customWidth="1"/>
    <col min="7673" max="7674" width="10" style="161" customWidth="1"/>
    <col min="7675" max="7675" width="2.42578125" style="161" customWidth="1"/>
    <col min="7676" max="7676" width="11.42578125" style="161"/>
    <col min="7677" max="7677" width="33" style="161" customWidth="1"/>
    <col min="7678" max="7678" width="5" style="161" customWidth="1"/>
    <col min="7679" max="7679" width="12.28515625" style="161" customWidth="1"/>
    <col min="7680" max="7680" width="5" style="161" customWidth="1"/>
    <col min="7681" max="7681" width="5.140625" style="161" customWidth="1"/>
    <col min="7682" max="7682" width="21.5703125" style="161" customWidth="1"/>
    <col min="7683" max="7683" width="5.140625" style="161" customWidth="1"/>
    <col min="7684" max="7684" width="23.7109375" style="161" customWidth="1"/>
    <col min="7685" max="7685" width="5.140625" style="161" customWidth="1"/>
    <col min="7686" max="7686" width="29.28515625" style="161" customWidth="1"/>
    <col min="7687" max="7687" width="5.140625" style="161" customWidth="1"/>
    <col min="7688" max="7688" width="21.140625" style="161" customWidth="1"/>
    <col min="7689" max="7689" width="5.140625" style="161" customWidth="1"/>
    <col min="7690" max="7690" width="3.7109375" style="161" customWidth="1"/>
    <col min="7691" max="7691" width="10.7109375" style="161" customWidth="1"/>
    <col min="7692" max="7692" width="2.28515625" style="161" customWidth="1"/>
    <col min="7693" max="7693" width="10.28515625" style="161" customWidth="1"/>
    <col min="7694" max="7694" width="1.85546875" style="161" customWidth="1"/>
    <col min="7695" max="7695" width="11.42578125" style="161"/>
    <col min="7696" max="7696" width="2.28515625" style="161" customWidth="1"/>
    <col min="7697" max="7697" width="11.42578125" style="161"/>
    <col min="7698" max="7699" width="3.42578125" style="161" customWidth="1"/>
    <col min="7700" max="7700" width="2.85546875" style="161" customWidth="1"/>
    <col min="7701" max="7701" width="11.5703125" style="161" customWidth="1"/>
    <col min="7702" max="7702" width="2.140625" style="161" customWidth="1"/>
    <col min="7703" max="7703" width="11.42578125" style="161"/>
    <col min="7704" max="7704" width="1.42578125" style="161" customWidth="1"/>
    <col min="7705" max="7705" width="11.42578125" style="161"/>
    <col min="7706" max="7706" width="2" style="161" customWidth="1"/>
    <col min="7707" max="7707" width="11.42578125" style="161"/>
    <col min="7708" max="7708" width="2.85546875" style="161" customWidth="1"/>
    <col min="7709" max="7709" width="3.140625" style="161" customWidth="1"/>
    <col min="7710" max="7920" width="11.42578125" style="161"/>
    <col min="7921" max="7921" width="2.7109375" style="161" customWidth="1"/>
    <col min="7922" max="7922" width="10.5703125" style="161" customWidth="1"/>
    <col min="7923" max="7923" width="13.7109375" style="161" customWidth="1"/>
    <col min="7924" max="7924" width="16.5703125" style="161" customWidth="1"/>
    <col min="7925" max="7925" width="17.7109375" style="161" customWidth="1"/>
    <col min="7926" max="7926" width="10.7109375" style="161" customWidth="1"/>
    <col min="7927" max="7927" width="10" style="161" customWidth="1"/>
    <col min="7928" max="7928" width="2.7109375" style="161" customWidth="1"/>
    <col min="7929" max="7930" width="10" style="161" customWidth="1"/>
    <col min="7931" max="7931" width="2.42578125" style="161" customWidth="1"/>
    <col min="7932" max="7932" width="11.42578125" style="161"/>
    <col min="7933" max="7933" width="33" style="161" customWidth="1"/>
    <col min="7934" max="7934" width="5" style="161" customWidth="1"/>
    <col min="7935" max="7935" width="12.28515625" style="161" customWidth="1"/>
    <col min="7936" max="7936" width="5" style="161" customWidth="1"/>
    <col min="7937" max="7937" width="5.140625" style="161" customWidth="1"/>
    <col min="7938" max="7938" width="21.5703125" style="161" customWidth="1"/>
    <col min="7939" max="7939" width="5.140625" style="161" customWidth="1"/>
    <col min="7940" max="7940" width="23.7109375" style="161" customWidth="1"/>
    <col min="7941" max="7941" width="5.140625" style="161" customWidth="1"/>
    <col min="7942" max="7942" width="29.28515625" style="161" customWidth="1"/>
    <col min="7943" max="7943" width="5.140625" style="161" customWidth="1"/>
    <col min="7944" max="7944" width="21.140625" style="161" customWidth="1"/>
    <col min="7945" max="7945" width="5.140625" style="161" customWidth="1"/>
    <col min="7946" max="7946" width="3.7109375" style="161" customWidth="1"/>
    <col min="7947" max="7947" width="10.7109375" style="161" customWidth="1"/>
    <col min="7948" max="7948" width="2.28515625" style="161" customWidth="1"/>
    <col min="7949" max="7949" width="10.28515625" style="161" customWidth="1"/>
    <col min="7950" max="7950" width="1.85546875" style="161" customWidth="1"/>
    <col min="7951" max="7951" width="11.42578125" style="161"/>
    <col min="7952" max="7952" width="2.28515625" style="161" customWidth="1"/>
    <col min="7953" max="7953" width="11.42578125" style="161"/>
    <col min="7954" max="7955" width="3.42578125" style="161" customWidth="1"/>
    <col min="7956" max="7956" width="2.85546875" style="161" customWidth="1"/>
    <col min="7957" max="7957" width="11.5703125" style="161" customWidth="1"/>
    <col min="7958" max="7958" width="2.140625" style="161" customWidth="1"/>
    <col min="7959" max="7959" width="11.42578125" style="161"/>
    <col min="7960" max="7960" width="1.42578125" style="161" customWidth="1"/>
    <col min="7961" max="7961" width="11.42578125" style="161"/>
    <col min="7962" max="7962" width="2" style="161" customWidth="1"/>
    <col min="7963" max="7963" width="11.42578125" style="161"/>
    <col min="7964" max="7964" width="2.85546875" style="161" customWidth="1"/>
    <col min="7965" max="7965" width="3.140625" style="161" customWidth="1"/>
    <col min="7966" max="8176" width="11.42578125" style="161"/>
    <col min="8177" max="8177" width="2.7109375" style="161" customWidth="1"/>
    <col min="8178" max="8178" width="10.5703125" style="161" customWidth="1"/>
    <col min="8179" max="8179" width="13.7109375" style="161" customWidth="1"/>
    <col min="8180" max="8180" width="16.5703125" style="161" customWidth="1"/>
    <col min="8181" max="8181" width="17.7109375" style="161" customWidth="1"/>
    <col min="8182" max="8182" width="10.7109375" style="161" customWidth="1"/>
    <col min="8183" max="8183" width="10" style="161" customWidth="1"/>
    <col min="8184" max="8184" width="2.7109375" style="161" customWidth="1"/>
    <col min="8185" max="8186" width="10" style="161" customWidth="1"/>
    <col min="8187" max="8187" width="2.42578125" style="161" customWidth="1"/>
    <col min="8188" max="8188" width="11.42578125" style="161"/>
    <col min="8189" max="8189" width="33" style="161" customWidth="1"/>
    <col min="8190" max="8190" width="5" style="161" customWidth="1"/>
    <col min="8191" max="8191" width="12.28515625" style="161" customWidth="1"/>
    <col min="8192" max="8192" width="5" style="161" customWidth="1"/>
    <col min="8193" max="8193" width="5.140625" style="161" customWidth="1"/>
    <col min="8194" max="8194" width="21.5703125" style="161" customWidth="1"/>
    <col min="8195" max="8195" width="5.140625" style="161" customWidth="1"/>
    <col min="8196" max="8196" width="23.7109375" style="161" customWidth="1"/>
    <col min="8197" max="8197" width="5.140625" style="161" customWidth="1"/>
    <col min="8198" max="8198" width="29.28515625" style="161" customWidth="1"/>
    <col min="8199" max="8199" width="5.140625" style="161" customWidth="1"/>
    <col min="8200" max="8200" width="21.140625" style="161" customWidth="1"/>
    <col min="8201" max="8201" width="5.140625" style="161" customWidth="1"/>
    <col min="8202" max="8202" width="3.7109375" style="161" customWidth="1"/>
    <col min="8203" max="8203" width="10.7109375" style="161" customWidth="1"/>
    <col min="8204" max="8204" width="2.28515625" style="161" customWidth="1"/>
    <col min="8205" max="8205" width="10.28515625" style="161" customWidth="1"/>
    <col min="8206" max="8206" width="1.85546875" style="161" customWidth="1"/>
    <col min="8207" max="8207" width="11.42578125" style="161"/>
    <col min="8208" max="8208" width="2.28515625" style="161" customWidth="1"/>
    <col min="8209" max="8209" width="11.42578125" style="161"/>
    <col min="8210" max="8211" width="3.42578125" style="161" customWidth="1"/>
    <col min="8212" max="8212" width="2.85546875" style="161" customWidth="1"/>
    <col min="8213" max="8213" width="11.5703125" style="161" customWidth="1"/>
    <col min="8214" max="8214" width="2.140625" style="161" customWidth="1"/>
    <col min="8215" max="8215" width="11.42578125" style="161"/>
    <col min="8216" max="8216" width="1.42578125" style="161" customWidth="1"/>
    <col min="8217" max="8217" width="11.42578125" style="161"/>
    <col min="8218" max="8218" width="2" style="161" customWidth="1"/>
    <col min="8219" max="8219" width="11.42578125" style="161"/>
    <col min="8220" max="8220" width="2.85546875" style="161" customWidth="1"/>
    <col min="8221" max="8221" width="3.140625" style="161" customWidth="1"/>
    <col min="8222" max="8432" width="11.42578125" style="161"/>
    <col min="8433" max="8433" width="2.7109375" style="161" customWidth="1"/>
    <col min="8434" max="8434" width="10.5703125" style="161" customWidth="1"/>
    <col min="8435" max="8435" width="13.7109375" style="161" customWidth="1"/>
    <col min="8436" max="8436" width="16.5703125" style="161" customWidth="1"/>
    <col min="8437" max="8437" width="17.7109375" style="161" customWidth="1"/>
    <col min="8438" max="8438" width="10.7109375" style="161" customWidth="1"/>
    <col min="8439" max="8439" width="10" style="161" customWidth="1"/>
    <col min="8440" max="8440" width="2.7109375" style="161" customWidth="1"/>
    <col min="8441" max="8442" width="10" style="161" customWidth="1"/>
    <col min="8443" max="8443" width="2.42578125" style="161" customWidth="1"/>
    <col min="8444" max="8444" width="11.42578125" style="161"/>
    <col min="8445" max="8445" width="33" style="161" customWidth="1"/>
    <col min="8446" max="8446" width="5" style="161" customWidth="1"/>
    <col min="8447" max="8447" width="12.28515625" style="161" customWidth="1"/>
    <col min="8448" max="8448" width="5" style="161" customWidth="1"/>
    <col min="8449" max="8449" width="5.140625" style="161" customWidth="1"/>
    <col min="8450" max="8450" width="21.5703125" style="161" customWidth="1"/>
    <col min="8451" max="8451" width="5.140625" style="161" customWidth="1"/>
    <col min="8452" max="8452" width="23.7109375" style="161" customWidth="1"/>
    <col min="8453" max="8453" width="5.140625" style="161" customWidth="1"/>
    <col min="8454" max="8454" width="29.28515625" style="161" customWidth="1"/>
    <col min="8455" max="8455" width="5.140625" style="161" customWidth="1"/>
    <col min="8456" max="8456" width="21.140625" style="161" customWidth="1"/>
    <col min="8457" max="8457" width="5.140625" style="161" customWidth="1"/>
    <col min="8458" max="8458" width="3.7109375" style="161" customWidth="1"/>
    <col min="8459" max="8459" width="10.7109375" style="161" customWidth="1"/>
    <col min="8460" max="8460" width="2.28515625" style="161" customWidth="1"/>
    <col min="8461" max="8461" width="10.28515625" style="161" customWidth="1"/>
    <col min="8462" max="8462" width="1.85546875" style="161" customWidth="1"/>
    <col min="8463" max="8463" width="11.42578125" style="161"/>
    <col min="8464" max="8464" width="2.28515625" style="161" customWidth="1"/>
    <col min="8465" max="8465" width="11.42578125" style="161"/>
    <col min="8466" max="8467" width="3.42578125" style="161" customWidth="1"/>
    <col min="8468" max="8468" width="2.85546875" style="161" customWidth="1"/>
    <col min="8469" max="8469" width="11.5703125" style="161" customWidth="1"/>
    <col min="8470" max="8470" width="2.140625" style="161" customWidth="1"/>
    <col min="8471" max="8471" width="11.42578125" style="161"/>
    <col min="8472" max="8472" width="1.42578125" style="161" customWidth="1"/>
    <col min="8473" max="8473" width="11.42578125" style="161"/>
    <col min="8474" max="8474" width="2" style="161" customWidth="1"/>
    <col min="8475" max="8475" width="11.42578125" style="161"/>
    <col min="8476" max="8476" width="2.85546875" style="161" customWidth="1"/>
    <col min="8477" max="8477" width="3.140625" style="161" customWidth="1"/>
    <col min="8478" max="8688" width="11.42578125" style="161"/>
    <col min="8689" max="8689" width="2.7109375" style="161" customWidth="1"/>
    <col min="8690" max="8690" width="10.5703125" style="161" customWidth="1"/>
    <col min="8691" max="8691" width="13.7109375" style="161" customWidth="1"/>
    <col min="8692" max="8692" width="16.5703125" style="161" customWidth="1"/>
    <col min="8693" max="8693" width="17.7109375" style="161" customWidth="1"/>
    <col min="8694" max="8694" width="10.7109375" style="161" customWidth="1"/>
    <col min="8695" max="8695" width="10" style="161" customWidth="1"/>
    <col min="8696" max="8696" width="2.7109375" style="161" customWidth="1"/>
    <col min="8697" max="8698" width="10" style="161" customWidth="1"/>
    <col min="8699" max="8699" width="2.42578125" style="161" customWidth="1"/>
    <col min="8700" max="8700" width="11.42578125" style="161"/>
    <col min="8701" max="8701" width="33" style="161" customWidth="1"/>
    <col min="8702" max="8702" width="5" style="161" customWidth="1"/>
    <col min="8703" max="8703" width="12.28515625" style="161" customWidth="1"/>
    <col min="8704" max="8704" width="5" style="161" customWidth="1"/>
    <col min="8705" max="8705" width="5.140625" style="161" customWidth="1"/>
    <col min="8706" max="8706" width="21.5703125" style="161" customWidth="1"/>
    <col min="8707" max="8707" width="5.140625" style="161" customWidth="1"/>
    <col min="8708" max="8708" width="23.7109375" style="161" customWidth="1"/>
    <col min="8709" max="8709" width="5.140625" style="161" customWidth="1"/>
    <col min="8710" max="8710" width="29.28515625" style="161" customWidth="1"/>
    <col min="8711" max="8711" width="5.140625" style="161" customWidth="1"/>
    <col min="8712" max="8712" width="21.140625" style="161" customWidth="1"/>
    <col min="8713" max="8713" width="5.140625" style="161" customWidth="1"/>
    <col min="8714" max="8714" width="3.7109375" style="161" customWidth="1"/>
    <col min="8715" max="8715" width="10.7109375" style="161" customWidth="1"/>
    <col min="8716" max="8716" width="2.28515625" style="161" customWidth="1"/>
    <col min="8717" max="8717" width="10.28515625" style="161" customWidth="1"/>
    <col min="8718" max="8718" width="1.85546875" style="161" customWidth="1"/>
    <col min="8719" max="8719" width="11.42578125" style="161"/>
    <col min="8720" max="8720" width="2.28515625" style="161" customWidth="1"/>
    <col min="8721" max="8721" width="11.42578125" style="161"/>
    <col min="8722" max="8723" width="3.42578125" style="161" customWidth="1"/>
    <col min="8724" max="8724" width="2.85546875" style="161" customWidth="1"/>
    <col min="8725" max="8725" width="11.5703125" style="161" customWidth="1"/>
    <col min="8726" max="8726" width="2.140625" style="161" customWidth="1"/>
    <col min="8727" max="8727" width="11.42578125" style="161"/>
    <col min="8728" max="8728" width="1.42578125" style="161" customWidth="1"/>
    <col min="8729" max="8729" width="11.42578125" style="161"/>
    <col min="8730" max="8730" width="2" style="161" customWidth="1"/>
    <col min="8731" max="8731" width="11.42578125" style="161"/>
    <col min="8732" max="8732" width="2.85546875" style="161" customWidth="1"/>
    <col min="8733" max="8733" width="3.140625" style="161" customWidth="1"/>
    <col min="8734" max="8944" width="11.42578125" style="161"/>
    <col min="8945" max="8945" width="2.7109375" style="161" customWidth="1"/>
    <col min="8946" max="8946" width="10.5703125" style="161" customWidth="1"/>
    <col min="8947" max="8947" width="13.7109375" style="161" customWidth="1"/>
    <col min="8948" max="8948" width="16.5703125" style="161" customWidth="1"/>
    <col min="8949" max="8949" width="17.7109375" style="161" customWidth="1"/>
    <col min="8950" max="8950" width="10.7109375" style="161" customWidth="1"/>
    <col min="8951" max="8951" width="10" style="161" customWidth="1"/>
    <col min="8952" max="8952" width="2.7109375" style="161" customWidth="1"/>
    <col min="8953" max="8954" width="10" style="161" customWidth="1"/>
    <col min="8955" max="8955" width="2.42578125" style="161" customWidth="1"/>
    <col min="8956" max="8956" width="11.42578125" style="161"/>
    <col min="8957" max="8957" width="33" style="161" customWidth="1"/>
    <col min="8958" max="8958" width="5" style="161" customWidth="1"/>
    <col min="8959" max="8959" width="12.28515625" style="161" customWidth="1"/>
    <col min="8960" max="8960" width="5" style="161" customWidth="1"/>
    <col min="8961" max="8961" width="5.140625" style="161" customWidth="1"/>
    <col min="8962" max="8962" width="21.5703125" style="161" customWidth="1"/>
    <col min="8963" max="8963" width="5.140625" style="161" customWidth="1"/>
    <col min="8964" max="8964" width="23.7109375" style="161" customWidth="1"/>
    <col min="8965" max="8965" width="5.140625" style="161" customWidth="1"/>
    <col min="8966" max="8966" width="29.28515625" style="161" customWidth="1"/>
    <col min="8967" max="8967" width="5.140625" style="161" customWidth="1"/>
    <col min="8968" max="8968" width="21.140625" style="161" customWidth="1"/>
    <col min="8969" max="8969" width="5.140625" style="161" customWidth="1"/>
    <col min="8970" max="8970" width="3.7109375" style="161" customWidth="1"/>
    <col min="8971" max="8971" width="10.7109375" style="161" customWidth="1"/>
    <col min="8972" max="8972" width="2.28515625" style="161" customWidth="1"/>
    <col min="8973" max="8973" width="10.28515625" style="161" customWidth="1"/>
    <col min="8974" max="8974" width="1.85546875" style="161" customWidth="1"/>
    <col min="8975" max="8975" width="11.42578125" style="161"/>
    <col min="8976" max="8976" width="2.28515625" style="161" customWidth="1"/>
    <col min="8977" max="8977" width="11.42578125" style="161"/>
    <col min="8978" max="8979" width="3.42578125" style="161" customWidth="1"/>
    <col min="8980" max="8980" width="2.85546875" style="161" customWidth="1"/>
    <col min="8981" max="8981" width="11.5703125" style="161" customWidth="1"/>
    <col min="8982" max="8982" width="2.140625" style="161" customWidth="1"/>
    <col min="8983" max="8983" width="11.42578125" style="161"/>
    <col min="8984" max="8984" width="1.42578125" style="161" customWidth="1"/>
    <col min="8985" max="8985" width="11.42578125" style="161"/>
    <col min="8986" max="8986" width="2" style="161" customWidth="1"/>
    <col min="8987" max="8987" width="11.42578125" style="161"/>
    <col min="8988" max="8988" width="2.85546875" style="161" customWidth="1"/>
    <col min="8989" max="8989" width="3.140625" style="161" customWidth="1"/>
    <col min="8990" max="9200" width="11.42578125" style="161"/>
    <col min="9201" max="9201" width="2.7109375" style="161" customWidth="1"/>
    <col min="9202" max="9202" width="10.5703125" style="161" customWidth="1"/>
    <col min="9203" max="9203" width="13.7109375" style="161" customWidth="1"/>
    <col min="9204" max="9204" width="16.5703125" style="161" customWidth="1"/>
    <col min="9205" max="9205" width="17.7109375" style="161" customWidth="1"/>
    <col min="9206" max="9206" width="10.7109375" style="161" customWidth="1"/>
    <col min="9207" max="9207" width="10" style="161" customWidth="1"/>
    <col min="9208" max="9208" width="2.7109375" style="161" customWidth="1"/>
    <col min="9209" max="9210" width="10" style="161" customWidth="1"/>
    <col min="9211" max="9211" width="2.42578125" style="161" customWidth="1"/>
    <col min="9212" max="9212" width="11.42578125" style="161"/>
    <col min="9213" max="9213" width="33" style="161" customWidth="1"/>
    <col min="9214" max="9214" width="5" style="161" customWidth="1"/>
    <col min="9215" max="9215" width="12.28515625" style="161" customWidth="1"/>
    <col min="9216" max="9216" width="5" style="161" customWidth="1"/>
    <col min="9217" max="9217" width="5.140625" style="161" customWidth="1"/>
    <col min="9218" max="9218" width="21.5703125" style="161" customWidth="1"/>
    <col min="9219" max="9219" width="5.140625" style="161" customWidth="1"/>
    <col min="9220" max="9220" width="23.7109375" style="161" customWidth="1"/>
    <col min="9221" max="9221" width="5.140625" style="161" customWidth="1"/>
    <col min="9222" max="9222" width="29.28515625" style="161" customWidth="1"/>
    <col min="9223" max="9223" width="5.140625" style="161" customWidth="1"/>
    <col min="9224" max="9224" width="21.140625" style="161" customWidth="1"/>
    <col min="9225" max="9225" width="5.140625" style="161" customWidth="1"/>
    <col min="9226" max="9226" width="3.7109375" style="161" customWidth="1"/>
    <col min="9227" max="9227" width="10.7109375" style="161" customWidth="1"/>
    <col min="9228" max="9228" width="2.28515625" style="161" customWidth="1"/>
    <col min="9229" max="9229" width="10.28515625" style="161" customWidth="1"/>
    <col min="9230" max="9230" width="1.85546875" style="161" customWidth="1"/>
    <col min="9231" max="9231" width="11.42578125" style="161"/>
    <col min="9232" max="9232" width="2.28515625" style="161" customWidth="1"/>
    <col min="9233" max="9233" width="11.42578125" style="161"/>
    <col min="9234" max="9235" width="3.42578125" style="161" customWidth="1"/>
    <col min="9236" max="9236" width="2.85546875" style="161" customWidth="1"/>
    <col min="9237" max="9237" width="11.5703125" style="161" customWidth="1"/>
    <col min="9238" max="9238" width="2.140625" style="161" customWidth="1"/>
    <col min="9239" max="9239" width="11.42578125" style="161"/>
    <col min="9240" max="9240" width="1.42578125" style="161" customWidth="1"/>
    <col min="9241" max="9241" width="11.42578125" style="161"/>
    <col min="9242" max="9242" width="2" style="161" customWidth="1"/>
    <col min="9243" max="9243" width="11.42578125" style="161"/>
    <col min="9244" max="9244" width="2.85546875" style="161" customWidth="1"/>
    <col min="9245" max="9245" width="3.140625" style="161" customWidth="1"/>
    <col min="9246" max="9456" width="11.42578125" style="161"/>
    <col min="9457" max="9457" width="2.7109375" style="161" customWidth="1"/>
    <col min="9458" max="9458" width="10.5703125" style="161" customWidth="1"/>
    <col min="9459" max="9459" width="13.7109375" style="161" customWidth="1"/>
    <col min="9460" max="9460" width="16.5703125" style="161" customWidth="1"/>
    <col min="9461" max="9461" width="17.7109375" style="161" customWidth="1"/>
    <col min="9462" max="9462" width="10.7109375" style="161" customWidth="1"/>
    <col min="9463" max="9463" width="10" style="161" customWidth="1"/>
    <col min="9464" max="9464" width="2.7109375" style="161" customWidth="1"/>
    <col min="9465" max="9466" width="10" style="161" customWidth="1"/>
    <col min="9467" max="9467" width="2.42578125" style="161" customWidth="1"/>
    <col min="9468" max="9468" width="11.42578125" style="161"/>
    <col min="9469" max="9469" width="33" style="161" customWidth="1"/>
    <col min="9470" max="9470" width="5" style="161" customWidth="1"/>
    <col min="9471" max="9471" width="12.28515625" style="161" customWidth="1"/>
    <col min="9472" max="9472" width="5" style="161" customWidth="1"/>
    <col min="9473" max="9473" width="5.140625" style="161" customWidth="1"/>
    <col min="9474" max="9474" width="21.5703125" style="161" customWidth="1"/>
    <col min="9475" max="9475" width="5.140625" style="161" customWidth="1"/>
    <col min="9476" max="9476" width="23.7109375" style="161" customWidth="1"/>
    <col min="9477" max="9477" width="5.140625" style="161" customWidth="1"/>
    <col min="9478" max="9478" width="29.28515625" style="161" customWidth="1"/>
    <col min="9479" max="9479" width="5.140625" style="161" customWidth="1"/>
    <col min="9480" max="9480" width="21.140625" style="161" customWidth="1"/>
    <col min="9481" max="9481" width="5.140625" style="161" customWidth="1"/>
    <col min="9482" max="9482" width="3.7109375" style="161" customWidth="1"/>
    <col min="9483" max="9483" width="10.7109375" style="161" customWidth="1"/>
    <col min="9484" max="9484" width="2.28515625" style="161" customWidth="1"/>
    <col min="9485" max="9485" width="10.28515625" style="161" customWidth="1"/>
    <col min="9486" max="9486" width="1.85546875" style="161" customWidth="1"/>
    <col min="9487" max="9487" width="11.42578125" style="161"/>
    <col min="9488" max="9488" width="2.28515625" style="161" customWidth="1"/>
    <col min="9489" max="9489" width="11.42578125" style="161"/>
    <col min="9490" max="9491" width="3.42578125" style="161" customWidth="1"/>
    <col min="9492" max="9492" width="2.85546875" style="161" customWidth="1"/>
    <col min="9493" max="9493" width="11.5703125" style="161" customWidth="1"/>
    <col min="9494" max="9494" width="2.140625" style="161" customWidth="1"/>
    <col min="9495" max="9495" width="11.42578125" style="161"/>
    <col min="9496" max="9496" width="1.42578125" style="161" customWidth="1"/>
    <col min="9497" max="9497" width="11.42578125" style="161"/>
    <col min="9498" max="9498" width="2" style="161" customWidth="1"/>
    <col min="9499" max="9499" width="11.42578125" style="161"/>
    <col min="9500" max="9500" width="2.85546875" style="161" customWidth="1"/>
    <col min="9501" max="9501" width="3.140625" style="161" customWidth="1"/>
    <col min="9502" max="9712" width="11.42578125" style="161"/>
    <col min="9713" max="9713" width="2.7109375" style="161" customWidth="1"/>
    <col min="9714" max="9714" width="10.5703125" style="161" customWidth="1"/>
    <col min="9715" max="9715" width="13.7109375" style="161" customWidth="1"/>
    <col min="9716" max="9716" width="16.5703125" style="161" customWidth="1"/>
    <col min="9717" max="9717" width="17.7109375" style="161" customWidth="1"/>
    <col min="9718" max="9718" width="10.7109375" style="161" customWidth="1"/>
    <col min="9719" max="9719" width="10" style="161" customWidth="1"/>
    <col min="9720" max="9720" width="2.7109375" style="161" customWidth="1"/>
    <col min="9721" max="9722" width="10" style="161" customWidth="1"/>
    <col min="9723" max="9723" width="2.42578125" style="161" customWidth="1"/>
    <col min="9724" max="9724" width="11.42578125" style="161"/>
    <col min="9725" max="9725" width="33" style="161" customWidth="1"/>
    <col min="9726" max="9726" width="5" style="161" customWidth="1"/>
    <col min="9727" max="9727" width="12.28515625" style="161" customWidth="1"/>
    <col min="9728" max="9728" width="5" style="161" customWidth="1"/>
    <col min="9729" max="9729" width="5.140625" style="161" customWidth="1"/>
    <col min="9730" max="9730" width="21.5703125" style="161" customWidth="1"/>
    <col min="9731" max="9731" width="5.140625" style="161" customWidth="1"/>
    <col min="9732" max="9732" width="23.7109375" style="161" customWidth="1"/>
    <col min="9733" max="9733" width="5.140625" style="161" customWidth="1"/>
    <col min="9734" max="9734" width="29.28515625" style="161" customWidth="1"/>
    <col min="9735" max="9735" width="5.140625" style="161" customWidth="1"/>
    <col min="9736" max="9736" width="21.140625" style="161" customWidth="1"/>
    <col min="9737" max="9737" width="5.140625" style="161" customWidth="1"/>
    <col min="9738" max="9738" width="3.7109375" style="161" customWidth="1"/>
    <col min="9739" max="9739" width="10.7109375" style="161" customWidth="1"/>
    <col min="9740" max="9740" width="2.28515625" style="161" customWidth="1"/>
    <col min="9741" max="9741" width="10.28515625" style="161" customWidth="1"/>
    <col min="9742" max="9742" width="1.85546875" style="161" customWidth="1"/>
    <col min="9743" max="9743" width="11.42578125" style="161"/>
    <col min="9744" max="9744" width="2.28515625" style="161" customWidth="1"/>
    <col min="9745" max="9745" width="11.42578125" style="161"/>
    <col min="9746" max="9747" width="3.42578125" style="161" customWidth="1"/>
    <col min="9748" max="9748" width="2.85546875" style="161" customWidth="1"/>
    <col min="9749" max="9749" width="11.5703125" style="161" customWidth="1"/>
    <col min="9750" max="9750" width="2.140625" style="161" customWidth="1"/>
    <col min="9751" max="9751" width="11.42578125" style="161"/>
    <col min="9752" max="9752" width="1.42578125" style="161" customWidth="1"/>
    <col min="9753" max="9753" width="11.42578125" style="161"/>
    <col min="9754" max="9754" width="2" style="161" customWidth="1"/>
    <col min="9755" max="9755" width="11.42578125" style="161"/>
    <col min="9756" max="9756" width="2.85546875" style="161" customWidth="1"/>
    <col min="9757" max="9757" width="3.140625" style="161" customWidth="1"/>
    <col min="9758" max="9968" width="11.42578125" style="161"/>
    <col min="9969" max="9969" width="2.7109375" style="161" customWidth="1"/>
    <col min="9970" max="9970" width="10.5703125" style="161" customWidth="1"/>
    <col min="9971" max="9971" width="13.7109375" style="161" customWidth="1"/>
    <col min="9972" max="9972" width="16.5703125" style="161" customWidth="1"/>
    <col min="9973" max="9973" width="17.7109375" style="161" customWidth="1"/>
    <col min="9974" max="9974" width="10.7109375" style="161" customWidth="1"/>
    <col min="9975" max="9975" width="10" style="161" customWidth="1"/>
    <col min="9976" max="9976" width="2.7109375" style="161" customWidth="1"/>
    <col min="9977" max="9978" width="10" style="161" customWidth="1"/>
    <col min="9979" max="9979" width="2.42578125" style="161" customWidth="1"/>
    <col min="9980" max="9980" width="11.42578125" style="161"/>
    <col min="9981" max="9981" width="33" style="161" customWidth="1"/>
    <col min="9982" max="9982" width="5" style="161" customWidth="1"/>
    <col min="9983" max="9983" width="12.28515625" style="161" customWidth="1"/>
    <col min="9984" max="9984" width="5" style="161" customWidth="1"/>
    <col min="9985" max="9985" width="5.140625" style="161" customWidth="1"/>
    <col min="9986" max="9986" width="21.5703125" style="161" customWidth="1"/>
    <col min="9987" max="9987" width="5.140625" style="161" customWidth="1"/>
    <col min="9988" max="9988" width="23.7109375" style="161" customWidth="1"/>
    <col min="9989" max="9989" width="5.140625" style="161" customWidth="1"/>
    <col min="9990" max="9990" width="29.28515625" style="161" customWidth="1"/>
    <col min="9991" max="9991" width="5.140625" style="161" customWidth="1"/>
    <col min="9992" max="9992" width="21.140625" style="161" customWidth="1"/>
    <col min="9993" max="9993" width="5.140625" style="161" customWidth="1"/>
    <col min="9994" max="9994" width="3.7109375" style="161" customWidth="1"/>
    <col min="9995" max="9995" width="10.7109375" style="161" customWidth="1"/>
    <col min="9996" max="9996" width="2.28515625" style="161" customWidth="1"/>
    <col min="9997" max="9997" width="10.28515625" style="161" customWidth="1"/>
    <col min="9998" max="9998" width="1.85546875" style="161" customWidth="1"/>
    <col min="9999" max="9999" width="11.42578125" style="161"/>
    <col min="10000" max="10000" width="2.28515625" style="161" customWidth="1"/>
    <col min="10001" max="10001" width="11.42578125" style="161"/>
    <col min="10002" max="10003" width="3.42578125" style="161" customWidth="1"/>
    <col min="10004" max="10004" width="2.85546875" style="161" customWidth="1"/>
    <col min="10005" max="10005" width="11.5703125" style="161" customWidth="1"/>
    <col min="10006" max="10006" width="2.140625" style="161" customWidth="1"/>
    <col min="10007" max="10007" width="11.42578125" style="161"/>
    <col min="10008" max="10008" width="1.42578125" style="161" customWidth="1"/>
    <col min="10009" max="10009" width="11.42578125" style="161"/>
    <col min="10010" max="10010" width="2" style="161" customWidth="1"/>
    <col min="10011" max="10011" width="11.42578125" style="161"/>
    <col min="10012" max="10012" width="2.85546875" style="161" customWidth="1"/>
    <col min="10013" max="10013" width="3.140625" style="161" customWidth="1"/>
    <col min="10014" max="10224" width="11.42578125" style="161"/>
    <col min="10225" max="10225" width="2.7109375" style="161" customWidth="1"/>
    <col min="10226" max="10226" width="10.5703125" style="161" customWidth="1"/>
    <col min="10227" max="10227" width="13.7109375" style="161" customWidth="1"/>
    <col min="10228" max="10228" width="16.5703125" style="161" customWidth="1"/>
    <col min="10229" max="10229" width="17.7109375" style="161" customWidth="1"/>
    <col min="10230" max="10230" width="10.7109375" style="161" customWidth="1"/>
    <col min="10231" max="10231" width="10" style="161" customWidth="1"/>
    <col min="10232" max="10232" width="2.7109375" style="161" customWidth="1"/>
    <col min="10233" max="10234" width="10" style="161" customWidth="1"/>
    <col min="10235" max="10235" width="2.42578125" style="161" customWidth="1"/>
    <col min="10236" max="10236" width="11.42578125" style="161"/>
    <col min="10237" max="10237" width="33" style="161" customWidth="1"/>
    <col min="10238" max="10238" width="5" style="161" customWidth="1"/>
    <col min="10239" max="10239" width="12.28515625" style="161" customWidth="1"/>
    <col min="10240" max="10240" width="5" style="161" customWidth="1"/>
    <col min="10241" max="10241" width="5.140625" style="161" customWidth="1"/>
    <col min="10242" max="10242" width="21.5703125" style="161" customWidth="1"/>
    <col min="10243" max="10243" width="5.140625" style="161" customWidth="1"/>
    <col min="10244" max="10244" width="23.7109375" style="161" customWidth="1"/>
    <col min="10245" max="10245" width="5.140625" style="161" customWidth="1"/>
    <col min="10246" max="10246" width="29.28515625" style="161" customWidth="1"/>
    <col min="10247" max="10247" width="5.140625" style="161" customWidth="1"/>
    <col min="10248" max="10248" width="21.140625" style="161" customWidth="1"/>
    <col min="10249" max="10249" width="5.140625" style="161" customWidth="1"/>
    <col min="10250" max="10250" width="3.7109375" style="161" customWidth="1"/>
    <col min="10251" max="10251" width="10.7109375" style="161" customWidth="1"/>
    <col min="10252" max="10252" width="2.28515625" style="161" customWidth="1"/>
    <col min="10253" max="10253" width="10.28515625" style="161" customWidth="1"/>
    <col min="10254" max="10254" width="1.85546875" style="161" customWidth="1"/>
    <col min="10255" max="10255" width="11.42578125" style="161"/>
    <col min="10256" max="10256" width="2.28515625" style="161" customWidth="1"/>
    <col min="10257" max="10257" width="11.42578125" style="161"/>
    <col min="10258" max="10259" width="3.42578125" style="161" customWidth="1"/>
    <col min="10260" max="10260" width="2.85546875" style="161" customWidth="1"/>
    <col min="10261" max="10261" width="11.5703125" style="161" customWidth="1"/>
    <col min="10262" max="10262" width="2.140625" style="161" customWidth="1"/>
    <col min="10263" max="10263" width="11.42578125" style="161"/>
    <col min="10264" max="10264" width="1.42578125" style="161" customWidth="1"/>
    <col min="10265" max="10265" width="11.42578125" style="161"/>
    <col min="10266" max="10266" width="2" style="161" customWidth="1"/>
    <col min="10267" max="10267" width="11.42578125" style="161"/>
    <col min="10268" max="10268" width="2.85546875" style="161" customWidth="1"/>
    <col min="10269" max="10269" width="3.140625" style="161" customWidth="1"/>
    <col min="10270" max="10480" width="11.42578125" style="161"/>
    <col min="10481" max="10481" width="2.7109375" style="161" customWidth="1"/>
    <col min="10482" max="10482" width="10.5703125" style="161" customWidth="1"/>
    <col min="10483" max="10483" width="13.7109375" style="161" customWidth="1"/>
    <col min="10484" max="10484" width="16.5703125" style="161" customWidth="1"/>
    <col min="10485" max="10485" width="17.7109375" style="161" customWidth="1"/>
    <col min="10486" max="10486" width="10.7109375" style="161" customWidth="1"/>
    <col min="10487" max="10487" width="10" style="161" customWidth="1"/>
    <col min="10488" max="10488" width="2.7109375" style="161" customWidth="1"/>
    <col min="10489" max="10490" width="10" style="161" customWidth="1"/>
    <col min="10491" max="10491" width="2.42578125" style="161" customWidth="1"/>
    <col min="10492" max="10492" width="11.42578125" style="161"/>
    <col min="10493" max="10493" width="33" style="161" customWidth="1"/>
    <col min="10494" max="10494" width="5" style="161" customWidth="1"/>
    <col min="10495" max="10495" width="12.28515625" style="161" customWidth="1"/>
    <col min="10496" max="10496" width="5" style="161" customWidth="1"/>
    <col min="10497" max="10497" width="5.140625" style="161" customWidth="1"/>
    <col min="10498" max="10498" width="21.5703125" style="161" customWidth="1"/>
    <col min="10499" max="10499" width="5.140625" style="161" customWidth="1"/>
    <col min="10500" max="10500" width="23.7109375" style="161" customWidth="1"/>
    <col min="10501" max="10501" width="5.140625" style="161" customWidth="1"/>
    <col min="10502" max="10502" width="29.28515625" style="161" customWidth="1"/>
    <col min="10503" max="10503" width="5.140625" style="161" customWidth="1"/>
    <col min="10504" max="10504" width="21.140625" style="161" customWidth="1"/>
    <col min="10505" max="10505" width="5.140625" style="161" customWidth="1"/>
    <col min="10506" max="10506" width="3.7109375" style="161" customWidth="1"/>
    <col min="10507" max="10507" width="10.7109375" style="161" customWidth="1"/>
    <col min="10508" max="10508" width="2.28515625" style="161" customWidth="1"/>
    <col min="10509" max="10509" width="10.28515625" style="161" customWidth="1"/>
    <col min="10510" max="10510" width="1.85546875" style="161" customWidth="1"/>
    <col min="10511" max="10511" width="11.42578125" style="161"/>
    <col min="10512" max="10512" width="2.28515625" style="161" customWidth="1"/>
    <col min="10513" max="10513" width="11.42578125" style="161"/>
    <col min="10514" max="10515" width="3.42578125" style="161" customWidth="1"/>
    <col min="10516" max="10516" width="2.85546875" style="161" customWidth="1"/>
    <col min="10517" max="10517" width="11.5703125" style="161" customWidth="1"/>
    <col min="10518" max="10518" width="2.140625" style="161" customWidth="1"/>
    <col min="10519" max="10519" width="11.42578125" style="161"/>
    <col min="10520" max="10520" width="1.42578125" style="161" customWidth="1"/>
    <col min="10521" max="10521" width="11.42578125" style="161"/>
    <col min="10522" max="10522" width="2" style="161" customWidth="1"/>
    <col min="10523" max="10523" width="11.42578125" style="161"/>
    <col min="10524" max="10524" width="2.85546875" style="161" customWidth="1"/>
    <col min="10525" max="10525" width="3.140625" style="161" customWidth="1"/>
    <col min="10526" max="10736" width="11.42578125" style="161"/>
    <col min="10737" max="10737" width="2.7109375" style="161" customWidth="1"/>
    <col min="10738" max="10738" width="10.5703125" style="161" customWidth="1"/>
    <col min="10739" max="10739" width="13.7109375" style="161" customWidth="1"/>
    <col min="10740" max="10740" width="16.5703125" style="161" customWidth="1"/>
    <col min="10741" max="10741" width="17.7109375" style="161" customWidth="1"/>
    <col min="10742" max="10742" width="10.7109375" style="161" customWidth="1"/>
    <col min="10743" max="10743" width="10" style="161" customWidth="1"/>
    <col min="10744" max="10744" width="2.7109375" style="161" customWidth="1"/>
    <col min="10745" max="10746" width="10" style="161" customWidth="1"/>
    <col min="10747" max="10747" width="2.42578125" style="161" customWidth="1"/>
    <col min="10748" max="10748" width="11.42578125" style="161"/>
    <col min="10749" max="10749" width="33" style="161" customWidth="1"/>
    <col min="10750" max="10750" width="5" style="161" customWidth="1"/>
    <col min="10751" max="10751" width="12.28515625" style="161" customWidth="1"/>
    <col min="10752" max="10752" width="5" style="161" customWidth="1"/>
    <col min="10753" max="10753" width="5.140625" style="161" customWidth="1"/>
    <col min="10754" max="10754" width="21.5703125" style="161" customWidth="1"/>
    <col min="10755" max="10755" width="5.140625" style="161" customWidth="1"/>
    <col min="10756" max="10756" width="23.7109375" style="161" customWidth="1"/>
    <col min="10757" max="10757" width="5.140625" style="161" customWidth="1"/>
    <col min="10758" max="10758" width="29.28515625" style="161" customWidth="1"/>
    <col min="10759" max="10759" width="5.140625" style="161" customWidth="1"/>
    <col min="10760" max="10760" width="21.140625" style="161" customWidth="1"/>
    <col min="10761" max="10761" width="5.140625" style="161" customWidth="1"/>
    <col min="10762" max="10762" width="3.7109375" style="161" customWidth="1"/>
    <col min="10763" max="10763" width="10.7109375" style="161" customWidth="1"/>
    <col min="10764" max="10764" width="2.28515625" style="161" customWidth="1"/>
    <col min="10765" max="10765" width="10.28515625" style="161" customWidth="1"/>
    <col min="10766" max="10766" width="1.85546875" style="161" customWidth="1"/>
    <col min="10767" max="10767" width="11.42578125" style="161"/>
    <col min="10768" max="10768" width="2.28515625" style="161" customWidth="1"/>
    <col min="10769" max="10769" width="11.42578125" style="161"/>
    <col min="10770" max="10771" width="3.42578125" style="161" customWidth="1"/>
    <col min="10772" max="10772" width="2.85546875" style="161" customWidth="1"/>
    <col min="10773" max="10773" width="11.5703125" style="161" customWidth="1"/>
    <col min="10774" max="10774" width="2.140625" style="161" customWidth="1"/>
    <col min="10775" max="10775" width="11.42578125" style="161"/>
    <col min="10776" max="10776" width="1.42578125" style="161" customWidth="1"/>
    <col min="10777" max="10777" width="11.42578125" style="161"/>
    <col min="10778" max="10778" width="2" style="161" customWidth="1"/>
    <col min="10779" max="10779" width="11.42578125" style="161"/>
    <col min="10780" max="10780" width="2.85546875" style="161" customWidth="1"/>
    <col min="10781" max="10781" width="3.140625" style="161" customWidth="1"/>
    <col min="10782" max="10992" width="11.42578125" style="161"/>
    <col min="10993" max="10993" width="2.7109375" style="161" customWidth="1"/>
    <col min="10994" max="10994" width="10.5703125" style="161" customWidth="1"/>
    <col min="10995" max="10995" width="13.7109375" style="161" customWidth="1"/>
    <col min="10996" max="10996" width="16.5703125" style="161" customWidth="1"/>
    <col min="10997" max="10997" width="17.7109375" style="161" customWidth="1"/>
    <col min="10998" max="10998" width="10.7109375" style="161" customWidth="1"/>
    <col min="10999" max="10999" width="10" style="161" customWidth="1"/>
    <col min="11000" max="11000" width="2.7109375" style="161" customWidth="1"/>
    <col min="11001" max="11002" width="10" style="161" customWidth="1"/>
    <col min="11003" max="11003" width="2.42578125" style="161" customWidth="1"/>
    <col min="11004" max="11004" width="11.42578125" style="161"/>
    <col min="11005" max="11005" width="33" style="161" customWidth="1"/>
    <col min="11006" max="11006" width="5" style="161" customWidth="1"/>
    <col min="11007" max="11007" width="12.28515625" style="161" customWidth="1"/>
    <col min="11008" max="11008" width="5" style="161" customWidth="1"/>
    <col min="11009" max="11009" width="5.140625" style="161" customWidth="1"/>
    <col min="11010" max="11010" width="21.5703125" style="161" customWidth="1"/>
    <col min="11011" max="11011" width="5.140625" style="161" customWidth="1"/>
    <col min="11012" max="11012" width="23.7109375" style="161" customWidth="1"/>
    <col min="11013" max="11013" width="5.140625" style="161" customWidth="1"/>
    <col min="11014" max="11014" width="29.28515625" style="161" customWidth="1"/>
    <col min="11015" max="11015" width="5.140625" style="161" customWidth="1"/>
    <col min="11016" max="11016" width="21.140625" style="161" customWidth="1"/>
    <col min="11017" max="11017" width="5.140625" style="161" customWidth="1"/>
    <col min="11018" max="11018" width="3.7109375" style="161" customWidth="1"/>
    <col min="11019" max="11019" width="10.7109375" style="161" customWidth="1"/>
    <col min="11020" max="11020" width="2.28515625" style="161" customWidth="1"/>
    <col min="11021" max="11021" width="10.28515625" style="161" customWidth="1"/>
    <col min="11022" max="11022" width="1.85546875" style="161" customWidth="1"/>
    <col min="11023" max="11023" width="11.42578125" style="161"/>
    <col min="11024" max="11024" width="2.28515625" style="161" customWidth="1"/>
    <col min="11025" max="11025" width="11.42578125" style="161"/>
    <col min="11026" max="11027" width="3.42578125" style="161" customWidth="1"/>
    <col min="11028" max="11028" width="2.85546875" style="161" customWidth="1"/>
    <col min="11029" max="11029" width="11.5703125" style="161" customWidth="1"/>
    <col min="11030" max="11030" width="2.140625" style="161" customWidth="1"/>
    <col min="11031" max="11031" width="11.42578125" style="161"/>
    <col min="11032" max="11032" width="1.42578125" style="161" customWidth="1"/>
    <col min="11033" max="11033" width="11.42578125" style="161"/>
    <col min="11034" max="11034" width="2" style="161" customWidth="1"/>
    <col min="11035" max="11035" width="11.42578125" style="161"/>
    <col min="11036" max="11036" width="2.85546875" style="161" customWidth="1"/>
    <col min="11037" max="11037" width="3.140625" style="161" customWidth="1"/>
    <col min="11038" max="11248" width="11.42578125" style="161"/>
    <col min="11249" max="11249" width="2.7109375" style="161" customWidth="1"/>
    <col min="11250" max="11250" width="10.5703125" style="161" customWidth="1"/>
    <col min="11251" max="11251" width="13.7109375" style="161" customWidth="1"/>
    <col min="11252" max="11252" width="16.5703125" style="161" customWidth="1"/>
    <col min="11253" max="11253" width="17.7109375" style="161" customWidth="1"/>
    <col min="11254" max="11254" width="10.7109375" style="161" customWidth="1"/>
    <col min="11255" max="11255" width="10" style="161" customWidth="1"/>
    <col min="11256" max="11256" width="2.7109375" style="161" customWidth="1"/>
    <col min="11257" max="11258" width="10" style="161" customWidth="1"/>
    <col min="11259" max="11259" width="2.42578125" style="161" customWidth="1"/>
    <col min="11260" max="11260" width="11.42578125" style="161"/>
    <col min="11261" max="11261" width="33" style="161" customWidth="1"/>
    <col min="11262" max="11262" width="5" style="161" customWidth="1"/>
    <col min="11263" max="11263" width="12.28515625" style="161" customWidth="1"/>
    <col min="11264" max="11264" width="5" style="161" customWidth="1"/>
    <col min="11265" max="11265" width="5.140625" style="161" customWidth="1"/>
    <col min="11266" max="11266" width="21.5703125" style="161" customWidth="1"/>
    <col min="11267" max="11267" width="5.140625" style="161" customWidth="1"/>
    <col min="11268" max="11268" width="23.7109375" style="161" customWidth="1"/>
    <col min="11269" max="11269" width="5.140625" style="161" customWidth="1"/>
    <col min="11270" max="11270" width="29.28515625" style="161" customWidth="1"/>
    <col min="11271" max="11271" width="5.140625" style="161" customWidth="1"/>
    <col min="11272" max="11272" width="21.140625" style="161" customWidth="1"/>
    <col min="11273" max="11273" width="5.140625" style="161" customWidth="1"/>
    <col min="11274" max="11274" width="3.7109375" style="161" customWidth="1"/>
    <col min="11275" max="11275" width="10.7109375" style="161" customWidth="1"/>
    <col min="11276" max="11276" width="2.28515625" style="161" customWidth="1"/>
    <col min="11277" max="11277" width="10.28515625" style="161" customWidth="1"/>
    <col min="11278" max="11278" width="1.85546875" style="161" customWidth="1"/>
    <col min="11279" max="11279" width="11.42578125" style="161"/>
    <col min="11280" max="11280" width="2.28515625" style="161" customWidth="1"/>
    <col min="11281" max="11281" width="11.42578125" style="161"/>
    <col min="11282" max="11283" width="3.42578125" style="161" customWidth="1"/>
    <col min="11284" max="11284" width="2.85546875" style="161" customWidth="1"/>
    <col min="11285" max="11285" width="11.5703125" style="161" customWidth="1"/>
    <col min="11286" max="11286" width="2.140625" style="161" customWidth="1"/>
    <col min="11287" max="11287" width="11.42578125" style="161"/>
    <col min="11288" max="11288" width="1.42578125" style="161" customWidth="1"/>
    <col min="11289" max="11289" width="11.42578125" style="161"/>
    <col min="11290" max="11290" width="2" style="161" customWidth="1"/>
    <col min="11291" max="11291" width="11.42578125" style="161"/>
    <col min="11292" max="11292" width="2.85546875" style="161" customWidth="1"/>
    <col min="11293" max="11293" width="3.140625" style="161" customWidth="1"/>
    <col min="11294" max="11504" width="11.42578125" style="161"/>
    <col min="11505" max="11505" width="2.7109375" style="161" customWidth="1"/>
    <col min="11506" max="11506" width="10.5703125" style="161" customWidth="1"/>
    <col min="11507" max="11507" width="13.7109375" style="161" customWidth="1"/>
    <col min="11508" max="11508" width="16.5703125" style="161" customWidth="1"/>
    <col min="11509" max="11509" width="17.7109375" style="161" customWidth="1"/>
    <col min="11510" max="11510" width="10.7109375" style="161" customWidth="1"/>
    <col min="11511" max="11511" width="10" style="161" customWidth="1"/>
    <col min="11512" max="11512" width="2.7109375" style="161" customWidth="1"/>
    <col min="11513" max="11514" width="10" style="161" customWidth="1"/>
    <col min="11515" max="11515" width="2.42578125" style="161" customWidth="1"/>
    <col min="11516" max="11516" width="11.42578125" style="161"/>
    <col min="11517" max="11517" width="33" style="161" customWidth="1"/>
    <col min="11518" max="11518" width="5" style="161" customWidth="1"/>
    <col min="11519" max="11519" width="12.28515625" style="161" customWidth="1"/>
    <col min="11520" max="11520" width="5" style="161" customWidth="1"/>
    <col min="11521" max="11521" width="5.140625" style="161" customWidth="1"/>
    <col min="11522" max="11522" width="21.5703125" style="161" customWidth="1"/>
    <col min="11523" max="11523" width="5.140625" style="161" customWidth="1"/>
    <col min="11524" max="11524" width="23.7109375" style="161" customWidth="1"/>
    <col min="11525" max="11525" width="5.140625" style="161" customWidth="1"/>
    <col min="11526" max="11526" width="29.28515625" style="161" customWidth="1"/>
    <col min="11527" max="11527" width="5.140625" style="161" customWidth="1"/>
    <col min="11528" max="11528" width="21.140625" style="161" customWidth="1"/>
    <col min="11529" max="11529" width="5.140625" style="161" customWidth="1"/>
    <col min="11530" max="11530" width="3.7109375" style="161" customWidth="1"/>
    <col min="11531" max="11531" width="10.7109375" style="161" customWidth="1"/>
    <col min="11532" max="11532" width="2.28515625" style="161" customWidth="1"/>
    <col min="11533" max="11533" width="10.28515625" style="161" customWidth="1"/>
    <col min="11534" max="11534" width="1.85546875" style="161" customWidth="1"/>
    <col min="11535" max="11535" width="11.42578125" style="161"/>
    <col min="11536" max="11536" width="2.28515625" style="161" customWidth="1"/>
    <col min="11537" max="11537" width="11.42578125" style="161"/>
    <col min="11538" max="11539" width="3.42578125" style="161" customWidth="1"/>
    <col min="11540" max="11540" width="2.85546875" style="161" customWidth="1"/>
    <col min="11541" max="11541" width="11.5703125" style="161" customWidth="1"/>
    <col min="11542" max="11542" width="2.140625" style="161" customWidth="1"/>
    <col min="11543" max="11543" width="11.42578125" style="161"/>
    <col min="11544" max="11544" width="1.42578125" style="161" customWidth="1"/>
    <col min="11545" max="11545" width="11.42578125" style="161"/>
    <col min="11546" max="11546" width="2" style="161" customWidth="1"/>
    <col min="11547" max="11547" width="11.42578125" style="161"/>
    <col min="11548" max="11548" width="2.85546875" style="161" customWidth="1"/>
    <col min="11549" max="11549" width="3.140625" style="161" customWidth="1"/>
    <col min="11550" max="11760" width="11.42578125" style="161"/>
    <col min="11761" max="11761" width="2.7109375" style="161" customWidth="1"/>
    <col min="11762" max="11762" width="10.5703125" style="161" customWidth="1"/>
    <col min="11763" max="11763" width="13.7109375" style="161" customWidth="1"/>
    <col min="11764" max="11764" width="16.5703125" style="161" customWidth="1"/>
    <col min="11765" max="11765" width="17.7109375" style="161" customWidth="1"/>
    <col min="11766" max="11766" width="10.7109375" style="161" customWidth="1"/>
    <col min="11767" max="11767" width="10" style="161" customWidth="1"/>
    <col min="11768" max="11768" width="2.7109375" style="161" customWidth="1"/>
    <col min="11769" max="11770" width="10" style="161" customWidth="1"/>
    <col min="11771" max="11771" width="2.42578125" style="161" customWidth="1"/>
    <col min="11772" max="11772" width="11.42578125" style="161"/>
    <col min="11773" max="11773" width="33" style="161" customWidth="1"/>
    <col min="11774" max="11774" width="5" style="161" customWidth="1"/>
    <col min="11775" max="11775" width="12.28515625" style="161" customWidth="1"/>
    <col min="11776" max="11776" width="5" style="161" customWidth="1"/>
    <col min="11777" max="11777" width="5.140625" style="161" customWidth="1"/>
    <col min="11778" max="11778" width="21.5703125" style="161" customWidth="1"/>
    <col min="11779" max="11779" width="5.140625" style="161" customWidth="1"/>
    <col min="11780" max="11780" width="23.7109375" style="161" customWidth="1"/>
    <col min="11781" max="11781" width="5.140625" style="161" customWidth="1"/>
    <col min="11782" max="11782" width="29.28515625" style="161" customWidth="1"/>
    <col min="11783" max="11783" width="5.140625" style="161" customWidth="1"/>
    <col min="11784" max="11784" width="21.140625" style="161" customWidth="1"/>
    <col min="11785" max="11785" width="5.140625" style="161" customWidth="1"/>
    <col min="11786" max="11786" width="3.7109375" style="161" customWidth="1"/>
    <col min="11787" max="11787" width="10.7109375" style="161" customWidth="1"/>
    <col min="11788" max="11788" width="2.28515625" style="161" customWidth="1"/>
    <col min="11789" max="11789" width="10.28515625" style="161" customWidth="1"/>
    <col min="11790" max="11790" width="1.85546875" style="161" customWidth="1"/>
    <col min="11791" max="11791" width="11.42578125" style="161"/>
    <col min="11792" max="11792" width="2.28515625" style="161" customWidth="1"/>
    <col min="11793" max="11793" width="11.42578125" style="161"/>
    <col min="11794" max="11795" width="3.42578125" style="161" customWidth="1"/>
    <col min="11796" max="11796" width="2.85546875" style="161" customWidth="1"/>
    <col min="11797" max="11797" width="11.5703125" style="161" customWidth="1"/>
    <col min="11798" max="11798" width="2.140625" style="161" customWidth="1"/>
    <col min="11799" max="11799" width="11.42578125" style="161"/>
    <col min="11800" max="11800" width="1.42578125" style="161" customWidth="1"/>
    <col min="11801" max="11801" width="11.42578125" style="161"/>
    <col min="11802" max="11802" width="2" style="161" customWidth="1"/>
    <col min="11803" max="11803" width="11.42578125" style="161"/>
    <col min="11804" max="11804" width="2.85546875" style="161" customWidth="1"/>
    <col min="11805" max="11805" width="3.140625" style="161" customWidth="1"/>
    <col min="11806" max="12016" width="11.42578125" style="161"/>
    <col min="12017" max="12017" width="2.7109375" style="161" customWidth="1"/>
    <col min="12018" max="12018" width="10.5703125" style="161" customWidth="1"/>
    <col min="12019" max="12019" width="13.7109375" style="161" customWidth="1"/>
    <col min="12020" max="12020" width="16.5703125" style="161" customWidth="1"/>
    <col min="12021" max="12021" width="17.7109375" style="161" customWidth="1"/>
    <col min="12022" max="12022" width="10.7109375" style="161" customWidth="1"/>
    <col min="12023" max="12023" width="10" style="161" customWidth="1"/>
    <col min="12024" max="12024" width="2.7109375" style="161" customWidth="1"/>
    <col min="12025" max="12026" width="10" style="161" customWidth="1"/>
    <col min="12027" max="12027" width="2.42578125" style="161" customWidth="1"/>
    <col min="12028" max="12028" width="11.42578125" style="161"/>
    <col min="12029" max="12029" width="33" style="161" customWidth="1"/>
    <col min="12030" max="12030" width="5" style="161" customWidth="1"/>
    <col min="12031" max="12031" width="12.28515625" style="161" customWidth="1"/>
    <col min="12032" max="12032" width="5" style="161" customWidth="1"/>
    <col min="12033" max="12033" width="5.140625" style="161" customWidth="1"/>
    <col min="12034" max="12034" width="21.5703125" style="161" customWidth="1"/>
    <col min="12035" max="12035" width="5.140625" style="161" customWidth="1"/>
    <col min="12036" max="12036" width="23.7109375" style="161" customWidth="1"/>
    <col min="12037" max="12037" width="5.140625" style="161" customWidth="1"/>
    <col min="12038" max="12038" width="29.28515625" style="161" customWidth="1"/>
    <col min="12039" max="12039" width="5.140625" style="161" customWidth="1"/>
    <col min="12040" max="12040" width="21.140625" style="161" customWidth="1"/>
    <col min="12041" max="12041" width="5.140625" style="161" customWidth="1"/>
    <col min="12042" max="12042" width="3.7109375" style="161" customWidth="1"/>
    <col min="12043" max="12043" width="10.7109375" style="161" customWidth="1"/>
    <col min="12044" max="12044" width="2.28515625" style="161" customWidth="1"/>
    <col min="12045" max="12045" width="10.28515625" style="161" customWidth="1"/>
    <col min="12046" max="12046" width="1.85546875" style="161" customWidth="1"/>
    <col min="12047" max="12047" width="11.42578125" style="161"/>
    <col min="12048" max="12048" width="2.28515625" style="161" customWidth="1"/>
    <col min="12049" max="12049" width="11.42578125" style="161"/>
    <col min="12050" max="12051" width="3.42578125" style="161" customWidth="1"/>
    <col min="12052" max="12052" width="2.85546875" style="161" customWidth="1"/>
    <col min="12053" max="12053" width="11.5703125" style="161" customWidth="1"/>
    <col min="12054" max="12054" width="2.140625" style="161" customWidth="1"/>
    <col min="12055" max="12055" width="11.42578125" style="161"/>
    <col min="12056" max="12056" width="1.42578125" style="161" customWidth="1"/>
    <col min="12057" max="12057" width="11.42578125" style="161"/>
    <col min="12058" max="12058" width="2" style="161" customWidth="1"/>
    <col min="12059" max="12059" width="11.42578125" style="161"/>
    <col min="12060" max="12060" width="2.85546875" style="161" customWidth="1"/>
    <col min="12061" max="12061" width="3.140625" style="161" customWidth="1"/>
    <col min="12062" max="12272" width="11.42578125" style="161"/>
    <col min="12273" max="12273" width="2.7109375" style="161" customWidth="1"/>
    <col min="12274" max="12274" width="10.5703125" style="161" customWidth="1"/>
    <col min="12275" max="12275" width="13.7109375" style="161" customWidth="1"/>
    <col min="12276" max="12276" width="16.5703125" style="161" customWidth="1"/>
    <col min="12277" max="12277" width="17.7109375" style="161" customWidth="1"/>
    <col min="12278" max="12278" width="10.7109375" style="161" customWidth="1"/>
    <col min="12279" max="12279" width="10" style="161" customWidth="1"/>
    <col min="12280" max="12280" width="2.7109375" style="161" customWidth="1"/>
    <col min="12281" max="12282" width="10" style="161" customWidth="1"/>
    <col min="12283" max="12283" width="2.42578125" style="161" customWidth="1"/>
    <col min="12284" max="12284" width="11.42578125" style="161"/>
    <col min="12285" max="12285" width="33" style="161" customWidth="1"/>
    <col min="12286" max="12286" width="5" style="161" customWidth="1"/>
    <col min="12287" max="12287" width="12.28515625" style="161" customWidth="1"/>
    <col min="12288" max="12288" width="5" style="161" customWidth="1"/>
    <col min="12289" max="12289" width="5.140625" style="161" customWidth="1"/>
    <col min="12290" max="12290" width="21.5703125" style="161" customWidth="1"/>
    <col min="12291" max="12291" width="5.140625" style="161" customWidth="1"/>
    <col min="12292" max="12292" width="23.7109375" style="161" customWidth="1"/>
    <col min="12293" max="12293" width="5.140625" style="161" customWidth="1"/>
    <col min="12294" max="12294" width="29.28515625" style="161" customWidth="1"/>
    <col min="12295" max="12295" width="5.140625" style="161" customWidth="1"/>
    <col min="12296" max="12296" width="21.140625" style="161" customWidth="1"/>
    <col min="12297" max="12297" width="5.140625" style="161" customWidth="1"/>
    <col min="12298" max="12298" width="3.7109375" style="161" customWidth="1"/>
    <col min="12299" max="12299" width="10.7109375" style="161" customWidth="1"/>
    <col min="12300" max="12300" width="2.28515625" style="161" customWidth="1"/>
    <col min="12301" max="12301" width="10.28515625" style="161" customWidth="1"/>
    <col min="12302" max="12302" width="1.85546875" style="161" customWidth="1"/>
    <col min="12303" max="12303" width="11.42578125" style="161"/>
    <col min="12304" max="12304" width="2.28515625" style="161" customWidth="1"/>
    <col min="12305" max="12305" width="11.42578125" style="161"/>
    <col min="12306" max="12307" width="3.42578125" style="161" customWidth="1"/>
    <col min="12308" max="12308" width="2.85546875" style="161" customWidth="1"/>
    <col min="12309" max="12309" width="11.5703125" style="161" customWidth="1"/>
    <col min="12310" max="12310" width="2.140625" style="161" customWidth="1"/>
    <col min="12311" max="12311" width="11.42578125" style="161"/>
    <col min="12312" max="12312" width="1.42578125" style="161" customWidth="1"/>
    <col min="12313" max="12313" width="11.42578125" style="161"/>
    <col min="12314" max="12314" width="2" style="161" customWidth="1"/>
    <col min="12315" max="12315" width="11.42578125" style="161"/>
    <col min="12316" max="12316" width="2.85546875" style="161" customWidth="1"/>
    <col min="12317" max="12317" width="3.140625" style="161" customWidth="1"/>
    <col min="12318" max="12528" width="11.42578125" style="161"/>
    <col min="12529" max="12529" width="2.7109375" style="161" customWidth="1"/>
    <col min="12530" max="12530" width="10.5703125" style="161" customWidth="1"/>
    <col min="12531" max="12531" width="13.7109375" style="161" customWidth="1"/>
    <col min="12532" max="12532" width="16.5703125" style="161" customWidth="1"/>
    <col min="12533" max="12533" width="17.7109375" style="161" customWidth="1"/>
    <col min="12534" max="12534" width="10.7109375" style="161" customWidth="1"/>
    <col min="12535" max="12535" width="10" style="161" customWidth="1"/>
    <col min="12536" max="12536" width="2.7109375" style="161" customWidth="1"/>
    <col min="12537" max="12538" width="10" style="161" customWidth="1"/>
    <col min="12539" max="12539" width="2.42578125" style="161" customWidth="1"/>
    <col min="12540" max="12540" width="11.42578125" style="161"/>
    <col min="12541" max="12541" width="33" style="161" customWidth="1"/>
    <col min="12542" max="12542" width="5" style="161" customWidth="1"/>
    <col min="12543" max="12543" width="12.28515625" style="161" customWidth="1"/>
    <col min="12544" max="12544" width="5" style="161" customWidth="1"/>
    <col min="12545" max="12545" width="5.140625" style="161" customWidth="1"/>
    <col min="12546" max="12546" width="21.5703125" style="161" customWidth="1"/>
    <col min="12547" max="12547" width="5.140625" style="161" customWidth="1"/>
    <col min="12548" max="12548" width="23.7109375" style="161" customWidth="1"/>
    <col min="12549" max="12549" width="5.140625" style="161" customWidth="1"/>
    <col min="12550" max="12550" width="29.28515625" style="161" customWidth="1"/>
    <col min="12551" max="12551" width="5.140625" style="161" customWidth="1"/>
    <col min="12552" max="12552" width="21.140625" style="161" customWidth="1"/>
    <col min="12553" max="12553" width="5.140625" style="161" customWidth="1"/>
    <col min="12554" max="12554" width="3.7109375" style="161" customWidth="1"/>
    <col min="12555" max="12555" width="10.7109375" style="161" customWidth="1"/>
    <col min="12556" max="12556" width="2.28515625" style="161" customWidth="1"/>
    <col min="12557" max="12557" width="10.28515625" style="161" customWidth="1"/>
    <col min="12558" max="12558" width="1.85546875" style="161" customWidth="1"/>
    <col min="12559" max="12559" width="11.42578125" style="161"/>
    <col min="12560" max="12560" width="2.28515625" style="161" customWidth="1"/>
    <col min="12561" max="12561" width="11.42578125" style="161"/>
    <col min="12562" max="12563" width="3.42578125" style="161" customWidth="1"/>
    <col min="12564" max="12564" width="2.85546875" style="161" customWidth="1"/>
    <col min="12565" max="12565" width="11.5703125" style="161" customWidth="1"/>
    <col min="12566" max="12566" width="2.140625" style="161" customWidth="1"/>
    <col min="12567" max="12567" width="11.42578125" style="161"/>
    <col min="12568" max="12568" width="1.42578125" style="161" customWidth="1"/>
    <col min="12569" max="12569" width="11.42578125" style="161"/>
    <col min="12570" max="12570" width="2" style="161" customWidth="1"/>
    <col min="12571" max="12571" width="11.42578125" style="161"/>
    <col min="12572" max="12572" width="2.85546875" style="161" customWidth="1"/>
    <col min="12573" max="12573" width="3.140625" style="161" customWidth="1"/>
    <col min="12574" max="12784" width="11.42578125" style="161"/>
    <col min="12785" max="12785" width="2.7109375" style="161" customWidth="1"/>
    <col min="12786" max="12786" width="10.5703125" style="161" customWidth="1"/>
    <col min="12787" max="12787" width="13.7109375" style="161" customWidth="1"/>
    <col min="12788" max="12788" width="16.5703125" style="161" customWidth="1"/>
    <col min="12789" max="12789" width="17.7109375" style="161" customWidth="1"/>
    <col min="12790" max="12790" width="10.7109375" style="161" customWidth="1"/>
    <col min="12791" max="12791" width="10" style="161" customWidth="1"/>
    <col min="12792" max="12792" width="2.7109375" style="161" customWidth="1"/>
    <col min="12793" max="12794" width="10" style="161" customWidth="1"/>
    <col min="12795" max="12795" width="2.42578125" style="161" customWidth="1"/>
    <col min="12796" max="12796" width="11.42578125" style="161"/>
    <col min="12797" max="12797" width="33" style="161" customWidth="1"/>
    <col min="12798" max="12798" width="5" style="161" customWidth="1"/>
    <col min="12799" max="12799" width="12.28515625" style="161" customWidth="1"/>
    <col min="12800" max="12800" width="5" style="161" customWidth="1"/>
    <col min="12801" max="12801" width="5.140625" style="161" customWidth="1"/>
    <col min="12802" max="12802" width="21.5703125" style="161" customWidth="1"/>
    <col min="12803" max="12803" width="5.140625" style="161" customWidth="1"/>
    <col min="12804" max="12804" width="23.7109375" style="161" customWidth="1"/>
    <col min="12805" max="12805" width="5.140625" style="161" customWidth="1"/>
    <col min="12806" max="12806" width="29.28515625" style="161" customWidth="1"/>
    <col min="12807" max="12807" width="5.140625" style="161" customWidth="1"/>
    <col min="12808" max="12808" width="21.140625" style="161" customWidth="1"/>
    <col min="12809" max="12809" width="5.140625" style="161" customWidth="1"/>
    <col min="12810" max="12810" width="3.7109375" style="161" customWidth="1"/>
    <col min="12811" max="12811" width="10.7109375" style="161" customWidth="1"/>
    <col min="12812" max="12812" width="2.28515625" style="161" customWidth="1"/>
    <col min="12813" max="12813" width="10.28515625" style="161" customWidth="1"/>
    <col min="12814" max="12814" width="1.85546875" style="161" customWidth="1"/>
    <col min="12815" max="12815" width="11.42578125" style="161"/>
    <col min="12816" max="12816" width="2.28515625" style="161" customWidth="1"/>
    <col min="12817" max="12817" width="11.42578125" style="161"/>
    <col min="12818" max="12819" width="3.42578125" style="161" customWidth="1"/>
    <col min="12820" max="12820" width="2.85546875" style="161" customWidth="1"/>
    <col min="12821" max="12821" width="11.5703125" style="161" customWidth="1"/>
    <col min="12822" max="12822" width="2.140625" style="161" customWidth="1"/>
    <col min="12823" max="12823" width="11.42578125" style="161"/>
    <col min="12824" max="12824" width="1.42578125" style="161" customWidth="1"/>
    <col min="12825" max="12825" width="11.42578125" style="161"/>
    <col min="12826" max="12826" width="2" style="161" customWidth="1"/>
    <col min="12827" max="12827" width="11.42578125" style="161"/>
    <col min="12828" max="12828" width="2.85546875" style="161" customWidth="1"/>
    <col min="12829" max="12829" width="3.140625" style="161" customWidth="1"/>
    <col min="12830" max="13040" width="11.42578125" style="161"/>
    <col min="13041" max="13041" width="2.7109375" style="161" customWidth="1"/>
    <col min="13042" max="13042" width="10.5703125" style="161" customWidth="1"/>
    <col min="13043" max="13043" width="13.7109375" style="161" customWidth="1"/>
    <col min="13044" max="13044" width="16.5703125" style="161" customWidth="1"/>
    <col min="13045" max="13045" width="17.7109375" style="161" customWidth="1"/>
    <col min="13046" max="13046" width="10.7109375" style="161" customWidth="1"/>
    <col min="13047" max="13047" width="10" style="161" customWidth="1"/>
    <col min="13048" max="13048" width="2.7109375" style="161" customWidth="1"/>
    <col min="13049" max="13050" width="10" style="161" customWidth="1"/>
    <col min="13051" max="13051" width="2.42578125" style="161" customWidth="1"/>
    <col min="13052" max="13052" width="11.42578125" style="161"/>
    <col min="13053" max="13053" width="33" style="161" customWidth="1"/>
    <col min="13054" max="13054" width="5" style="161" customWidth="1"/>
    <col min="13055" max="13055" width="12.28515625" style="161" customWidth="1"/>
    <col min="13056" max="13056" width="5" style="161" customWidth="1"/>
    <col min="13057" max="13057" width="5.140625" style="161" customWidth="1"/>
    <col min="13058" max="13058" width="21.5703125" style="161" customWidth="1"/>
    <col min="13059" max="13059" width="5.140625" style="161" customWidth="1"/>
    <col min="13060" max="13060" width="23.7109375" style="161" customWidth="1"/>
    <col min="13061" max="13061" width="5.140625" style="161" customWidth="1"/>
    <col min="13062" max="13062" width="29.28515625" style="161" customWidth="1"/>
    <col min="13063" max="13063" width="5.140625" style="161" customWidth="1"/>
    <col min="13064" max="13064" width="21.140625" style="161" customWidth="1"/>
    <col min="13065" max="13065" width="5.140625" style="161" customWidth="1"/>
    <col min="13066" max="13066" width="3.7109375" style="161" customWidth="1"/>
    <col min="13067" max="13067" width="10.7109375" style="161" customWidth="1"/>
    <col min="13068" max="13068" width="2.28515625" style="161" customWidth="1"/>
    <col min="13069" max="13069" width="10.28515625" style="161" customWidth="1"/>
    <col min="13070" max="13070" width="1.85546875" style="161" customWidth="1"/>
    <col min="13071" max="13071" width="11.42578125" style="161"/>
    <col min="13072" max="13072" width="2.28515625" style="161" customWidth="1"/>
    <col min="13073" max="13073" width="11.42578125" style="161"/>
    <col min="13074" max="13075" width="3.42578125" style="161" customWidth="1"/>
    <col min="13076" max="13076" width="2.85546875" style="161" customWidth="1"/>
    <col min="13077" max="13077" width="11.5703125" style="161" customWidth="1"/>
    <col min="13078" max="13078" width="2.140625" style="161" customWidth="1"/>
    <col min="13079" max="13079" width="11.42578125" style="161"/>
    <col min="13080" max="13080" width="1.42578125" style="161" customWidth="1"/>
    <col min="13081" max="13081" width="11.42578125" style="161"/>
    <col min="13082" max="13082" width="2" style="161" customWidth="1"/>
    <col min="13083" max="13083" width="11.42578125" style="161"/>
    <col min="13084" max="13084" width="2.85546875" style="161" customWidth="1"/>
    <col min="13085" max="13085" width="3.140625" style="161" customWidth="1"/>
    <col min="13086" max="13296" width="11.42578125" style="161"/>
    <col min="13297" max="13297" width="2.7109375" style="161" customWidth="1"/>
    <col min="13298" max="13298" width="10.5703125" style="161" customWidth="1"/>
    <col min="13299" max="13299" width="13.7109375" style="161" customWidth="1"/>
    <col min="13300" max="13300" width="16.5703125" style="161" customWidth="1"/>
    <col min="13301" max="13301" width="17.7109375" style="161" customWidth="1"/>
    <col min="13302" max="13302" width="10.7109375" style="161" customWidth="1"/>
    <col min="13303" max="13303" width="10" style="161" customWidth="1"/>
    <col min="13304" max="13304" width="2.7109375" style="161" customWidth="1"/>
    <col min="13305" max="13306" width="10" style="161" customWidth="1"/>
    <col min="13307" max="13307" width="2.42578125" style="161" customWidth="1"/>
    <col min="13308" max="13308" width="11.42578125" style="161"/>
    <col min="13309" max="13309" width="33" style="161" customWidth="1"/>
    <col min="13310" max="13310" width="5" style="161" customWidth="1"/>
    <col min="13311" max="13311" width="12.28515625" style="161" customWidth="1"/>
    <col min="13312" max="13312" width="5" style="161" customWidth="1"/>
    <col min="13313" max="13313" width="5.140625" style="161" customWidth="1"/>
    <col min="13314" max="13314" width="21.5703125" style="161" customWidth="1"/>
    <col min="13315" max="13315" width="5.140625" style="161" customWidth="1"/>
    <col min="13316" max="13316" width="23.7109375" style="161" customWidth="1"/>
    <col min="13317" max="13317" width="5.140625" style="161" customWidth="1"/>
    <col min="13318" max="13318" width="29.28515625" style="161" customWidth="1"/>
    <col min="13319" max="13319" width="5.140625" style="161" customWidth="1"/>
    <col min="13320" max="13320" width="21.140625" style="161" customWidth="1"/>
    <col min="13321" max="13321" width="5.140625" style="161" customWidth="1"/>
    <col min="13322" max="13322" width="3.7109375" style="161" customWidth="1"/>
    <col min="13323" max="13323" width="10.7109375" style="161" customWidth="1"/>
    <col min="13324" max="13324" width="2.28515625" style="161" customWidth="1"/>
    <col min="13325" max="13325" width="10.28515625" style="161" customWidth="1"/>
    <col min="13326" max="13326" width="1.85546875" style="161" customWidth="1"/>
    <col min="13327" max="13327" width="11.42578125" style="161"/>
    <col min="13328" max="13328" width="2.28515625" style="161" customWidth="1"/>
    <col min="13329" max="13329" width="11.42578125" style="161"/>
    <col min="13330" max="13331" width="3.42578125" style="161" customWidth="1"/>
    <col min="13332" max="13332" width="2.85546875" style="161" customWidth="1"/>
    <col min="13333" max="13333" width="11.5703125" style="161" customWidth="1"/>
    <col min="13334" max="13334" width="2.140625" style="161" customWidth="1"/>
    <col min="13335" max="13335" width="11.42578125" style="161"/>
    <col min="13336" max="13336" width="1.42578125" style="161" customWidth="1"/>
    <col min="13337" max="13337" width="11.42578125" style="161"/>
    <col min="13338" max="13338" width="2" style="161" customWidth="1"/>
    <col min="13339" max="13339" width="11.42578125" style="161"/>
    <col min="13340" max="13340" width="2.85546875" style="161" customWidth="1"/>
    <col min="13341" max="13341" width="3.140625" style="161" customWidth="1"/>
    <col min="13342" max="13552" width="11.42578125" style="161"/>
    <col min="13553" max="13553" width="2.7109375" style="161" customWidth="1"/>
    <col min="13554" max="13554" width="10.5703125" style="161" customWidth="1"/>
    <col min="13555" max="13555" width="13.7109375" style="161" customWidth="1"/>
    <col min="13556" max="13556" width="16.5703125" style="161" customWidth="1"/>
    <col min="13557" max="13557" width="17.7109375" style="161" customWidth="1"/>
    <col min="13558" max="13558" width="10.7109375" style="161" customWidth="1"/>
    <col min="13559" max="13559" width="10" style="161" customWidth="1"/>
    <col min="13560" max="13560" width="2.7109375" style="161" customWidth="1"/>
    <col min="13561" max="13562" width="10" style="161" customWidth="1"/>
    <col min="13563" max="13563" width="2.42578125" style="161" customWidth="1"/>
    <col min="13564" max="13564" width="11.42578125" style="161"/>
    <col min="13565" max="13565" width="33" style="161" customWidth="1"/>
    <col min="13566" max="13566" width="5" style="161" customWidth="1"/>
    <col min="13567" max="13567" width="12.28515625" style="161" customWidth="1"/>
    <col min="13568" max="13568" width="5" style="161" customWidth="1"/>
    <col min="13569" max="13569" width="5.140625" style="161" customWidth="1"/>
    <col min="13570" max="13570" width="21.5703125" style="161" customWidth="1"/>
    <col min="13571" max="13571" width="5.140625" style="161" customWidth="1"/>
    <col min="13572" max="13572" width="23.7109375" style="161" customWidth="1"/>
    <col min="13573" max="13573" width="5.140625" style="161" customWidth="1"/>
    <col min="13574" max="13574" width="29.28515625" style="161" customWidth="1"/>
    <col min="13575" max="13575" width="5.140625" style="161" customWidth="1"/>
    <col min="13576" max="13576" width="21.140625" style="161" customWidth="1"/>
    <col min="13577" max="13577" width="5.140625" style="161" customWidth="1"/>
    <col min="13578" max="13578" width="3.7109375" style="161" customWidth="1"/>
    <col min="13579" max="13579" width="10.7109375" style="161" customWidth="1"/>
    <col min="13580" max="13580" width="2.28515625" style="161" customWidth="1"/>
    <col min="13581" max="13581" width="10.28515625" style="161" customWidth="1"/>
    <col min="13582" max="13582" width="1.85546875" style="161" customWidth="1"/>
    <col min="13583" max="13583" width="11.42578125" style="161"/>
    <col min="13584" max="13584" width="2.28515625" style="161" customWidth="1"/>
    <col min="13585" max="13585" width="11.42578125" style="161"/>
    <col min="13586" max="13587" width="3.42578125" style="161" customWidth="1"/>
    <col min="13588" max="13588" width="2.85546875" style="161" customWidth="1"/>
    <col min="13589" max="13589" width="11.5703125" style="161" customWidth="1"/>
    <col min="13590" max="13590" width="2.140625" style="161" customWidth="1"/>
    <col min="13591" max="13591" width="11.42578125" style="161"/>
    <col min="13592" max="13592" width="1.42578125" style="161" customWidth="1"/>
    <col min="13593" max="13593" width="11.42578125" style="161"/>
    <col min="13594" max="13594" width="2" style="161" customWidth="1"/>
    <col min="13595" max="13595" width="11.42578125" style="161"/>
    <col min="13596" max="13596" width="2.85546875" style="161" customWidth="1"/>
    <col min="13597" max="13597" width="3.140625" style="161" customWidth="1"/>
    <col min="13598" max="13808" width="11.42578125" style="161"/>
    <col min="13809" max="13809" width="2.7109375" style="161" customWidth="1"/>
    <col min="13810" max="13810" width="10.5703125" style="161" customWidth="1"/>
    <col min="13811" max="13811" width="13.7109375" style="161" customWidth="1"/>
    <col min="13812" max="13812" width="16.5703125" style="161" customWidth="1"/>
    <col min="13813" max="13813" width="17.7109375" style="161" customWidth="1"/>
    <col min="13814" max="13814" width="10.7109375" style="161" customWidth="1"/>
    <col min="13815" max="13815" width="10" style="161" customWidth="1"/>
    <col min="13816" max="13816" width="2.7109375" style="161" customWidth="1"/>
    <col min="13817" max="13818" width="10" style="161" customWidth="1"/>
    <col min="13819" max="13819" width="2.42578125" style="161" customWidth="1"/>
    <col min="13820" max="13820" width="11.42578125" style="161"/>
    <col min="13821" max="13821" width="33" style="161" customWidth="1"/>
    <col min="13822" max="13822" width="5" style="161" customWidth="1"/>
    <col min="13823" max="13823" width="12.28515625" style="161" customWidth="1"/>
    <col min="13824" max="13824" width="5" style="161" customWidth="1"/>
    <col min="13825" max="13825" width="5.140625" style="161" customWidth="1"/>
    <col min="13826" max="13826" width="21.5703125" style="161" customWidth="1"/>
    <col min="13827" max="13827" width="5.140625" style="161" customWidth="1"/>
    <col min="13828" max="13828" width="23.7109375" style="161" customWidth="1"/>
    <col min="13829" max="13829" width="5.140625" style="161" customWidth="1"/>
    <col min="13830" max="13830" width="29.28515625" style="161" customWidth="1"/>
    <col min="13831" max="13831" width="5.140625" style="161" customWidth="1"/>
    <col min="13832" max="13832" width="21.140625" style="161" customWidth="1"/>
    <col min="13833" max="13833" width="5.140625" style="161" customWidth="1"/>
    <col min="13834" max="13834" width="3.7109375" style="161" customWidth="1"/>
    <col min="13835" max="13835" width="10.7109375" style="161" customWidth="1"/>
    <col min="13836" max="13836" width="2.28515625" style="161" customWidth="1"/>
    <col min="13837" max="13837" width="10.28515625" style="161" customWidth="1"/>
    <col min="13838" max="13838" width="1.85546875" style="161" customWidth="1"/>
    <col min="13839" max="13839" width="11.42578125" style="161"/>
    <col min="13840" max="13840" width="2.28515625" style="161" customWidth="1"/>
    <col min="13841" max="13841" width="11.42578125" style="161"/>
    <col min="13842" max="13843" width="3.42578125" style="161" customWidth="1"/>
    <col min="13844" max="13844" width="2.85546875" style="161" customWidth="1"/>
    <col min="13845" max="13845" width="11.5703125" style="161" customWidth="1"/>
    <col min="13846" max="13846" width="2.140625" style="161" customWidth="1"/>
    <col min="13847" max="13847" width="11.42578125" style="161"/>
    <col min="13848" max="13848" width="1.42578125" style="161" customWidth="1"/>
    <col min="13849" max="13849" width="11.42578125" style="161"/>
    <col min="13850" max="13850" width="2" style="161" customWidth="1"/>
    <col min="13851" max="13851" width="11.42578125" style="161"/>
    <col min="13852" max="13852" width="2.85546875" style="161" customWidth="1"/>
    <col min="13853" max="13853" width="3.140625" style="161" customWidth="1"/>
    <col min="13854" max="14064" width="11.42578125" style="161"/>
    <col min="14065" max="14065" width="2.7109375" style="161" customWidth="1"/>
    <col min="14066" max="14066" width="10.5703125" style="161" customWidth="1"/>
    <col min="14067" max="14067" width="13.7109375" style="161" customWidth="1"/>
    <col min="14068" max="14068" width="16.5703125" style="161" customWidth="1"/>
    <col min="14069" max="14069" width="17.7109375" style="161" customWidth="1"/>
    <col min="14070" max="14070" width="10.7109375" style="161" customWidth="1"/>
    <col min="14071" max="14071" width="10" style="161" customWidth="1"/>
    <col min="14072" max="14072" width="2.7109375" style="161" customWidth="1"/>
    <col min="14073" max="14074" width="10" style="161" customWidth="1"/>
    <col min="14075" max="14075" width="2.42578125" style="161" customWidth="1"/>
    <col min="14076" max="14076" width="11.42578125" style="161"/>
    <col min="14077" max="14077" width="33" style="161" customWidth="1"/>
    <col min="14078" max="14078" width="5" style="161" customWidth="1"/>
    <col min="14079" max="14079" width="12.28515625" style="161" customWidth="1"/>
    <col min="14080" max="14080" width="5" style="161" customWidth="1"/>
    <col min="14081" max="14081" width="5.140625" style="161" customWidth="1"/>
    <col min="14082" max="14082" width="21.5703125" style="161" customWidth="1"/>
    <col min="14083" max="14083" width="5.140625" style="161" customWidth="1"/>
    <col min="14084" max="14084" width="23.7109375" style="161" customWidth="1"/>
    <col min="14085" max="14085" width="5.140625" style="161" customWidth="1"/>
    <col min="14086" max="14086" width="29.28515625" style="161" customWidth="1"/>
    <col min="14087" max="14087" width="5.140625" style="161" customWidth="1"/>
    <col min="14088" max="14088" width="21.140625" style="161" customWidth="1"/>
    <col min="14089" max="14089" width="5.140625" style="161" customWidth="1"/>
    <col min="14090" max="14090" width="3.7109375" style="161" customWidth="1"/>
    <col min="14091" max="14091" width="10.7109375" style="161" customWidth="1"/>
    <col min="14092" max="14092" width="2.28515625" style="161" customWidth="1"/>
    <col min="14093" max="14093" width="10.28515625" style="161" customWidth="1"/>
    <col min="14094" max="14094" width="1.85546875" style="161" customWidth="1"/>
    <col min="14095" max="14095" width="11.42578125" style="161"/>
    <col min="14096" max="14096" width="2.28515625" style="161" customWidth="1"/>
    <col min="14097" max="14097" width="11.42578125" style="161"/>
    <col min="14098" max="14099" width="3.42578125" style="161" customWidth="1"/>
    <col min="14100" max="14100" width="2.85546875" style="161" customWidth="1"/>
    <col min="14101" max="14101" width="11.5703125" style="161" customWidth="1"/>
    <col min="14102" max="14102" width="2.140625" style="161" customWidth="1"/>
    <col min="14103" max="14103" width="11.42578125" style="161"/>
    <col min="14104" max="14104" width="1.42578125" style="161" customWidth="1"/>
    <col min="14105" max="14105" width="11.42578125" style="161"/>
    <col min="14106" max="14106" width="2" style="161" customWidth="1"/>
    <col min="14107" max="14107" width="11.42578125" style="161"/>
    <col min="14108" max="14108" width="2.85546875" style="161" customWidth="1"/>
    <col min="14109" max="14109" width="3.140625" style="161" customWidth="1"/>
    <col min="14110" max="14320" width="11.42578125" style="161"/>
    <col min="14321" max="14321" width="2.7109375" style="161" customWidth="1"/>
    <col min="14322" max="14322" width="10.5703125" style="161" customWidth="1"/>
    <col min="14323" max="14323" width="13.7109375" style="161" customWidth="1"/>
    <col min="14324" max="14324" width="16.5703125" style="161" customWidth="1"/>
    <col min="14325" max="14325" width="17.7109375" style="161" customWidth="1"/>
    <col min="14326" max="14326" width="10.7109375" style="161" customWidth="1"/>
    <col min="14327" max="14327" width="10" style="161" customWidth="1"/>
    <col min="14328" max="14328" width="2.7109375" style="161" customWidth="1"/>
    <col min="14329" max="14330" width="10" style="161" customWidth="1"/>
    <col min="14331" max="14331" width="2.42578125" style="161" customWidth="1"/>
    <col min="14332" max="14332" width="11.42578125" style="161"/>
    <col min="14333" max="14333" width="33" style="161" customWidth="1"/>
    <col min="14334" max="14334" width="5" style="161" customWidth="1"/>
    <col min="14335" max="14335" width="12.28515625" style="161" customWidth="1"/>
    <col min="14336" max="14336" width="5" style="161" customWidth="1"/>
    <col min="14337" max="14337" width="5.140625" style="161" customWidth="1"/>
    <col min="14338" max="14338" width="21.5703125" style="161" customWidth="1"/>
    <col min="14339" max="14339" width="5.140625" style="161" customWidth="1"/>
    <col min="14340" max="14340" width="23.7109375" style="161" customWidth="1"/>
    <col min="14341" max="14341" width="5.140625" style="161" customWidth="1"/>
    <col min="14342" max="14342" width="29.28515625" style="161" customWidth="1"/>
    <col min="14343" max="14343" width="5.140625" style="161" customWidth="1"/>
    <col min="14344" max="14344" width="21.140625" style="161" customWidth="1"/>
    <col min="14345" max="14345" width="5.140625" style="161" customWidth="1"/>
    <col min="14346" max="14346" width="3.7109375" style="161" customWidth="1"/>
    <col min="14347" max="14347" width="10.7109375" style="161" customWidth="1"/>
    <col min="14348" max="14348" width="2.28515625" style="161" customWidth="1"/>
    <col min="14349" max="14349" width="10.28515625" style="161" customWidth="1"/>
    <col min="14350" max="14350" width="1.85546875" style="161" customWidth="1"/>
    <col min="14351" max="14351" width="11.42578125" style="161"/>
    <col min="14352" max="14352" width="2.28515625" style="161" customWidth="1"/>
    <col min="14353" max="14353" width="11.42578125" style="161"/>
    <col min="14354" max="14355" width="3.42578125" style="161" customWidth="1"/>
    <col min="14356" max="14356" width="2.85546875" style="161" customWidth="1"/>
    <col min="14357" max="14357" width="11.5703125" style="161" customWidth="1"/>
    <col min="14358" max="14358" width="2.140625" style="161" customWidth="1"/>
    <col min="14359" max="14359" width="11.42578125" style="161"/>
    <col min="14360" max="14360" width="1.42578125" style="161" customWidth="1"/>
    <col min="14361" max="14361" width="11.42578125" style="161"/>
    <col min="14362" max="14362" width="2" style="161" customWidth="1"/>
    <col min="14363" max="14363" width="11.42578125" style="161"/>
    <col min="14364" max="14364" width="2.85546875" style="161" customWidth="1"/>
    <col min="14365" max="14365" width="3.140625" style="161" customWidth="1"/>
    <col min="14366" max="14576" width="11.42578125" style="161"/>
    <col min="14577" max="14577" width="2.7109375" style="161" customWidth="1"/>
    <col min="14578" max="14578" width="10.5703125" style="161" customWidth="1"/>
    <col min="14579" max="14579" width="13.7109375" style="161" customWidth="1"/>
    <col min="14580" max="14580" width="16.5703125" style="161" customWidth="1"/>
    <col min="14581" max="14581" width="17.7109375" style="161" customWidth="1"/>
    <col min="14582" max="14582" width="10.7109375" style="161" customWidth="1"/>
    <col min="14583" max="14583" width="10" style="161" customWidth="1"/>
    <col min="14584" max="14584" width="2.7109375" style="161" customWidth="1"/>
    <col min="14585" max="14586" width="10" style="161" customWidth="1"/>
    <col min="14587" max="14587" width="2.42578125" style="161" customWidth="1"/>
    <col min="14588" max="14588" width="11.42578125" style="161"/>
    <col min="14589" max="14589" width="33" style="161" customWidth="1"/>
    <col min="14590" max="14590" width="5" style="161" customWidth="1"/>
    <col min="14591" max="14591" width="12.28515625" style="161" customWidth="1"/>
    <col min="14592" max="14592" width="5" style="161" customWidth="1"/>
    <col min="14593" max="14593" width="5.140625" style="161" customWidth="1"/>
    <col min="14594" max="14594" width="21.5703125" style="161" customWidth="1"/>
    <col min="14595" max="14595" width="5.140625" style="161" customWidth="1"/>
    <col min="14596" max="14596" width="23.7109375" style="161" customWidth="1"/>
    <col min="14597" max="14597" width="5.140625" style="161" customWidth="1"/>
    <col min="14598" max="14598" width="29.28515625" style="161" customWidth="1"/>
    <col min="14599" max="14599" width="5.140625" style="161" customWidth="1"/>
    <col min="14600" max="14600" width="21.140625" style="161" customWidth="1"/>
    <col min="14601" max="14601" width="5.140625" style="161" customWidth="1"/>
    <col min="14602" max="14602" width="3.7109375" style="161" customWidth="1"/>
    <col min="14603" max="14603" width="10.7109375" style="161" customWidth="1"/>
    <col min="14604" max="14604" width="2.28515625" style="161" customWidth="1"/>
    <col min="14605" max="14605" width="10.28515625" style="161" customWidth="1"/>
    <col min="14606" max="14606" width="1.85546875" style="161" customWidth="1"/>
    <col min="14607" max="14607" width="11.42578125" style="161"/>
    <col min="14608" max="14608" width="2.28515625" style="161" customWidth="1"/>
    <col min="14609" max="14609" width="11.42578125" style="161"/>
    <col min="14610" max="14611" width="3.42578125" style="161" customWidth="1"/>
    <col min="14612" max="14612" width="2.85546875" style="161" customWidth="1"/>
    <col min="14613" max="14613" width="11.5703125" style="161" customWidth="1"/>
    <col min="14614" max="14614" width="2.140625" style="161" customWidth="1"/>
    <col min="14615" max="14615" width="11.42578125" style="161"/>
    <col min="14616" max="14616" width="1.42578125" style="161" customWidth="1"/>
    <col min="14617" max="14617" width="11.42578125" style="161"/>
    <col min="14618" max="14618" width="2" style="161" customWidth="1"/>
    <col min="14619" max="14619" width="11.42578125" style="161"/>
    <col min="14620" max="14620" width="2.85546875" style="161" customWidth="1"/>
    <col min="14621" max="14621" width="3.140625" style="161" customWidth="1"/>
    <col min="14622" max="14832" width="11.42578125" style="161"/>
    <col min="14833" max="14833" width="2.7109375" style="161" customWidth="1"/>
    <col min="14834" max="14834" width="10.5703125" style="161" customWidth="1"/>
    <col min="14835" max="14835" width="13.7109375" style="161" customWidth="1"/>
    <col min="14836" max="14836" width="16.5703125" style="161" customWidth="1"/>
    <col min="14837" max="14837" width="17.7109375" style="161" customWidth="1"/>
    <col min="14838" max="14838" width="10.7109375" style="161" customWidth="1"/>
    <col min="14839" max="14839" width="10" style="161" customWidth="1"/>
    <col min="14840" max="14840" width="2.7109375" style="161" customWidth="1"/>
    <col min="14841" max="14842" width="10" style="161" customWidth="1"/>
    <col min="14843" max="14843" width="2.42578125" style="161" customWidth="1"/>
    <col min="14844" max="14844" width="11.42578125" style="161"/>
    <col min="14845" max="14845" width="33" style="161" customWidth="1"/>
    <col min="14846" max="14846" width="5" style="161" customWidth="1"/>
    <col min="14847" max="14847" width="12.28515625" style="161" customWidth="1"/>
    <col min="14848" max="14848" width="5" style="161" customWidth="1"/>
    <col min="14849" max="14849" width="5.140625" style="161" customWidth="1"/>
    <col min="14850" max="14850" width="21.5703125" style="161" customWidth="1"/>
    <col min="14851" max="14851" width="5.140625" style="161" customWidth="1"/>
    <col min="14852" max="14852" width="23.7109375" style="161" customWidth="1"/>
    <col min="14853" max="14853" width="5.140625" style="161" customWidth="1"/>
    <col min="14854" max="14854" width="29.28515625" style="161" customWidth="1"/>
    <col min="14855" max="14855" width="5.140625" style="161" customWidth="1"/>
    <col min="14856" max="14856" width="21.140625" style="161" customWidth="1"/>
    <col min="14857" max="14857" width="5.140625" style="161" customWidth="1"/>
    <col min="14858" max="14858" width="3.7109375" style="161" customWidth="1"/>
    <col min="14859" max="14859" width="10.7109375" style="161" customWidth="1"/>
    <col min="14860" max="14860" width="2.28515625" style="161" customWidth="1"/>
    <col min="14861" max="14861" width="10.28515625" style="161" customWidth="1"/>
    <col min="14862" max="14862" width="1.85546875" style="161" customWidth="1"/>
    <col min="14863" max="14863" width="11.42578125" style="161"/>
    <col min="14864" max="14864" width="2.28515625" style="161" customWidth="1"/>
    <col min="14865" max="14865" width="11.42578125" style="161"/>
    <col min="14866" max="14867" width="3.42578125" style="161" customWidth="1"/>
    <col min="14868" max="14868" width="2.85546875" style="161" customWidth="1"/>
    <col min="14869" max="14869" width="11.5703125" style="161" customWidth="1"/>
    <col min="14870" max="14870" width="2.140625" style="161" customWidth="1"/>
    <col min="14871" max="14871" width="11.42578125" style="161"/>
    <col min="14872" max="14872" width="1.42578125" style="161" customWidth="1"/>
    <col min="14873" max="14873" width="11.42578125" style="161"/>
    <col min="14874" max="14874" width="2" style="161" customWidth="1"/>
    <col min="14875" max="14875" width="11.42578125" style="161"/>
    <col min="14876" max="14876" width="2.85546875" style="161" customWidth="1"/>
    <col min="14877" max="14877" width="3.140625" style="161" customWidth="1"/>
    <col min="14878" max="15088" width="11.42578125" style="161"/>
    <col min="15089" max="15089" width="2.7109375" style="161" customWidth="1"/>
    <col min="15090" max="15090" width="10.5703125" style="161" customWidth="1"/>
    <col min="15091" max="15091" width="13.7109375" style="161" customWidth="1"/>
    <col min="15092" max="15092" width="16.5703125" style="161" customWidth="1"/>
    <col min="15093" max="15093" width="17.7109375" style="161" customWidth="1"/>
    <col min="15094" max="15094" width="10.7109375" style="161" customWidth="1"/>
    <col min="15095" max="15095" width="10" style="161" customWidth="1"/>
    <col min="15096" max="15096" width="2.7109375" style="161" customWidth="1"/>
    <col min="15097" max="15098" width="10" style="161" customWidth="1"/>
    <col min="15099" max="15099" width="2.42578125" style="161" customWidth="1"/>
    <col min="15100" max="15100" width="11.42578125" style="161"/>
    <col min="15101" max="15101" width="33" style="161" customWidth="1"/>
    <col min="15102" max="15102" width="5" style="161" customWidth="1"/>
    <col min="15103" max="15103" width="12.28515625" style="161" customWidth="1"/>
    <col min="15104" max="15104" width="5" style="161" customWidth="1"/>
    <col min="15105" max="15105" width="5.140625" style="161" customWidth="1"/>
    <col min="15106" max="15106" width="21.5703125" style="161" customWidth="1"/>
    <col min="15107" max="15107" width="5.140625" style="161" customWidth="1"/>
    <col min="15108" max="15108" width="23.7109375" style="161" customWidth="1"/>
    <col min="15109" max="15109" width="5.140625" style="161" customWidth="1"/>
    <col min="15110" max="15110" width="29.28515625" style="161" customWidth="1"/>
    <col min="15111" max="15111" width="5.140625" style="161" customWidth="1"/>
    <col min="15112" max="15112" width="21.140625" style="161" customWidth="1"/>
    <col min="15113" max="15113" width="5.140625" style="161" customWidth="1"/>
    <col min="15114" max="15114" width="3.7109375" style="161" customWidth="1"/>
    <col min="15115" max="15115" width="10.7109375" style="161" customWidth="1"/>
    <col min="15116" max="15116" width="2.28515625" style="161" customWidth="1"/>
    <col min="15117" max="15117" width="10.28515625" style="161" customWidth="1"/>
    <col min="15118" max="15118" width="1.85546875" style="161" customWidth="1"/>
    <col min="15119" max="15119" width="11.42578125" style="161"/>
    <col min="15120" max="15120" width="2.28515625" style="161" customWidth="1"/>
    <col min="15121" max="15121" width="11.42578125" style="161"/>
    <col min="15122" max="15123" width="3.42578125" style="161" customWidth="1"/>
    <col min="15124" max="15124" width="2.85546875" style="161" customWidth="1"/>
    <col min="15125" max="15125" width="11.5703125" style="161" customWidth="1"/>
    <col min="15126" max="15126" width="2.140625" style="161" customWidth="1"/>
    <col min="15127" max="15127" width="11.42578125" style="161"/>
    <col min="15128" max="15128" width="1.42578125" style="161" customWidth="1"/>
    <col min="15129" max="15129" width="11.42578125" style="161"/>
    <col min="15130" max="15130" width="2" style="161" customWidth="1"/>
    <col min="15131" max="15131" width="11.42578125" style="161"/>
    <col min="15132" max="15132" width="2.85546875" style="161" customWidth="1"/>
    <col min="15133" max="15133" width="3.140625" style="161" customWidth="1"/>
    <col min="15134" max="15344" width="11.42578125" style="161"/>
    <col min="15345" max="15345" width="2.7109375" style="161" customWidth="1"/>
    <col min="15346" max="15346" width="10.5703125" style="161" customWidth="1"/>
    <col min="15347" max="15347" width="13.7109375" style="161" customWidth="1"/>
    <col min="15348" max="15348" width="16.5703125" style="161" customWidth="1"/>
    <col min="15349" max="15349" width="17.7109375" style="161" customWidth="1"/>
    <col min="15350" max="15350" width="10.7109375" style="161" customWidth="1"/>
    <col min="15351" max="15351" width="10" style="161" customWidth="1"/>
    <col min="15352" max="15352" width="2.7109375" style="161" customWidth="1"/>
    <col min="15353" max="15354" width="10" style="161" customWidth="1"/>
    <col min="15355" max="15355" width="2.42578125" style="161" customWidth="1"/>
    <col min="15356" max="15356" width="11.42578125" style="161"/>
    <col min="15357" max="15357" width="33" style="161" customWidth="1"/>
    <col min="15358" max="15358" width="5" style="161" customWidth="1"/>
    <col min="15359" max="15359" width="12.28515625" style="161" customWidth="1"/>
    <col min="15360" max="15360" width="5" style="161" customWidth="1"/>
    <col min="15361" max="15361" width="5.140625" style="161" customWidth="1"/>
    <col min="15362" max="15362" width="21.5703125" style="161" customWidth="1"/>
    <col min="15363" max="15363" width="5.140625" style="161" customWidth="1"/>
    <col min="15364" max="15364" width="23.7109375" style="161" customWidth="1"/>
    <col min="15365" max="15365" width="5.140625" style="161" customWidth="1"/>
    <col min="15366" max="15366" width="29.28515625" style="161" customWidth="1"/>
    <col min="15367" max="15367" width="5.140625" style="161" customWidth="1"/>
    <col min="15368" max="15368" width="21.140625" style="161" customWidth="1"/>
    <col min="15369" max="15369" width="5.140625" style="161" customWidth="1"/>
    <col min="15370" max="15370" width="3.7109375" style="161" customWidth="1"/>
    <col min="15371" max="15371" width="10.7109375" style="161" customWidth="1"/>
    <col min="15372" max="15372" width="2.28515625" style="161" customWidth="1"/>
    <col min="15373" max="15373" width="10.28515625" style="161" customWidth="1"/>
    <col min="15374" max="15374" width="1.85546875" style="161" customWidth="1"/>
    <col min="15375" max="15375" width="11.42578125" style="161"/>
    <col min="15376" max="15376" width="2.28515625" style="161" customWidth="1"/>
    <col min="15377" max="15377" width="11.42578125" style="161"/>
    <col min="15378" max="15379" width="3.42578125" style="161" customWidth="1"/>
    <col min="15380" max="15380" width="2.85546875" style="161" customWidth="1"/>
    <col min="15381" max="15381" width="11.5703125" style="161" customWidth="1"/>
    <col min="15382" max="15382" width="2.140625" style="161" customWidth="1"/>
    <col min="15383" max="15383" width="11.42578125" style="161"/>
    <col min="15384" max="15384" width="1.42578125" style="161" customWidth="1"/>
    <col min="15385" max="15385" width="11.42578125" style="161"/>
    <col min="15386" max="15386" width="2" style="161" customWidth="1"/>
    <col min="15387" max="15387" width="11.42578125" style="161"/>
    <col min="15388" max="15388" width="2.85546875" style="161" customWidth="1"/>
    <col min="15389" max="15389" width="3.140625" style="161" customWidth="1"/>
    <col min="15390" max="15600" width="11.42578125" style="161"/>
    <col min="15601" max="15601" width="2.7109375" style="161" customWidth="1"/>
    <col min="15602" max="15602" width="10.5703125" style="161" customWidth="1"/>
    <col min="15603" max="15603" width="13.7109375" style="161" customWidth="1"/>
    <col min="15604" max="15604" width="16.5703125" style="161" customWidth="1"/>
    <col min="15605" max="15605" width="17.7109375" style="161" customWidth="1"/>
    <col min="15606" max="15606" width="10.7109375" style="161" customWidth="1"/>
    <col min="15607" max="15607" width="10" style="161" customWidth="1"/>
    <col min="15608" max="15608" width="2.7109375" style="161" customWidth="1"/>
    <col min="15609" max="15610" width="10" style="161" customWidth="1"/>
    <col min="15611" max="15611" width="2.42578125" style="161" customWidth="1"/>
    <col min="15612" max="15612" width="11.42578125" style="161"/>
    <col min="15613" max="15613" width="33" style="161" customWidth="1"/>
    <col min="15614" max="15614" width="5" style="161" customWidth="1"/>
    <col min="15615" max="15615" width="12.28515625" style="161" customWidth="1"/>
    <col min="15616" max="15616" width="5" style="161" customWidth="1"/>
    <col min="15617" max="15617" width="5.140625" style="161" customWidth="1"/>
    <col min="15618" max="15618" width="21.5703125" style="161" customWidth="1"/>
    <col min="15619" max="15619" width="5.140625" style="161" customWidth="1"/>
    <col min="15620" max="15620" width="23.7109375" style="161" customWidth="1"/>
    <col min="15621" max="15621" width="5.140625" style="161" customWidth="1"/>
    <col min="15622" max="15622" width="29.28515625" style="161" customWidth="1"/>
    <col min="15623" max="15623" width="5.140625" style="161" customWidth="1"/>
    <col min="15624" max="15624" width="21.140625" style="161" customWidth="1"/>
    <col min="15625" max="15625" width="5.140625" style="161" customWidth="1"/>
    <col min="15626" max="15626" width="3.7109375" style="161" customWidth="1"/>
    <col min="15627" max="15627" width="10.7109375" style="161" customWidth="1"/>
    <col min="15628" max="15628" width="2.28515625" style="161" customWidth="1"/>
    <col min="15629" max="15629" width="10.28515625" style="161" customWidth="1"/>
    <col min="15630" max="15630" width="1.85546875" style="161" customWidth="1"/>
    <col min="15631" max="15631" width="11.42578125" style="161"/>
    <col min="15632" max="15632" width="2.28515625" style="161" customWidth="1"/>
    <col min="15633" max="15633" width="11.42578125" style="161"/>
    <col min="15634" max="15635" width="3.42578125" style="161" customWidth="1"/>
    <col min="15636" max="15636" width="2.85546875" style="161" customWidth="1"/>
    <col min="15637" max="15637" width="11.5703125" style="161" customWidth="1"/>
    <col min="15638" max="15638" width="2.140625" style="161" customWidth="1"/>
    <col min="15639" max="15639" width="11.42578125" style="161"/>
    <col min="15640" max="15640" width="1.42578125" style="161" customWidth="1"/>
    <col min="15641" max="15641" width="11.42578125" style="161"/>
    <col min="15642" max="15642" width="2" style="161" customWidth="1"/>
    <col min="15643" max="15643" width="11.42578125" style="161"/>
    <col min="15644" max="15644" width="2.85546875" style="161" customWidth="1"/>
    <col min="15645" max="15645" width="3.140625" style="161" customWidth="1"/>
    <col min="15646" max="15856" width="11.42578125" style="161"/>
    <col min="15857" max="15857" width="2.7109375" style="161" customWidth="1"/>
    <col min="15858" max="15858" width="10.5703125" style="161" customWidth="1"/>
    <col min="15859" max="15859" width="13.7109375" style="161" customWidth="1"/>
    <col min="15860" max="15860" width="16.5703125" style="161" customWidth="1"/>
    <col min="15861" max="15861" width="17.7109375" style="161" customWidth="1"/>
    <col min="15862" max="15862" width="10.7109375" style="161" customWidth="1"/>
    <col min="15863" max="15863" width="10" style="161" customWidth="1"/>
    <col min="15864" max="15864" width="2.7109375" style="161" customWidth="1"/>
    <col min="15865" max="15866" width="10" style="161" customWidth="1"/>
    <col min="15867" max="15867" width="2.42578125" style="161" customWidth="1"/>
    <col min="15868" max="15868" width="11.42578125" style="161"/>
    <col min="15869" max="15869" width="33" style="161" customWidth="1"/>
    <col min="15870" max="15870" width="5" style="161" customWidth="1"/>
    <col min="15871" max="15871" width="12.28515625" style="161" customWidth="1"/>
    <col min="15872" max="15872" width="5" style="161" customWidth="1"/>
    <col min="15873" max="15873" width="5.140625" style="161" customWidth="1"/>
    <col min="15874" max="15874" width="21.5703125" style="161" customWidth="1"/>
    <col min="15875" max="15875" width="5.140625" style="161" customWidth="1"/>
    <col min="15876" max="15876" width="23.7109375" style="161" customWidth="1"/>
    <col min="15877" max="15877" width="5.140625" style="161" customWidth="1"/>
    <col min="15878" max="15878" width="29.28515625" style="161" customWidth="1"/>
    <col min="15879" max="15879" width="5.140625" style="161" customWidth="1"/>
    <col min="15880" max="15880" width="21.140625" style="161" customWidth="1"/>
    <col min="15881" max="15881" width="5.140625" style="161" customWidth="1"/>
    <col min="15882" max="15882" width="3.7109375" style="161" customWidth="1"/>
    <col min="15883" max="15883" width="10.7109375" style="161" customWidth="1"/>
    <col min="15884" max="15884" width="2.28515625" style="161" customWidth="1"/>
    <col min="15885" max="15885" width="10.28515625" style="161" customWidth="1"/>
    <col min="15886" max="15886" width="1.85546875" style="161" customWidth="1"/>
    <col min="15887" max="15887" width="11.42578125" style="161"/>
    <col min="15888" max="15888" width="2.28515625" style="161" customWidth="1"/>
    <col min="15889" max="15889" width="11.42578125" style="161"/>
    <col min="15890" max="15891" width="3.42578125" style="161" customWidth="1"/>
    <col min="15892" max="15892" width="2.85546875" style="161" customWidth="1"/>
    <col min="15893" max="15893" width="11.5703125" style="161" customWidth="1"/>
    <col min="15894" max="15894" width="2.140625" style="161" customWidth="1"/>
    <col min="15895" max="15895" width="11.42578125" style="161"/>
    <col min="15896" max="15896" width="1.42578125" style="161" customWidth="1"/>
    <col min="15897" max="15897" width="11.42578125" style="161"/>
    <col min="15898" max="15898" width="2" style="161" customWidth="1"/>
    <col min="15899" max="15899" width="11.42578125" style="161"/>
    <col min="15900" max="15900" width="2.85546875" style="161" customWidth="1"/>
    <col min="15901" max="15901" width="3.140625" style="161" customWidth="1"/>
    <col min="15902" max="16112" width="11.42578125" style="161"/>
    <col min="16113" max="16113" width="2.7109375" style="161" customWidth="1"/>
    <col min="16114" max="16114" width="10.5703125" style="161" customWidth="1"/>
    <col min="16115" max="16115" width="13.7109375" style="161" customWidth="1"/>
    <col min="16116" max="16116" width="16.5703125" style="161" customWidth="1"/>
    <col min="16117" max="16117" width="17.7109375" style="161" customWidth="1"/>
    <col min="16118" max="16118" width="10.7109375" style="161" customWidth="1"/>
    <col min="16119" max="16119" width="10" style="161" customWidth="1"/>
    <col min="16120" max="16120" width="2.7109375" style="161" customWidth="1"/>
    <col min="16121" max="16122" width="10" style="161" customWidth="1"/>
    <col min="16123" max="16123" width="2.42578125" style="161" customWidth="1"/>
    <col min="16124" max="16124" width="11.42578125" style="161"/>
    <col min="16125" max="16125" width="33" style="161" customWidth="1"/>
    <col min="16126" max="16126" width="5" style="161" customWidth="1"/>
    <col min="16127" max="16127" width="12.28515625" style="161" customWidth="1"/>
    <col min="16128" max="16128" width="5" style="161" customWidth="1"/>
    <col min="16129" max="16129" width="5.140625" style="161" customWidth="1"/>
    <col min="16130" max="16130" width="21.5703125" style="161" customWidth="1"/>
    <col min="16131" max="16131" width="5.140625" style="161" customWidth="1"/>
    <col min="16132" max="16132" width="23.7109375" style="161" customWidth="1"/>
    <col min="16133" max="16133" width="5.140625" style="161" customWidth="1"/>
    <col min="16134" max="16134" width="29.28515625" style="161" customWidth="1"/>
    <col min="16135" max="16135" width="5.140625" style="161" customWidth="1"/>
    <col min="16136" max="16136" width="21.140625" style="161" customWidth="1"/>
    <col min="16137" max="16137" width="5.140625" style="161" customWidth="1"/>
    <col min="16138" max="16138" width="3.7109375" style="161" customWidth="1"/>
    <col min="16139" max="16139" width="10.7109375" style="161" customWidth="1"/>
    <col min="16140" max="16140" width="2.28515625" style="161" customWidth="1"/>
    <col min="16141" max="16141" width="10.28515625" style="161" customWidth="1"/>
    <col min="16142" max="16142" width="1.85546875" style="161" customWidth="1"/>
    <col min="16143" max="16143" width="11.42578125" style="161"/>
    <col min="16144" max="16144" width="2.28515625" style="161" customWidth="1"/>
    <col min="16145" max="16145" width="11.42578125" style="161"/>
    <col min="16146" max="16147" width="3.42578125" style="161" customWidth="1"/>
    <col min="16148" max="16148" width="2.85546875" style="161" customWidth="1"/>
    <col min="16149" max="16149" width="11.5703125" style="161" customWidth="1"/>
    <col min="16150" max="16150" width="2.140625" style="161" customWidth="1"/>
    <col min="16151" max="16151" width="11.42578125" style="161"/>
    <col min="16152" max="16152" width="1.42578125" style="161" customWidth="1"/>
    <col min="16153" max="16153" width="11.42578125" style="161"/>
    <col min="16154" max="16154" width="2" style="161" customWidth="1"/>
    <col min="16155" max="16155" width="11.42578125" style="161"/>
    <col min="16156" max="16156" width="2.85546875" style="161" customWidth="1"/>
    <col min="16157" max="16157" width="3.140625" style="161" customWidth="1"/>
    <col min="16158" max="16384" width="11.42578125" style="161"/>
  </cols>
  <sheetData>
    <row r="1" spans="1:30">
      <c r="A1" s="87">
        <v>0</v>
      </c>
      <c r="B1" s="87">
        <v>0</v>
      </c>
      <c r="C1" s="87">
        <v>0</v>
      </c>
      <c r="D1" s="87">
        <v>0</v>
      </c>
      <c r="E1" s="87"/>
      <c r="F1" s="87"/>
      <c r="G1" s="87"/>
      <c r="H1" s="87"/>
      <c r="I1" s="87"/>
      <c r="J1" s="87"/>
      <c r="K1" s="87"/>
      <c r="L1" s="87">
        <v>0</v>
      </c>
      <c r="M1" s="87">
        <v>0</v>
      </c>
      <c r="N1" s="87"/>
      <c r="O1" s="87">
        <v>0</v>
      </c>
      <c r="P1" s="87">
        <v>0</v>
      </c>
      <c r="Q1" s="87">
        <v>0</v>
      </c>
      <c r="R1" s="87">
        <v>0</v>
      </c>
      <c r="S1" s="87"/>
      <c r="T1" s="87">
        <v>0</v>
      </c>
      <c r="U1" s="87">
        <v>0</v>
      </c>
      <c r="V1" s="87"/>
      <c r="W1" s="87">
        <v>0</v>
      </c>
      <c r="X1" s="87">
        <v>0</v>
      </c>
      <c r="Y1" s="87"/>
      <c r="Z1" s="87">
        <v>0</v>
      </c>
      <c r="AA1" s="87">
        <v>0</v>
      </c>
      <c r="AB1" s="87"/>
      <c r="AC1" s="87">
        <v>0</v>
      </c>
    </row>
    <row r="2" spans="1:30" ht="27.75" customHeight="1">
      <c r="A2" s="87">
        <v>0</v>
      </c>
      <c r="B2" s="162" t="s">
        <v>334</v>
      </c>
      <c r="C2" s="163" t="s">
        <v>1623</v>
      </c>
      <c r="D2" s="3066" t="s">
        <v>1622</v>
      </c>
      <c r="E2" s="3066"/>
      <c r="F2" s="3066"/>
      <c r="G2" s="3066"/>
      <c r="H2" s="3066"/>
      <c r="I2" s="3066"/>
      <c r="J2" s="3066"/>
      <c r="K2" s="3066"/>
      <c r="L2" s="3066"/>
      <c r="M2" s="3066"/>
      <c r="N2" s="3066"/>
      <c r="O2" s="3066"/>
      <c r="P2" s="3066"/>
      <c r="Q2" s="3066"/>
      <c r="R2" s="3066"/>
      <c r="S2" s="3066"/>
      <c r="T2" s="3066"/>
      <c r="U2" s="3066"/>
      <c r="V2" s="3066"/>
      <c r="W2" s="3066"/>
      <c r="X2" s="3066"/>
      <c r="Y2" s="3066"/>
      <c r="Z2" s="3066"/>
      <c r="AA2" s="3066"/>
      <c r="AB2" s="3066"/>
      <c r="AC2" s="3066"/>
    </row>
    <row r="3" spans="1:30">
      <c r="A3" s="87">
        <v>0</v>
      </c>
      <c r="B3" s="87">
        <v>0</v>
      </c>
      <c r="C3" s="87">
        <v>0</v>
      </c>
      <c r="D3" s="87">
        <v>0</v>
      </c>
      <c r="E3" s="87"/>
      <c r="F3" s="87"/>
      <c r="G3" s="87"/>
      <c r="H3" s="87"/>
      <c r="I3" s="87"/>
      <c r="J3" s="87"/>
      <c r="K3" s="87"/>
      <c r="L3" s="87">
        <v>0</v>
      </c>
      <c r="M3" s="87">
        <v>0</v>
      </c>
      <c r="N3" s="87"/>
      <c r="O3" s="87">
        <v>0</v>
      </c>
      <c r="P3" s="1881">
        <v>0</v>
      </c>
      <c r="Q3" s="1881">
        <v>0</v>
      </c>
      <c r="R3" s="1881">
        <v>0</v>
      </c>
      <c r="S3" s="1881"/>
      <c r="T3" s="1881">
        <v>0</v>
      </c>
      <c r="U3" s="1881">
        <v>0</v>
      </c>
      <c r="V3" s="1881"/>
      <c r="W3" s="1881">
        <v>0</v>
      </c>
      <c r="X3" s="1881">
        <v>0</v>
      </c>
      <c r="Y3" s="1881"/>
      <c r="Z3" s="1881">
        <v>0</v>
      </c>
      <c r="AA3" s="1881">
        <v>0</v>
      </c>
      <c r="AB3" s="1881"/>
      <c r="AC3" s="1881">
        <v>0</v>
      </c>
    </row>
    <row r="4" spans="1:30" ht="30" customHeight="1">
      <c r="A4" s="87">
        <v>0</v>
      </c>
      <c r="B4" s="8" t="s">
        <v>539</v>
      </c>
      <c r="C4" s="3107" t="s">
        <v>33</v>
      </c>
      <c r="D4" s="3107"/>
      <c r="E4" s="3107"/>
      <c r="F4" s="3107"/>
      <c r="G4" s="3107"/>
      <c r="H4" s="3107"/>
      <c r="I4" s="3107"/>
      <c r="J4" s="3107"/>
      <c r="K4" s="3107"/>
      <c r="L4" s="3108" t="s">
        <v>362</v>
      </c>
      <c r="M4" s="3109"/>
      <c r="N4" s="3110" t="s">
        <v>32</v>
      </c>
      <c r="O4" s="3111"/>
      <c r="P4" s="87">
        <v>0</v>
      </c>
      <c r="Q4" s="3112" t="s">
        <v>335</v>
      </c>
      <c r="R4" s="3112"/>
      <c r="S4" s="3113" t="s">
        <v>336</v>
      </c>
      <c r="T4" s="3113"/>
      <c r="U4" s="87">
        <v>0</v>
      </c>
      <c r="V4" s="3114" t="s">
        <v>337</v>
      </c>
      <c r="W4" s="3114"/>
      <c r="X4" s="3115" t="s">
        <v>543</v>
      </c>
      <c r="Y4" s="3115"/>
      <c r="AA4" s="3106" t="s">
        <v>465</v>
      </c>
      <c r="AB4" s="3106"/>
      <c r="AC4" s="176"/>
      <c r="AD4" s="87">
        <v>0</v>
      </c>
    </row>
    <row r="5" spans="1:30">
      <c r="A5" s="87">
        <v>0</v>
      </c>
      <c r="B5" s="87">
        <v>0</v>
      </c>
      <c r="C5" s="87">
        <v>0</v>
      </c>
      <c r="D5" s="87">
        <v>0</v>
      </c>
      <c r="E5" s="87"/>
      <c r="F5" s="87"/>
      <c r="G5" s="87"/>
      <c r="H5" s="87"/>
      <c r="I5" s="87"/>
      <c r="J5" s="87"/>
      <c r="K5" s="1881"/>
      <c r="L5" s="1881">
        <v>0</v>
      </c>
      <c r="M5" s="176"/>
      <c r="N5" s="176"/>
      <c r="O5" s="176"/>
      <c r="P5" s="1881">
        <v>0</v>
      </c>
      <c r="Q5" s="1881">
        <v>0</v>
      </c>
      <c r="R5" s="1881">
        <v>0</v>
      </c>
      <c r="S5" s="1881"/>
      <c r="T5" s="1881">
        <v>0</v>
      </c>
      <c r="U5" s="1881">
        <v>0</v>
      </c>
      <c r="V5" s="1881"/>
      <c r="W5" s="1881">
        <v>0</v>
      </c>
      <c r="X5" s="1881">
        <v>0</v>
      </c>
      <c r="Y5" s="1881"/>
      <c r="Z5" s="1881">
        <v>0</v>
      </c>
      <c r="AA5" s="1881">
        <v>0</v>
      </c>
      <c r="AB5" s="1881"/>
      <c r="AC5" s="1881">
        <v>0</v>
      </c>
    </row>
    <row r="6" spans="1:30">
      <c r="A6" s="87"/>
      <c r="B6" s="87"/>
      <c r="C6" s="87"/>
      <c r="D6" s="87"/>
      <c r="E6" s="87"/>
      <c r="F6" s="87"/>
      <c r="G6" s="87"/>
      <c r="H6" s="87"/>
      <c r="I6" s="87"/>
      <c r="J6" s="87"/>
      <c r="K6" s="1881"/>
      <c r="L6" s="1881"/>
      <c r="M6" s="176"/>
      <c r="N6" s="176"/>
      <c r="O6" s="176"/>
      <c r="P6" s="176"/>
      <c r="Q6" s="1881"/>
      <c r="R6" s="1881"/>
      <c r="S6" s="1881"/>
      <c r="T6" s="1881"/>
      <c r="U6" s="1881"/>
      <c r="V6" s="1881"/>
      <c r="W6" s="1881"/>
      <c r="X6" s="1881"/>
      <c r="Y6" s="1881"/>
      <c r="Z6" s="1881"/>
      <c r="AA6" s="1881"/>
      <c r="AB6" s="1881"/>
      <c r="AC6" s="1881"/>
    </row>
    <row r="7" spans="1:30" ht="29.25" customHeight="1">
      <c r="A7" s="1881"/>
      <c r="B7" s="3116" t="s">
        <v>538</v>
      </c>
      <c r="C7" s="3116"/>
      <c r="D7" s="3116"/>
      <c r="E7" s="3116"/>
      <c r="F7" s="3116"/>
      <c r="G7" s="3116"/>
      <c r="H7" s="3116"/>
      <c r="I7" s="3116"/>
      <c r="J7" s="3116"/>
      <c r="K7" s="3116"/>
      <c r="L7" s="87">
        <v>0</v>
      </c>
      <c r="M7" s="3117" t="s">
        <v>541</v>
      </c>
      <c r="N7" s="3117"/>
      <c r="O7" s="3104" t="s">
        <v>541</v>
      </c>
      <c r="P7" s="3105"/>
      <c r="Q7" s="87">
        <v>0</v>
      </c>
      <c r="R7" s="3067" t="s">
        <v>540</v>
      </c>
      <c r="S7" s="3067"/>
      <c r="T7" s="3067"/>
      <c r="U7" s="3067"/>
      <c r="V7" s="3067"/>
      <c r="W7" s="3067"/>
      <c r="X7" s="3067"/>
      <c r="Y7" s="3067"/>
      <c r="Z7" s="3067"/>
      <c r="AA7" s="3067"/>
      <c r="AB7" s="164"/>
      <c r="AC7" s="1881">
        <v>0</v>
      </c>
    </row>
    <row r="8" spans="1:30" ht="36.75" customHeight="1">
      <c r="A8" s="1881">
        <v>0</v>
      </c>
      <c r="B8" s="1881">
        <v>0</v>
      </c>
      <c r="C8" s="1881">
        <v>0</v>
      </c>
      <c r="D8" s="1881"/>
      <c r="E8" s="1881"/>
      <c r="F8" s="1881"/>
      <c r="G8" s="1881"/>
      <c r="H8" s="1881"/>
      <c r="I8" s="1881"/>
      <c r="J8" s="1881"/>
      <c r="K8" s="1881"/>
      <c r="L8" s="1881">
        <v>0</v>
      </c>
      <c r="M8" s="176"/>
      <c r="N8" s="176"/>
      <c r="O8" s="176"/>
      <c r="P8" s="1881">
        <v>0</v>
      </c>
      <c r="Q8" s="1881">
        <v>0</v>
      </c>
      <c r="R8" s="2681" t="s">
        <v>340</v>
      </c>
      <c r="S8" s="2681"/>
      <c r="T8" s="1881">
        <v>0</v>
      </c>
      <c r="U8" s="2681" t="s">
        <v>340</v>
      </c>
      <c r="V8" s="2681"/>
      <c r="W8" s="1881">
        <v>0</v>
      </c>
      <c r="X8" s="2681" t="s">
        <v>340</v>
      </c>
      <c r="Y8" s="2681"/>
      <c r="Z8" s="1881">
        <v>0</v>
      </c>
      <c r="AA8" s="2681" t="s">
        <v>340</v>
      </c>
      <c r="AB8" s="2681"/>
      <c r="AC8" s="1881">
        <v>0</v>
      </c>
    </row>
    <row r="9" spans="1:30" ht="36.75" customHeight="1">
      <c r="A9" s="1881">
        <v>0</v>
      </c>
      <c r="B9" s="165"/>
      <c r="C9" s="166"/>
      <c r="D9" s="2685"/>
      <c r="E9" s="3068" t="s">
        <v>542</v>
      </c>
      <c r="F9" s="3068"/>
      <c r="G9" s="171"/>
      <c r="H9" s="3065" t="s">
        <v>500</v>
      </c>
      <c r="I9" s="3065"/>
      <c r="J9" s="14" t="s">
        <v>336</v>
      </c>
      <c r="K9" s="2682"/>
      <c r="L9" s="176"/>
      <c r="M9" s="3081" t="s">
        <v>338</v>
      </c>
      <c r="N9" s="3081"/>
      <c r="O9" s="14" t="s">
        <v>339</v>
      </c>
      <c r="P9" s="15"/>
      <c r="Q9" s="1881">
        <v>0</v>
      </c>
      <c r="R9" s="3100" t="s">
        <v>341</v>
      </c>
      <c r="S9" s="3100"/>
      <c r="T9" s="167">
        <v>0</v>
      </c>
      <c r="U9" s="3101" t="s">
        <v>342</v>
      </c>
      <c r="V9" s="3101"/>
      <c r="W9" s="167">
        <v>0</v>
      </c>
      <c r="X9" s="3094" t="s">
        <v>343</v>
      </c>
      <c r="Y9" s="3094"/>
      <c r="Z9" s="167">
        <v>0</v>
      </c>
      <c r="AA9" s="3098" t="s">
        <v>344</v>
      </c>
      <c r="AB9" s="3098"/>
      <c r="AC9" s="1881">
        <v>0</v>
      </c>
    </row>
    <row r="10" spans="1:30" ht="36.75" customHeight="1">
      <c r="A10" s="1881">
        <v>0</v>
      </c>
      <c r="B10" s="165"/>
      <c r="C10" s="166"/>
      <c r="D10" s="1881">
        <v>0</v>
      </c>
      <c r="E10" s="3065" t="s">
        <v>345</v>
      </c>
      <c r="F10" s="3065"/>
      <c r="G10" s="171"/>
      <c r="H10" s="171">
        <v>0</v>
      </c>
      <c r="I10" s="171"/>
      <c r="J10" s="171">
        <v>0</v>
      </c>
      <c r="K10" s="171">
        <v>0</v>
      </c>
      <c r="L10" s="1881">
        <v>0</v>
      </c>
      <c r="M10" s="2604">
        <v>0</v>
      </c>
      <c r="N10" s="2604"/>
      <c r="O10" s="172">
        <v>0</v>
      </c>
      <c r="P10" s="171">
        <v>0</v>
      </c>
      <c r="Q10" s="1881">
        <v>0</v>
      </c>
      <c r="R10" s="2677"/>
      <c r="S10" s="2677"/>
      <c r="T10" s="171">
        <v>0</v>
      </c>
      <c r="U10" s="2677"/>
      <c r="V10" s="2677"/>
      <c r="W10" s="171"/>
      <c r="X10" s="2677"/>
      <c r="Y10" s="2677"/>
      <c r="Z10" s="171"/>
      <c r="AA10" s="2677"/>
      <c r="AB10" s="2677"/>
      <c r="AC10" s="1881">
        <v>0</v>
      </c>
    </row>
    <row r="11" spans="1:30" ht="36.75" customHeight="1">
      <c r="A11" s="1881">
        <v>0</v>
      </c>
      <c r="B11" s="165"/>
      <c r="C11" s="166"/>
      <c r="D11" s="1881">
        <v>0</v>
      </c>
      <c r="E11" s="3065" t="s">
        <v>346</v>
      </c>
      <c r="F11" s="3065"/>
      <c r="G11" s="171"/>
      <c r="H11" s="3065" t="s">
        <v>501</v>
      </c>
      <c r="I11" s="3065"/>
      <c r="J11" s="14" t="s">
        <v>502</v>
      </c>
      <c r="K11" s="2682"/>
      <c r="L11" s="1881">
        <v>0</v>
      </c>
      <c r="M11" s="3082" t="s">
        <v>347</v>
      </c>
      <c r="N11" s="3082"/>
      <c r="O11" s="14" t="s">
        <v>348</v>
      </c>
      <c r="P11" s="15"/>
      <c r="Q11" s="1881">
        <v>0</v>
      </c>
      <c r="R11" s="3099" t="s">
        <v>349</v>
      </c>
      <c r="S11" s="3099"/>
      <c r="T11" s="10">
        <v>0</v>
      </c>
      <c r="U11" s="3097" t="s">
        <v>350</v>
      </c>
      <c r="V11" s="3097"/>
      <c r="W11" s="10">
        <v>0</v>
      </c>
      <c r="X11" s="3095" t="s">
        <v>350</v>
      </c>
      <c r="Y11" s="3095"/>
      <c r="Z11" s="10">
        <v>0</v>
      </c>
      <c r="AA11" s="3096" t="s">
        <v>351</v>
      </c>
      <c r="AB11" s="3096"/>
      <c r="AC11" s="1881">
        <v>0</v>
      </c>
    </row>
    <row r="12" spans="1:30" ht="36.75" customHeight="1">
      <c r="A12" s="87">
        <v>0</v>
      </c>
      <c r="B12" s="3103" t="s">
        <v>537</v>
      </c>
      <c r="C12" s="3103"/>
      <c r="D12" s="1881">
        <v>0</v>
      </c>
      <c r="E12" s="3065" t="s">
        <v>352</v>
      </c>
      <c r="F12" s="3065"/>
      <c r="G12" s="171"/>
      <c r="H12" s="171">
        <v>0</v>
      </c>
      <c r="I12" s="171"/>
      <c r="J12" s="171">
        <v>0</v>
      </c>
      <c r="K12" s="171">
        <v>0</v>
      </c>
      <c r="L12" s="1881">
        <v>0</v>
      </c>
      <c r="M12" s="2604">
        <v>0</v>
      </c>
      <c r="N12" s="2604"/>
      <c r="O12" s="172"/>
      <c r="P12" s="171">
        <v>0</v>
      </c>
      <c r="Q12" s="1881">
        <v>0</v>
      </c>
      <c r="R12" s="3099" t="s">
        <v>353</v>
      </c>
      <c r="S12" s="3099"/>
      <c r="T12" s="10">
        <v>0</v>
      </c>
      <c r="U12" s="3097" t="s">
        <v>354</v>
      </c>
      <c r="V12" s="3097"/>
      <c r="W12" s="10">
        <v>0</v>
      </c>
      <c r="X12" s="3095" t="s">
        <v>355</v>
      </c>
      <c r="Y12" s="3095"/>
      <c r="Z12" s="10">
        <v>0</v>
      </c>
      <c r="AA12" s="3096" t="s">
        <v>356</v>
      </c>
      <c r="AB12" s="3096"/>
      <c r="AC12" s="1881">
        <v>0</v>
      </c>
    </row>
    <row r="13" spans="1:30" ht="36.75" customHeight="1">
      <c r="A13" s="1881">
        <v>0</v>
      </c>
      <c r="B13" s="2605">
        <v>0</v>
      </c>
      <c r="C13" s="2605">
        <v>0</v>
      </c>
      <c r="D13" s="1881">
        <v>0</v>
      </c>
      <c r="E13" s="3065" t="s">
        <v>357</v>
      </c>
      <c r="F13" s="3065"/>
      <c r="G13" s="171"/>
      <c r="H13" s="3065" t="s">
        <v>503</v>
      </c>
      <c r="I13" s="3065"/>
      <c r="J13" s="14" t="s">
        <v>504</v>
      </c>
      <c r="K13" s="2683"/>
      <c r="L13" s="1881">
        <v>0</v>
      </c>
      <c r="M13" s="3083" t="s">
        <v>364</v>
      </c>
      <c r="N13" s="3083"/>
      <c r="O13" s="14" t="s">
        <v>365</v>
      </c>
      <c r="P13" s="15"/>
      <c r="Q13" s="1881">
        <v>0</v>
      </c>
      <c r="R13" s="3099" t="s">
        <v>358</v>
      </c>
      <c r="S13" s="3099"/>
      <c r="T13" s="10">
        <v>0</v>
      </c>
      <c r="U13" s="3097" t="s">
        <v>359</v>
      </c>
      <c r="V13" s="3097"/>
      <c r="W13" s="10">
        <v>0</v>
      </c>
      <c r="X13" s="3095" t="s">
        <v>360</v>
      </c>
      <c r="Y13" s="3095"/>
      <c r="Z13" s="10">
        <v>0</v>
      </c>
      <c r="AA13" s="3096" t="s">
        <v>361</v>
      </c>
      <c r="AB13" s="3096"/>
      <c r="AC13" s="1881">
        <v>0</v>
      </c>
    </row>
    <row r="14" spans="1:30" ht="36.75" customHeight="1">
      <c r="A14" s="87">
        <v>0</v>
      </c>
      <c r="B14" s="3102" t="s">
        <v>362</v>
      </c>
      <c r="C14" s="3102"/>
      <c r="D14" s="1881">
        <v>0</v>
      </c>
      <c r="E14" s="3065" t="s">
        <v>363</v>
      </c>
      <c r="F14" s="3065"/>
      <c r="G14" s="171"/>
      <c r="H14" s="171">
        <v>0</v>
      </c>
      <c r="I14" s="171"/>
      <c r="J14" s="171">
        <v>0</v>
      </c>
      <c r="K14" s="171">
        <v>0</v>
      </c>
      <c r="L14" s="1881">
        <v>0</v>
      </c>
      <c r="M14" s="2604"/>
      <c r="N14" s="2604"/>
      <c r="O14" s="172"/>
      <c r="P14" s="171">
        <v>0</v>
      </c>
      <c r="Q14" s="1881">
        <v>0</v>
      </c>
      <c r="R14" s="3099" t="s">
        <v>366</v>
      </c>
      <c r="S14" s="3099"/>
      <c r="T14" s="10">
        <v>0</v>
      </c>
      <c r="U14" s="3097" t="s">
        <v>360</v>
      </c>
      <c r="V14" s="3097"/>
      <c r="W14" s="10">
        <v>0</v>
      </c>
      <c r="X14" s="3095" t="s">
        <v>332</v>
      </c>
      <c r="Y14" s="3095"/>
      <c r="Z14" s="10">
        <v>0</v>
      </c>
      <c r="AA14" s="3096" t="s">
        <v>367</v>
      </c>
      <c r="AB14" s="3096"/>
      <c r="AC14" s="1881">
        <v>0</v>
      </c>
    </row>
    <row r="15" spans="1:30" ht="36.75" customHeight="1">
      <c r="A15" s="1881">
        <v>0</v>
      </c>
      <c r="B15" s="2605">
        <v>0</v>
      </c>
      <c r="C15" s="2605">
        <v>0</v>
      </c>
      <c r="D15" s="1881">
        <v>0</v>
      </c>
      <c r="E15" s="3065" t="s">
        <v>368</v>
      </c>
      <c r="F15" s="3065"/>
      <c r="G15" s="171"/>
      <c r="H15" s="3065" t="s">
        <v>505</v>
      </c>
      <c r="I15" s="3065"/>
      <c r="J15" s="14" t="s">
        <v>504</v>
      </c>
      <c r="K15" s="2683"/>
      <c r="L15" s="1881">
        <v>0</v>
      </c>
      <c r="M15" s="3084" t="s">
        <v>377</v>
      </c>
      <c r="N15" s="3084"/>
      <c r="O15" s="14" t="s">
        <v>378</v>
      </c>
      <c r="P15" s="15"/>
      <c r="Q15" s="1881">
        <v>0</v>
      </c>
      <c r="R15" s="3099" t="s">
        <v>369</v>
      </c>
      <c r="S15" s="3099"/>
      <c r="T15" s="10">
        <v>0</v>
      </c>
      <c r="U15" s="3097" t="s">
        <v>332</v>
      </c>
      <c r="V15" s="3097"/>
      <c r="W15" s="10">
        <v>0</v>
      </c>
      <c r="X15" s="3095" t="s">
        <v>370</v>
      </c>
      <c r="Y15" s="3095"/>
      <c r="Z15" s="10">
        <v>0</v>
      </c>
      <c r="AA15" s="3096" t="s">
        <v>371</v>
      </c>
      <c r="AB15" s="3096"/>
      <c r="AC15" s="1881">
        <v>0</v>
      </c>
    </row>
    <row r="16" spans="1:30" ht="36.75" customHeight="1">
      <c r="A16" s="87">
        <v>0</v>
      </c>
      <c r="B16" s="3102" t="s">
        <v>330</v>
      </c>
      <c r="C16" s="3102"/>
      <c r="D16" s="1881">
        <v>0</v>
      </c>
      <c r="E16" s="3065" t="s">
        <v>372</v>
      </c>
      <c r="F16" s="3065"/>
      <c r="G16" s="171"/>
      <c r="H16" s="171">
        <v>0</v>
      </c>
      <c r="I16" s="171"/>
      <c r="J16" s="171">
        <v>0</v>
      </c>
      <c r="K16" s="171">
        <v>0</v>
      </c>
      <c r="L16" s="1881">
        <v>0</v>
      </c>
      <c r="M16" s="2604">
        <v>0</v>
      </c>
      <c r="N16" s="2604"/>
      <c r="O16" s="172">
        <v>0</v>
      </c>
      <c r="P16" s="171">
        <v>0</v>
      </c>
      <c r="Q16" s="1881">
        <v>0</v>
      </c>
      <c r="R16" s="3099" t="s">
        <v>373</v>
      </c>
      <c r="S16" s="3099"/>
      <c r="T16" s="10">
        <v>0</v>
      </c>
      <c r="U16" s="3097" t="s">
        <v>370</v>
      </c>
      <c r="V16" s="3097"/>
      <c r="W16" s="10">
        <v>0</v>
      </c>
      <c r="X16" s="3095" t="s">
        <v>374</v>
      </c>
      <c r="Y16" s="3095"/>
      <c r="Z16" s="10">
        <v>0</v>
      </c>
      <c r="AA16" s="3096" t="s">
        <v>375</v>
      </c>
      <c r="AB16" s="3096"/>
      <c r="AC16" s="1881">
        <v>0</v>
      </c>
    </row>
    <row r="17" spans="1:29" ht="36.75" customHeight="1">
      <c r="A17" s="1881">
        <v>0</v>
      </c>
      <c r="B17" s="2605">
        <v>0</v>
      </c>
      <c r="C17" s="2605">
        <v>0</v>
      </c>
      <c r="D17" s="1881">
        <v>0</v>
      </c>
      <c r="E17" s="3065" t="s">
        <v>376</v>
      </c>
      <c r="F17" s="3065"/>
      <c r="G17" s="171"/>
      <c r="H17" s="3065" t="s">
        <v>506</v>
      </c>
      <c r="I17" s="3065"/>
      <c r="J17" s="14" t="s">
        <v>507</v>
      </c>
      <c r="K17" s="2683"/>
      <c r="L17" s="1881">
        <v>0</v>
      </c>
      <c r="M17" s="3085" t="s">
        <v>393</v>
      </c>
      <c r="N17" s="3085"/>
      <c r="O17" s="14" t="s">
        <v>394</v>
      </c>
      <c r="P17" s="15"/>
      <c r="Q17" s="1881">
        <v>0</v>
      </c>
      <c r="R17" s="3099" t="s">
        <v>379</v>
      </c>
      <c r="S17" s="3099"/>
      <c r="T17" s="10">
        <v>0</v>
      </c>
      <c r="U17" s="3097" t="s">
        <v>374</v>
      </c>
      <c r="V17" s="3097"/>
      <c r="W17" s="10">
        <v>0</v>
      </c>
      <c r="X17" s="3095" t="s">
        <v>380</v>
      </c>
      <c r="Y17" s="3095"/>
      <c r="Z17" s="10">
        <v>0</v>
      </c>
      <c r="AA17" s="3096" t="s">
        <v>381</v>
      </c>
      <c r="AB17" s="3096"/>
      <c r="AC17" s="1881">
        <v>0</v>
      </c>
    </row>
    <row r="18" spans="1:29" ht="36.75" customHeight="1">
      <c r="A18" s="87">
        <v>0</v>
      </c>
      <c r="B18" s="3102" t="s">
        <v>382</v>
      </c>
      <c r="C18" s="3102"/>
      <c r="D18" s="1881">
        <v>0</v>
      </c>
      <c r="E18" s="3065" t="s">
        <v>383</v>
      </c>
      <c r="F18" s="3065"/>
      <c r="G18" s="171"/>
      <c r="H18" s="171">
        <v>0</v>
      </c>
      <c r="I18" s="171"/>
      <c r="J18" s="171">
        <v>0</v>
      </c>
      <c r="K18" s="171">
        <v>0</v>
      </c>
      <c r="L18" s="1881">
        <v>0</v>
      </c>
      <c r="M18" s="2604">
        <v>0</v>
      </c>
      <c r="N18" s="2604"/>
      <c r="O18" s="172"/>
      <c r="P18" s="171">
        <v>0</v>
      </c>
      <c r="Q18" s="1881">
        <v>0</v>
      </c>
      <c r="R18" s="3099" t="s">
        <v>384</v>
      </c>
      <c r="S18" s="3099"/>
      <c r="T18" s="10">
        <v>0</v>
      </c>
      <c r="U18" s="3097" t="s">
        <v>380</v>
      </c>
      <c r="V18" s="3097"/>
      <c r="W18" s="10">
        <v>0</v>
      </c>
      <c r="X18" s="3095" t="s">
        <v>385</v>
      </c>
      <c r="Y18" s="3095"/>
      <c r="Z18" s="10">
        <v>0</v>
      </c>
      <c r="AA18" s="3096" t="s">
        <v>386</v>
      </c>
      <c r="AB18" s="3096"/>
      <c r="AC18" s="1881">
        <v>0</v>
      </c>
    </row>
    <row r="19" spans="1:29" ht="36.75" customHeight="1">
      <c r="A19" s="1881">
        <v>0</v>
      </c>
      <c r="B19" s="2605">
        <v>0</v>
      </c>
      <c r="C19" s="2605">
        <v>0</v>
      </c>
      <c r="D19" s="1881">
        <v>0</v>
      </c>
      <c r="E19" s="3065" t="s">
        <v>387</v>
      </c>
      <c r="F19" s="3065"/>
      <c r="G19" s="171"/>
      <c r="H19" s="3065" t="s">
        <v>508</v>
      </c>
      <c r="I19" s="3065"/>
      <c r="J19" s="14" t="s">
        <v>509</v>
      </c>
      <c r="K19" s="2683"/>
      <c r="L19" s="1881">
        <v>0</v>
      </c>
      <c r="M19" s="3086" t="s">
        <v>408</v>
      </c>
      <c r="N19" s="3086"/>
      <c r="O19" s="14" t="s">
        <v>409</v>
      </c>
      <c r="P19" s="15"/>
      <c r="Q19" s="1881">
        <v>0</v>
      </c>
      <c r="R19" s="3099" t="s">
        <v>388</v>
      </c>
      <c r="S19" s="3099"/>
      <c r="T19" s="10">
        <v>0</v>
      </c>
      <c r="U19" s="3097" t="s">
        <v>385</v>
      </c>
      <c r="V19" s="3097"/>
      <c r="W19" s="10">
        <v>0</v>
      </c>
      <c r="X19" s="3095" t="s">
        <v>389</v>
      </c>
      <c r="Y19" s="3095"/>
      <c r="Z19" s="10">
        <v>0</v>
      </c>
      <c r="AA19" s="3096" t="s">
        <v>390</v>
      </c>
      <c r="AB19" s="3096"/>
      <c r="AC19" s="1881">
        <v>0</v>
      </c>
    </row>
    <row r="20" spans="1:29" ht="36.75" customHeight="1">
      <c r="A20" s="87">
        <v>0</v>
      </c>
      <c r="B20" s="3102" t="s">
        <v>391</v>
      </c>
      <c r="C20" s="3102"/>
      <c r="D20" s="1881">
        <v>0</v>
      </c>
      <c r="E20" s="3065" t="s">
        <v>392</v>
      </c>
      <c r="F20" s="3065"/>
      <c r="G20" s="171"/>
      <c r="H20" s="171">
        <v>0</v>
      </c>
      <c r="I20" s="171"/>
      <c r="J20" s="171">
        <v>0</v>
      </c>
      <c r="K20" s="171">
        <v>0</v>
      </c>
      <c r="L20" s="1881">
        <v>0</v>
      </c>
      <c r="M20" s="2604"/>
      <c r="N20" s="2604"/>
      <c r="O20" s="172"/>
      <c r="P20" s="171">
        <v>0</v>
      </c>
      <c r="Q20" s="1881">
        <v>0</v>
      </c>
      <c r="R20" s="3099" t="s">
        <v>395</v>
      </c>
      <c r="S20" s="3099"/>
      <c r="T20" s="10">
        <v>0</v>
      </c>
      <c r="U20" s="3097" t="s">
        <v>389</v>
      </c>
      <c r="V20" s="3097"/>
      <c r="W20" s="10">
        <v>0</v>
      </c>
      <c r="X20" s="3095" t="s">
        <v>396</v>
      </c>
      <c r="Y20" s="3095"/>
      <c r="Z20" s="10">
        <v>0</v>
      </c>
      <c r="AA20" s="3096" t="s">
        <v>397</v>
      </c>
      <c r="AB20" s="3096"/>
      <c r="AC20" s="1881">
        <v>0</v>
      </c>
    </row>
    <row r="21" spans="1:29" ht="36.75" customHeight="1">
      <c r="A21" s="1881">
        <v>0</v>
      </c>
      <c r="B21" s="2605">
        <v>0</v>
      </c>
      <c r="C21" s="2605">
        <v>0</v>
      </c>
      <c r="D21" s="1881">
        <v>0</v>
      </c>
      <c r="E21" s="3065" t="s">
        <v>398</v>
      </c>
      <c r="F21" s="3065"/>
      <c r="G21" s="171"/>
      <c r="H21" s="3065" t="s">
        <v>510</v>
      </c>
      <c r="I21" s="3065"/>
      <c r="J21" s="14" t="s">
        <v>511</v>
      </c>
      <c r="K21" s="2683"/>
      <c r="L21" s="1881">
        <v>0</v>
      </c>
      <c r="M21" s="3071" t="s">
        <v>423</v>
      </c>
      <c r="N21" s="3071"/>
      <c r="O21" s="14" t="s">
        <v>424</v>
      </c>
      <c r="P21" s="15"/>
      <c r="Q21" s="1881">
        <v>0</v>
      </c>
      <c r="R21" s="3099" t="s">
        <v>399</v>
      </c>
      <c r="S21" s="3099"/>
      <c r="T21" s="10">
        <v>0</v>
      </c>
      <c r="U21" s="3097" t="s">
        <v>396</v>
      </c>
      <c r="V21" s="3097"/>
      <c r="W21" s="10">
        <v>0</v>
      </c>
      <c r="X21" s="3095" t="s">
        <v>400</v>
      </c>
      <c r="Y21" s="3095"/>
      <c r="Z21" s="10">
        <v>0</v>
      </c>
      <c r="AA21" s="3096" t="s">
        <v>401</v>
      </c>
      <c r="AB21" s="3096"/>
      <c r="AC21" s="1881">
        <v>0</v>
      </c>
    </row>
    <row r="22" spans="1:29" ht="36.75" customHeight="1">
      <c r="A22" s="87">
        <v>0</v>
      </c>
      <c r="B22" s="3102" t="s">
        <v>333</v>
      </c>
      <c r="C22" s="3102"/>
      <c r="D22" s="1881">
        <v>0</v>
      </c>
      <c r="E22" s="3065" t="s">
        <v>402</v>
      </c>
      <c r="F22" s="3065"/>
      <c r="G22" s="171"/>
      <c r="H22" s="171">
        <v>0</v>
      </c>
      <c r="I22" s="171"/>
      <c r="J22" s="171">
        <v>0</v>
      </c>
      <c r="K22" s="171">
        <v>0</v>
      </c>
      <c r="L22" s="1881"/>
      <c r="M22" s="2604">
        <v>0</v>
      </c>
      <c r="N22" s="2604"/>
      <c r="O22" s="172">
        <v>0</v>
      </c>
      <c r="P22" s="171">
        <v>0</v>
      </c>
      <c r="Q22" s="1881">
        <v>0</v>
      </c>
      <c r="R22" s="3099" t="s">
        <v>403</v>
      </c>
      <c r="S22" s="3099"/>
      <c r="T22" s="10">
        <v>0</v>
      </c>
      <c r="U22" s="3097" t="s">
        <v>404</v>
      </c>
      <c r="V22" s="3097"/>
      <c r="W22" s="10">
        <v>0</v>
      </c>
      <c r="X22" s="3095" t="s">
        <v>405</v>
      </c>
      <c r="Y22" s="3095"/>
      <c r="Z22" s="10">
        <v>0</v>
      </c>
      <c r="AA22" s="3096" t="s">
        <v>406</v>
      </c>
      <c r="AB22" s="3096"/>
      <c r="AC22" s="1881">
        <v>0</v>
      </c>
    </row>
    <row r="23" spans="1:29" ht="36.75" customHeight="1">
      <c r="A23" s="1881">
        <v>0</v>
      </c>
      <c r="B23" s="2605">
        <v>0</v>
      </c>
      <c r="C23" s="2605">
        <v>0</v>
      </c>
      <c r="D23" s="1881">
        <v>0</v>
      </c>
      <c r="E23" s="3065" t="s">
        <v>407</v>
      </c>
      <c r="F23" s="3065"/>
      <c r="G23" s="171"/>
      <c r="H23" s="3065" t="s">
        <v>512</v>
      </c>
      <c r="I23" s="3065"/>
      <c r="J23" s="14" t="s">
        <v>513</v>
      </c>
      <c r="K23" s="2683"/>
      <c r="L23" s="1881">
        <v>0</v>
      </c>
      <c r="M23" s="3069" t="s">
        <v>437</v>
      </c>
      <c r="N23" s="3069"/>
      <c r="O23" s="14" t="s">
        <v>438</v>
      </c>
      <c r="P23" s="15"/>
      <c r="Q23" s="1881">
        <v>0</v>
      </c>
      <c r="R23" s="3099" t="s">
        <v>410</v>
      </c>
      <c r="S23" s="3099"/>
      <c r="T23" s="10">
        <v>0</v>
      </c>
      <c r="U23" s="3097" t="s">
        <v>400</v>
      </c>
      <c r="V23" s="3097"/>
      <c r="W23" s="10">
        <v>0</v>
      </c>
      <c r="X23" s="3095" t="s">
        <v>411</v>
      </c>
      <c r="Y23" s="3095"/>
      <c r="Z23" s="10">
        <v>0</v>
      </c>
      <c r="AA23" s="3096" t="s">
        <v>412</v>
      </c>
      <c r="AB23" s="3096"/>
      <c r="AC23" s="1881">
        <v>0</v>
      </c>
    </row>
    <row r="24" spans="1:29" ht="36.75" customHeight="1">
      <c r="A24" s="87">
        <v>0</v>
      </c>
      <c r="B24" s="3102" t="s">
        <v>413</v>
      </c>
      <c r="C24" s="3102"/>
      <c r="D24" s="2685"/>
      <c r="E24" s="3065" t="s">
        <v>414</v>
      </c>
      <c r="F24" s="3065"/>
      <c r="G24" s="171"/>
      <c r="H24" s="171">
        <v>0</v>
      </c>
      <c r="I24" s="171"/>
      <c r="J24" s="171">
        <v>0</v>
      </c>
      <c r="K24" s="171">
        <v>0</v>
      </c>
      <c r="L24" s="1881"/>
      <c r="M24" s="2604">
        <v>0</v>
      </c>
      <c r="N24" s="2604"/>
      <c r="O24" s="172"/>
      <c r="P24" s="171">
        <v>0</v>
      </c>
      <c r="Q24" s="1881">
        <v>0</v>
      </c>
      <c r="R24" s="3099" t="s">
        <v>415</v>
      </c>
      <c r="S24" s="3099"/>
      <c r="T24" s="10">
        <v>0</v>
      </c>
      <c r="U24" s="3097" t="s">
        <v>416</v>
      </c>
      <c r="V24" s="3097"/>
      <c r="W24" s="10">
        <v>0</v>
      </c>
      <c r="X24" s="3095" t="s">
        <v>417</v>
      </c>
      <c r="Y24" s="3095"/>
      <c r="Z24" s="10">
        <v>0</v>
      </c>
      <c r="AA24" s="3096" t="s">
        <v>418</v>
      </c>
      <c r="AB24" s="3096"/>
      <c r="AC24" s="1881">
        <v>0</v>
      </c>
    </row>
    <row r="25" spans="1:29" ht="36.75" customHeight="1">
      <c r="A25" s="1881">
        <v>0</v>
      </c>
      <c r="B25" s="1881">
        <v>0</v>
      </c>
      <c r="C25" s="1881">
        <v>0</v>
      </c>
      <c r="D25" s="1881">
        <v>0</v>
      </c>
      <c r="E25" s="3065" t="s">
        <v>419</v>
      </c>
      <c r="F25" s="3065"/>
      <c r="G25" s="171"/>
      <c r="H25" s="3065" t="s">
        <v>514</v>
      </c>
      <c r="I25" s="3065"/>
      <c r="J25" s="14" t="s">
        <v>515</v>
      </c>
      <c r="K25" s="2683"/>
      <c r="L25" s="1881">
        <v>0</v>
      </c>
      <c r="M25" s="3070" t="s">
        <v>448</v>
      </c>
      <c r="N25" s="3070"/>
      <c r="O25" s="14" t="s">
        <v>449</v>
      </c>
      <c r="P25" s="15"/>
      <c r="Q25" s="1881">
        <v>0</v>
      </c>
      <c r="R25" s="3099" t="s">
        <v>420</v>
      </c>
      <c r="S25" s="3099"/>
      <c r="T25" s="10">
        <v>0</v>
      </c>
      <c r="U25" s="3097" t="s">
        <v>405</v>
      </c>
      <c r="V25" s="3097"/>
      <c r="W25" s="10">
        <v>0</v>
      </c>
      <c r="X25" s="3095" t="s">
        <v>421</v>
      </c>
      <c r="Y25" s="3095"/>
      <c r="Z25" s="10">
        <v>0</v>
      </c>
      <c r="AA25" s="3096" t="s">
        <v>422</v>
      </c>
      <c r="AB25" s="3096"/>
      <c r="AC25" s="1881">
        <v>0</v>
      </c>
    </row>
    <row r="26" spans="1:29" ht="36.75" customHeight="1">
      <c r="A26" s="1881">
        <v>0</v>
      </c>
      <c r="B26" s="2684" t="s">
        <v>428</v>
      </c>
      <c r="C26" s="1881"/>
      <c r="D26" s="1881">
        <v>0</v>
      </c>
      <c r="E26" s="171"/>
      <c r="F26" s="171"/>
      <c r="G26" s="171"/>
      <c r="H26" s="171">
        <v>0</v>
      </c>
      <c r="I26" s="171"/>
      <c r="J26" s="171">
        <v>0</v>
      </c>
      <c r="K26" s="171">
        <v>0</v>
      </c>
      <c r="L26" s="1881">
        <v>0</v>
      </c>
      <c r="M26" s="2604"/>
      <c r="N26" s="2604"/>
      <c r="O26" s="172"/>
      <c r="P26" s="171">
        <v>0</v>
      </c>
      <c r="Q26" s="1881">
        <v>0</v>
      </c>
      <c r="R26" s="3099" t="s">
        <v>425</v>
      </c>
      <c r="S26" s="3099"/>
      <c r="T26" s="10">
        <v>0</v>
      </c>
      <c r="U26" s="3097" t="s">
        <v>411</v>
      </c>
      <c r="V26" s="3097"/>
      <c r="W26" s="10">
        <v>0</v>
      </c>
      <c r="X26" s="3095" t="s">
        <v>426</v>
      </c>
      <c r="Y26" s="3095"/>
      <c r="Z26" s="10">
        <v>0</v>
      </c>
      <c r="AA26" s="3096" t="s">
        <v>427</v>
      </c>
      <c r="AB26" s="3096"/>
      <c r="AC26" s="1881">
        <v>0</v>
      </c>
    </row>
    <row r="27" spans="1:29" ht="36.75" customHeight="1">
      <c r="A27" s="1881">
        <v>0</v>
      </c>
      <c r="B27" s="2684" t="s">
        <v>433</v>
      </c>
      <c r="C27" s="176"/>
      <c r="D27" s="176"/>
      <c r="E27" s="2680"/>
      <c r="F27" s="2680"/>
      <c r="G27" s="2680"/>
      <c r="H27" s="3065" t="s">
        <v>516</v>
      </c>
      <c r="I27" s="3065"/>
      <c r="J27" s="14" t="s">
        <v>517</v>
      </c>
      <c r="K27" s="2683"/>
      <c r="L27" s="176"/>
      <c r="M27" s="3087" t="s">
        <v>454</v>
      </c>
      <c r="N27" s="3087"/>
      <c r="O27" s="14" t="s">
        <v>455</v>
      </c>
      <c r="P27" s="15"/>
      <c r="Q27" s="1881">
        <v>0</v>
      </c>
      <c r="R27" s="3099" t="s">
        <v>429</v>
      </c>
      <c r="S27" s="3099"/>
      <c r="T27" s="10">
        <v>0</v>
      </c>
      <c r="U27" s="3097" t="s">
        <v>430</v>
      </c>
      <c r="V27" s="3097"/>
      <c r="W27" s="10">
        <v>0</v>
      </c>
      <c r="X27" s="3095" t="s">
        <v>431</v>
      </c>
      <c r="Y27" s="3095"/>
      <c r="Z27" s="10">
        <v>0</v>
      </c>
      <c r="AA27" s="3096" t="s">
        <v>432</v>
      </c>
      <c r="AB27" s="3096"/>
      <c r="AC27" s="1881">
        <v>0</v>
      </c>
    </row>
    <row r="28" spans="1:29" ht="36.75" customHeight="1">
      <c r="A28" s="1881">
        <v>0</v>
      </c>
      <c r="B28" s="1881">
        <v>0</v>
      </c>
      <c r="C28" s="176"/>
      <c r="D28" s="176"/>
      <c r="E28" s="2680"/>
      <c r="F28" s="2680"/>
      <c r="G28" s="171"/>
      <c r="H28" s="171">
        <v>0</v>
      </c>
      <c r="I28" s="171"/>
      <c r="J28" s="171">
        <v>0</v>
      </c>
      <c r="K28" s="171">
        <v>0</v>
      </c>
      <c r="L28" s="1881"/>
      <c r="M28" s="2604">
        <v>0</v>
      </c>
      <c r="N28" s="2604"/>
      <c r="O28" s="172">
        <v>0</v>
      </c>
      <c r="P28" s="171">
        <v>0</v>
      </c>
      <c r="Q28" s="1881">
        <v>0</v>
      </c>
      <c r="R28" s="3099" t="s">
        <v>434</v>
      </c>
      <c r="S28" s="3099"/>
      <c r="T28" s="10">
        <v>0</v>
      </c>
      <c r="U28" s="3097" t="s">
        <v>417</v>
      </c>
      <c r="V28" s="3097"/>
      <c r="W28" s="10">
        <v>0</v>
      </c>
      <c r="X28" s="3095" t="s">
        <v>435</v>
      </c>
      <c r="Y28" s="3095"/>
      <c r="Z28" s="10">
        <v>0</v>
      </c>
      <c r="AA28" s="3096" t="s">
        <v>436</v>
      </c>
      <c r="AB28" s="3096"/>
      <c r="AC28" s="1881">
        <v>0</v>
      </c>
    </row>
    <row r="29" spans="1:29" ht="36.75" customHeight="1">
      <c r="A29" s="1881">
        <v>0</v>
      </c>
      <c r="B29" s="1881">
        <v>0</v>
      </c>
      <c r="C29" s="176"/>
      <c r="D29" s="176"/>
      <c r="E29" s="2680"/>
      <c r="F29" s="2680"/>
      <c r="G29" s="2680"/>
      <c r="H29" s="3065" t="s">
        <v>518</v>
      </c>
      <c r="I29" s="3065"/>
      <c r="J29" s="14" t="s">
        <v>519</v>
      </c>
      <c r="K29" s="2683"/>
      <c r="L29" s="176"/>
      <c r="M29" s="3088" t="s">
        <v>460</v>
      </c>
      <c r="N29" s="3088"/>
      <c r="O29" s="14" t="s">
        <v>461</v>
      </c>
      <c r="P29" s="15"/>
      <c r="Q29" s="1881">
        <v>0</v>
      </c>
      <c r="R29" s="3099" t="s">
        <v>439</v>
      </c>
      <c r="S29" s="3099"/>
      <c r="T29" s="10">
        <v>0</v>
      </c>
      <c r="U29" s="3097" t="s">
        <v>440</v>
      </c>
      <c r="V29" s="3097"/>
      <c r="W29" s="10">
        <v>0</v>
      </c>
      <c r="X29" s="3095" t="s">
        <v>441</v>
      </c>
      <c r="Y29" s="3095"/>
      <c r="Z29" s="10">
        <v>0</v>
      </c>
      <c r="AA29" s="3096" t="s">
        <v>442</v>
      </c>
      <c r="AB29" s="3096"/>
      <c r="AC29" s="1881">
        <v>0</v>
      </c>
    </row>
    <row r="30" spans="1:29" ht="36.75" customHeight="1">
      <c r="A30" s="1881">
        <v>0</v>
      </c>
      <c r="B30" s="1881">
        <v>0</v>
      </c>
      <c r="C30" s="1881">
        <v>0</v>
      </c>
      <c r="D30" s="1881">
        <v>0</v>
      </c>
      <c r="E30" s="171"/>
      <c r="F30" s="171"/>
      <c r="G30" s="171"/>
      <c r="H30" s="171">
        <v>0</v>
      </c>
      <c r="I30" s="171"/>
      <c r="J30" s="171">
        <v>0</v>
      </c>
      <c r="K30" s="171">
        <v>0</v>
      </c>
      <c r="L30" s="1881">
        <v>0</v>
      </c>
      <c r="M30" s="2604">
        <v>0</v>
      </c>
      <c r="N30" s="2604"/>
      <c r="O30" s="172"/>
      <c r="P30" s="171">
        <v>0</v>
      </c>
      <c r="Q30" s="1881">
        <v>0</v>
      </c>
      <c r="R30" s="3099" t="s">
        <v>443</v>
      </c>
      <c r="S30" s="3099"/>
      <c r="T30" s="10">
        <v>0</v>
      </c>
      <c r="U30" s="3097" t="s">
        <v>421</v>
      </c>
      <c r="V30" s="3097"/>
      <c r="W30" s="10">
        <v>0</v>
      </c>
      <c r="X30" s="3095" t="s">
        <v>331</v>
      </c>
      <c r="Y30" s="3095"/>
      <c r="Z30" s="10">
        <v>0</v>
      </c>
      <c r="AA30" s="3096" t="s">
        <v>444</v>
      </c>
      <c r="AB30" s="3096"/>
      <c r="AC30" s="1881">
        <v>0</v>
      </c>
    </row>
    <row r="31" spans="1:29" ht="36.75" customHeight="1">
      <c r="A31" s="1881">
        <v>0</v>
      </c>
      <c r="B31" s="1881">
        <v>0</v>
      </c>
      <c r="C31" s="1881">
        <v>0</v>
      </c>
      <c r="D31" s="1881">
        <v>0</v>
      </c>
      <c r="E31" s="171"/>
      <c r="F31" s="171"/>
      <c r="G31" s="171"/>
      <c r="H31" s="3065" t="s">
        <v>520</v>
      </c>
      <c r="I31" s="3065"/>
      <c r="J31" s="14" t="s">
        <v>521</v>
      </c>
      <c r="K31" s="2683"/>
      <c r="L31" s="1881">
        <v>0</v>
      </c>
      <c r="M31" s="3090" t="s">
        <v>466</v>
      </c>
      <c r="N31" s="3090"/>
      <c r="O31" s="14" t="s">
        <v>467</v>
      </c>
      <c r="P31" s="15"/>
      <c r="Q31" s="1881">
        <v>0</v>
      </c>
      <c r="R31" s="3099" t="s">
        <v>445</v>
      </c>
      <c r="S31" s="3099"/>
      <c r="T31" s="10">
        <v>0</v>
      </c>
      <c r="U31" s="3097" t="s">
        <v>446</v>
      </c>
      <c r="V31" s="3097"/>
      <c r="W31" s="10">
        <v>0</v>
      </c>
      <c r="X31" s="3095" t="s">
        <v>447</v>
      </c>
      <c r="Y31" s="3095"/>
      <c r="Z31" s="2604">
        <v>0</v>
      </c>
      <c r="AA31" s="2604">
        <v>0</v>
      </c>
      <c r="AB31" s="2604"/>
      <c r="AC31" s="1881">
        <v>0</v>
      </c>
    </row>
    <row r="32" spans="1:29" ht="36.75" customHeight="1">
      <c r="A32" s="1881">
        <v>0</v>
      </c>
      <c r="B32" s="1881">
        <v>0</v>
      </c>
      <c r="C32" s="1881">
        <v>0</v>
      </c>
      <c r="D32" s="1881">
        <v>0</v>
      </c>
      <c r="E32" s="171"/>
      <c r="F32" s="171"/>
      <c r="G32" s="171"/>
      <c r="H32" s="171">
        <v>0</v>
      </c>
      <c r="I32" s="171"/>
      <c r="J32" s="171">
        <v>0</v>
      </c>
      <c r="K32" s="171">
        <v>0</v>
      </c>
      <c r="L32" s="1881">
        <v>0</v>
      </c>
      <c r="M32" s="2604"/>
      <c r="N32" s="2604"/>
      <c r="O32" s="172"/>
      <c r="P32" s="171">
        <v>0</v>
      </c>
      <c r="Q32" s="1881">
        <v>0</v>
      </c>
      <c r="R32" s="3099" t="s">
        <v>450</v>
      </c>
      <c r="S32" s="3099"/>
      <c r="T32" s="10">
        <v>0</v>
      </c>
      <c r="U32" s="3097" t="s">
        <v>426</v>
      </c>
      <c r="V32" s="3097"/>
      <c r="W32" s="10">
        <v>0</v>
      </c>
      <c r="X32" s="3095" t="s">
        <v>451</v>
      </c>
      <c r="Y32" s="3095"/>
      <c r="Z32" s="2604">
        <v>0</v>
      </c>
      <c r="AA32" s="2604">
        <v>0</v>
      </c>
      <c r="AB32" s="2604"/>
      <c r="AC32" s="1881">
        <v>0</v>
      </c>
    </row>
    <row r="33" spans="1:29" ht="36.75" customHeight="1">
      <c r="A33" s="1881">
        <v>0</v>
      </c>
      <c r="B33" s="1881">
        <v>0</v>
      </c>
      <c r="C33" s="1881">
        <v>0</v>
      </c>
      <c r="D33" s="1881">
        <v>0</v>
      </c>
      <c r="E33" s="171"/>
      <c r="F33" s="171"/>
      <c r="G33" s="171"/>
      <c r="H33" s="3065" t="s">
        <v>522</v>
      </c>
      <c r="I33" s="3065"/>
      <c r="J33" s="14" t="s">
        <v>523</v>
      </c>
      <c r="K33" s="2683"/>
      <c r="L33" s="1881">
        <v>0</v>
      </c>
      <c r="M33" s="3086" t="s">
        <v>473</v>
      </c>
      <c r="N33" s="3086"/>
      <c r="O33" s="14" t="s">
        <v>474</v>
      </c>
      <c r="P33" s="15"/>
      <c r="Q33" s="1881">
        <v>0</v>
      </c>
      <c r="R33" s="2678"/>
      <c r="S33" s="2678"/>
      <c r="T33" s="2604">
        <v>0</v>
      </c>
      <c r="U33" s="3097" t="s">
        <v>431</v>
      </c>
      <c r="V33" s="3097"/>
      <c r="W33" s="10">
        <v>0</v>
      </c>
      <c r="X33" s="3095" t="s">
        <v>452</v>
      </c>
      <c r="Y33" s="3095"/>
      <c r="Z33" s="2604">
        <v>0</v>
      </c>
      <c r="AA33" s="2604">
        <v>0</v>
      </c>
      <c r="AB33" s="2604"/>
      <c r="AC33" s="1881">
        <v>0</v>
      </c>
    </row>
    <row r="34" spans="1:29" ht="36.75" customHeight="1">
      <c r="A34" s="1881">
        <v>0</v>
      </c>
      <c r="B34" s="1881">
        <v>0</v>
      </c>
      <c r="C34" s="1881">
        <v>0</v>
      </c>
      <c r="D34" s="1881">
        <v>0</v>
      </c>
      <c r="E34" s="171"/>
      <c r="F34" s="171"/>
      <c r="G34" s="171"/>
      <c r="H34" s="171">
        <v>0</v>
      </c>
      <c r="I34" s="171"/>
      <c r="J34" s="171">
        <v>0</v>
      </c>
      <c r="K34" s="171">
        <v>0</v>
      </c>
      <c r="L34" s="1881">
        <v>0</v>
      </c>
      <c r="M34" s="2604">
        <v>0</v>
      </c>
      <c r="N34" s="21"/>
      <c r="O34" s="172">
        <v>0</v>
      </c>
      <c r="P34" s="171">
        <v>0</v>
      </c>
      <c r="Q34" s="1881">
        <v>0</v>
      </c>
      <c r="R34" s="2678"/>
      <c r="S34" s="2678"/>
      <c r="T34" s="2604">
        <v>0</v>
      </c>
      <c r="U34" s="3097" t="s">
        <v>435</v>
      </c>
      <c r="V34" s="3097"/>
      <c r="W34" s="10">
        <v>0</v>
      </c>
      <c r="X34" s="3095" t="s">
        <v>453</v>
      </c>
      <c r="Y34" s="3095"/>
      <c r="Z34" s="2604">
        <v>0</v>
      </c>
      <c r="AA34" s="2604">
        <v>0</v>
      </c>
      <c r="AB34" s="2604"/>
      <c r="AC34" s="1881">
        <v>0</v>
      </c>
    </row>
    <row r="35" spans="1:29" ht="36.75" customHeight="1">
      <c r="A35" s="1881">
        <v>0</v>
      </c>
      <c r="B35" s="1881">
        <v>0</v>
      </c>
      <c r="C35" s="1881">
        <v>0</v>
      </c>
      <c r="D35" s="1881">
        <v>0</v>
      </c>
      <c r="E35" s="171"/>
      <c r="F35" s="171"/>
      <c r="G35" s="171"/>
      <c r="H35" s="3065" t="s">
        <v>524</v>
      </c>
      <c r="I35" s="3065"/>
      <c r="J35" s="14" t="s">
        <v>525</v>
      </c>
      <c r="K35" s="2683"/>
      <c r="L35" s="1881">
        <v>0</v>
      </c>
      <c r="M35" s="3089" t="s">
        <v>480</v>
      </c>
      <c r="N35" s="3089"/>
      <c r="O35" s="14" t="s">
        <v>481</v>
      </c>
      <c r="P35" s="15"/>
      <c r="Q35" s="1881">
        <v>0</v>
      </c>
      <c r="R35" s="2678"/>
      <c r="S35" s="2678"/>
      <c r="T35" s="2604">
        <v>0</v>
      </c>
      <c r="U35" s="3097" t="s">
        <v>441</v>
      </c>
      <c r="V35" s="3097"/>
      <c r="W35" s="10">
        <v>0</v>
      </c>
      <c r="X35" s="3095" t="s">
        <v>456</v>
      </c>
      <c r="Y35" s="3095"/>
      <c r="Z35" s="2604">
        <v>0</v>
      </c>
      <c r="AA35" s="2604">
        <v>0</v>
      </c>
      <c r="AB35" s="2604"/>
      <c r="AC35" s="1881">
        <v>0</v>
      </c>
    </row>
    <row r="36" spans="1:29" ht="36.75" customHeight="1">
      <c r="A36" s="1881">
        <v>0</v>
      </c>
      <c r="B36" s="1881">
        <v>0</v>
      </c>
      <c r="C36" s="1881">
        <v>0</v>
      </c>
      <c r="D36" s="1881">
        <v>0</v>
      </c>
      <c r="E36" s="171"/>
      <c r="F36" s="171"/>
      <c r="G36" s="171"/>
      <c r="H36" s="171">
        <v>0</v>
      </c>
      <c r="I36" s="171"/>
      <c r="J36" s="171">
        <v>0</v>
      </c>
      <c r="K36" s="171">
        <v>0</v>
      </c>
      <c r="L36" s="1881">
        <v>0</v>
      </c>
      <c r="M36" s="2604">
        <v>0</v>
      </c>
      <c r="N36" s="2604"/>
      <c r="O36" s="172"/>
      <c r="P36" s="171">
        <v>0</v>
      </c>
      <c r="Q36" s="1881">
        <v>0</v>
      </c>
      <c r="R36" s="2678"/>
      <c r="S36" s="2678"/>
      <c r="T36" s="2604">
        <v>0</v>
      </c>
      <c r="U36" s="3097" t="s">
        <v>331</v>
      </c>
      <c r="V36" s="3097"/>
      <c r="W36" s="10">
        <v>0</v>
      </c>
      <c r="X36" s="3095" t="s">
        <v>457</v>
      </c>
      <c r="Y36" s="3095"/>
      <c r="Z36" s="2604">
        <v>0</v>
      </c>
      <c r="AA36" s="2604">
        <v>0</v>
      </c>
      <c r="AB36" s="2604"/>
      <c r="AC36" s="1881">
        <v>0</v>
      </c>
    </row>
    <row r="37" spans="1:29" ht="36.75" customHeight="1">
      <c r="A37" s="1881">
        <v>0</v>
      </c>
      <c r="B37" s="1881">
        <v>0</v>
      </c>
      <c r="C37" s="1881">
        <v>0</v>
      </c>
      <c r="D37" s="1881">
        <v>0</v>
      </c>
      <c r="E37" s="171"/>
      <c r="F37" s="171"/>
      <c r="G37" s="171"/>
      <c r="H37" s="3065" t="s">
        <v>526</v>
      </c>
      <c r="I37" s="3065"/>
      <c r="J37" s="14" t="s">
        <v>527</v>
      </c>
      <c r="K37" s="2683"/>
      <c r="L37" s="1881">
        <v>0</v>
      </c>
      <c r="M37" s="3091" t="s">
        <v>488</v>
      </c>
      <c r="N37" s="3091"/>
      <c r="O37" s="16" t="s">
        <v>489</v>
      </c>
      <c r="P37" s="15"/>
      <c r="Q37" s="1881">
        <v>0</v>
      </c>
      <c r="R37" s="2678"/>
      <c r="S37" s="2678"/>
      <c r="T37" s="2604">
        <v>0</v>
      </c>
      <c r="U37" s="3097" t="s">
        <v>458</v>
      </c>
      <c r="V37" s="3097"/>
      <c r="W37" s="10">
        <v>0</v>
      </c>
      <c r="X37" s="3095" t="s">
        <v>459</v>
      </c>
      <c r="Y37" s="3095"/>
      <c r="Z37" s="2604">
        <v>0</v>
      </c>
      <c r="AA37" s="2604">
        <v>0</v>
      </c>
      <c r="AB37" s="2604"/>
      <c r="AC37" s="1881">
        <v>0</v>
      </c>
    </row>
    <row r="38" spans="1:29" ht="36.75" customHeight="1">
      <c r="A38" s="1881">
        <v>0</v>
      </c>
      <c r="B38" s="1881">
        <v>0</v>
      </c>
      <c r="C38" s="1881">
        <v>0</v>
      </c>
      <c r="D38" s="1881">
        <v>0</v>
      </c>
      <c r="E38" s="171"/>
      <c r="F38" s="171"/>
      <c r="G38" s="171"/>
      <c r="H38" s="171">
        <v>0</v>
      </c>
      <c r="I38" s="171"/>
      <c r="J38" s="171">
        <v>0</v>
      </c>
      <c r="K38" s="171">
        <v>0</v>
      </c>
      <c r="L38" s="1881">
        <v>0</v>
      </c>
      <c r="M38" s="2604"/>
      <c r="N38" s="2604"/>
      <c r="O38" s="172"/>
      <c r="P38" s="171">
        <v>0</v>
      </c>
      <c r="Q38" s="1881">
        <v>0</v>
      </c>
      <c r="R38" s="2678"/>
      <c r="S38" s="2678"/>
      <c r="T38" s="2604">
        <v>0</v>
      </c>
      <c r="U38" s="3097" t="s">
        <v>447</v>
      </c>
      <c r="V38" s="3097"/>
      <c r="W38" s="10">
        <v>0</v>
      </c>
      <c r="X38" s="3095" t="s">
        <v>462</v>
      </c>
      <c r="Y38" s="3095"/>
      <c r="Z38" s="2604">
        <v>0</v>
      </c>
      <c r="AA38" s="2604">
        <v>0</v>
      </c>
      <c r="AB38" s="2604"/>
      <c r="AC38" s="1881">
        <v>0</v>
      </c>
    </row>
    <row r="39" spans="1:29" ht="36.75" customHeight="1">
      <c r="A39" s="1881">
        <v>0</v>
      </c>
      <c r="B39" s="1881">
        <v>0</v>
      </c>
      <c r="C39" s="1881">
        <v>0</v>
      </c>
      <c r="D39" s="1881">
        <v>0</v>
      </c>
      <c r="E39" s="171"/>
      <c r="F39" s="171"/>
      <c r="G39" s="171"/>
      <c r="H39" s="3065" t="s">
        <v>434</v>
      </c>
      <c r="I39" s="3065"/>
      <c r="J39" s="14" t="s">
        <v>528</v>
      </c>
      <c r="K39" s="2683"/>
      <c r="L39" s="1881">
        <v>0</v>
      </c>
      <c r="M39" s="3092" t="s">
        <v>494</v>
      </c>
      <c r="N39" s="3092"/>
      <c r="O39" s="16" t="s">
        <v>495</v>
      </c>
      <c r="P39" s="15"/>
      <c r="Q39" s="1881">
        <v>0</v>
      </c>
      <c r="R39" s="2678"/>
      <c r="S39" s="2678"/>
      <c r="T39" s="2604">
        <v>0</v>
      </c>
      <c r="U39" s="3097" t="s">
        <v>451</v>
      </c>
      <c r="V39" s="3097"/>
      <c r="W39" s="10">
        <v>0</v>
      </c>
      <c r="X39" s="3095" t="s">
        <v>463</v>
      </c>
      <c r="Y39" s="3095"/>
      <c r="Z39" s="2604">
        <v>0</v>
      </c>
      <c r="AA39" s="2604">
        <v>0</v>
      </c>
      <c r="AB39" s="2604"/>
      <c r="AC39" s="1881">
        <v>0</v>
      </c>
    </row>
    <row r="40" spans="1:29" ht="36.75" customHeight="1">
      <c r="A40" s="1881">
        <v>0</v>
      </c>
      <c r="B40" s="1881">
        <v>0</v>
      </c>
      <c r="C40" s="1881">
        <v>0</v>
      </c>
      <c r="D40" s="1881">
        <v>0</v>
      </c>
      <c r="E40" s="171"/>
      <c r="F40" s="171"/>
      <c r="G40" s="171"/>
      <c r="H40" s="171">
        <v>0</v>
      </c>
      <c r="I40" s="171"/>
      <c r="J40" s="171">
        <v>0</v>
      </c>
      <c r="K40" s="171">
        <v>0</v>
      </c>
      <c r="L40" s="1881">
        <v>0</v>
      </c>
      <c r="M40" s="2604">
        <v>0</v>
      </c>
      <c r="N40" s="2604"/>
      <c r="O40" s="172">
        <v>0</v>
      </c>
      <c r="P40" s="171">
        <v>0</v>
      </c>
      <c r="Q40" s="1881">
        <v>0</v>
      </c>
      <c r="R40" s="2678"/>
      <c r="S40" s="2678"/>
      <c r="T40" s="2604">
        <v>0</v>
      </c>
      <c r="U40" s="3097" t="s">
        <v>452</v>
      </c>
      <c r="V40" s="3097"/>
      <c r="W40" s="10">
        <v>0</v>
      </c>
      <c r="X40" s="3095" t="s">
        <v>464</v>
      </c>
      <c r="Y40" s="3095"/>
      <c r="Z40" s="2604">
        <v>0</v>
      </c>
      <c r="AA40" s="2604">
        <v>0</v>
      </c>
      <c r="AB40" s="2604"/>
      <c r="AC40" s="1881">
        <v>0</v>
      </c>
    </row>
    <row r="41" spans="1:29" ht="36.75" customHeight="1">
      <c r="A41" s="1881">
        <v>0</v>
      </c>
      <c r="B41" s="1881">
        <v>0</v>
      </c>
      <c r="C41" s="1881">
        <v>0</v>
      </c>
      <c r="D41" s="1881">
        <v>0</v>
      </c>
      <c r="E41" s="171"/>
      <c r="F41" s="171"/>
      <c r="G41" s="171"/>
      <c r="H41" s="3065" t="s">
        <v>529</v>
      </c>
      <c r="I41" s="3065"/>
      <c r="J41" s="14" t="s">
        <v>530</v>
      </c>
      <c r="K41" s="2683"/>
      <c r="L41" s="1881">
        <v>0</v>
      </c>
      <c r="M41" s="3093" t="s">
        <v>497</v>
      </c>
      <c r="N41" s="3093"/>
      <c r="O41" s="16" t="s">
        <v>498</v>
      </c>
      <c r="P41" s="15"/>
      <c r="Q41" s="1881">
        <v>0</v>
      </c>
      <c r="R41" s="2678"/>
      <c r="S41" s="2678"/>
      <c r="T41" s="2604">
        <v>0</v>
      </c>
      <c r="U41" s="3097" t="s">
        <v>468</v>
      </c>
      <c r="V41" s="3097"/>
      <c r="W41" s="10">
        <v>0</v>
      </c>
      <c r="X41" s="3095" t="s">
        <v>469</v>
      </c>
      <c r="Y41" s="3095"/>
      <c r="Z41" s="2604">
        <v>0</v>
      </c>
      <c r="AA41" s="2604">
        <v>0</v>
      </c>
      <c r="AB41" s="2604"/>
      <c r="AC41" s="1881">
        <v>0</v>
      </c>
    </row>
    <row r="42" spans="1:29" ht="36.75" customHeight="1">
      <c r="A42" s="1881">
        <v>0</v>
      </c>
      <c r="B42" s="1881">
        <v>0</v>
      </c>
      <c r="C42" s="1881">
        <v>0</v>
      </c>
      <c r="D42" s="1881">
        <v>0</v>
      </c>
      <c r="E42" s="171"/>
      <c r="F42" s="171"/>
      <c r="G42" s="171"/>
      <c r="H42" s="171">
        <v>0</v>
      </c>
      <c r="I42" s="171"/>
      <c r="J42" s="171">
        <v>0</v>
      </c>
      <c r="K42" s="171">
        <v>0</v>
      </c>
      <c r="L42" s="1881">
        <v>0</v>
      </c>
      <c r="M42" s="2604">
        <v>0</v>
      </c>
      <c r="N42" s="2604"/>
      <c r="O42" s="172"/>
      <c r="P42" s="171"/>
      <c r="Q42" s="1881">
        <v>0</v>
      </c>
      <c r="R42" s="2678"/>
      <c r="S42" s="2678"/>
      <c r="T42" s="2604">
        <v>0</v>
      </c>
      <c r="U42" s="3097" t="s">
        <v>470</v>
      </c>
      <c r="V42" s="3097"/>
      <c r="W42" s="10">
        <v>0</v>
      </c>
      <c r="X42" s="3095" t="s">
        <v>471</v>
      </c>
      <c r="Y42" s="3095"/>
      <c r="Z42" s="2604">
        <v>0</v>
      </c>
      <c r="AA42" s="2604">
        <v>0</v>
      </c>
      <c r="AB42" s="2604"/>
      <c r="AC42" s="1881">
        <v>0</v>
      </c>
    </row>
    <row r="43" spans="1:29" ht="36.75" customHeight="1">
      <c r="A43" s="1881">
        <v>0</v>
      </c>
      <c r="B43" s="1881">
        <v>0</v>
      </c>
      <c r="C43" s="1881">
        <v>0</v>
      </c>
      <c r="D43" s="1881">
        <v>0</v>
      </c>
      <c r="E43" s="171"/>
      <c r="F43" s="171"/>
      <c r="G43" s="171"/>
      <c r="H43" s="3065" t="s">
        <v>531</v>
      </c>
      <c r="I43" s="3065"/>
      <c r="J43" s="14" t="s">
        <v>532</v>
      </c>
      <c r="K43" s="2683"/>
      <c r="L43" s="1881">
        <v>0</v>
      </c>
      <c r="M43" s="3072" t="s">
        <v>691</v>
      </c>
      <c r="N43" s="3072"/>
      <c r="O43" s="171">
        <v>0</v>
      </c>
      <c r="P43" s="171">
        <v>0</v>
      </c>
      <c r="Q43" s="1881">
        <v>0</v>
      </c>
      <c r="R43" s="2678"/>
      <c r="S43" s="2678"/>
      <c r="T43" s="2604">
        <v>0</v>
      </c>
      <c r="U43" s="3097" t="s">
        <v>453</v>
      </c>
      <c r="V43" s="3097"/>
      <c r="W43" s="10">
        <v>0</v>
      </c>
      <c r="X43" s="3095" t="s">
        <v>472</v>
      </c>
      <c r="Y43" s="3095"/>
      <c r="Z43" s="2604">
        <v>0</v>
      </c>
      <c r="AA43" s="2604">
        <v>0</v>
      </c>
      <c r="AB43" s="2604"/>
      <c r="AC43" s="1881">
        <v>0</v>
      </c>
    </row>
    <row r="44" spans="1:29" ht="36.75" customHeight="1">
      <c r="A44" s="1881">
        <v>0</v>
      </c>
      <c r="B44" s="1881">
        <v>0</v>
      </c>
      <c r="C44" s="176"/>
      <c r="D44" s="1881">
        <v>0</v>
      </c>
      <c r="E44" s="171"/>
      <c r="F44" s="171"/>
      <c r="G44" s="171"/>
      <c r="H44" s="171">
        <v>0</v>
      </c>
      <c r="I44" s="171"/>
      <c r="J44" s="171">
        <v>0</v>
      </c>
      <c r="K44" s="171">
        <v>0</v>
      </c>
      <c r="L44" s="1881">
        <v>0</v>
      </c>
      <c r="M44" s="2604"/>
      <c r="N44" s="2604"/>
      <c r="O44" s="172"/>
      <c r="P44" s="171"/>
      <c r="Q44" s="1881">
        <v>0</v>
      </c>
      <c r="R44" s="2678"/>
      <c r="S44" s="2678"/>
      <c r="T44" s="2604">
        <v>0</v>
      </c>
      <c r="U44" s="3097" t="s">
        <v>456</v>
      </c>
      <c r="V44" s="3097"/>
      <c r="W44" s="10">
        <v>0</v>
      </c>
      <c r="X44" s="3095" t="s">
        <v>475</v>
      </c>
      <c r="Y44" s="3095"/>
      <c r="Z44" s="2604">
        <v>0</v>
      </c>
      <c r="AA44" s="2604">
        <v>0</v>
      </c>
      <c r="AB44" s="2604"/>
      <c r="AC44" s="1881">
        <v>0</v>
      </c>
    </row>
    <row r="45" spans="1:29" ht="36.75" customHeight="1">
      <c r="A45" s="1881">
        <v>0</v>
      </c>
      <c r="B45" s="1881">
        <v>0</v>
      </c>
      <c r="C45" s="176"/>
      <c r="D45" s="1881">
        <v>0</v>
      </c>
      <c r="E45" s="171"/>
      <c r="F45" s="171"/>
      <c r="G45" s="171"/>
      <c r="H45" s="3065" t="s">
        <v>533</v>
      </c>
      <c r="I45" s="3065"/>
      <c r="J45" s="14" t="s">
        <v>534</v>
      </c>
      <c r="K45" s="2683"/>
      <c r="L45" s="1881">
        <v>0</v>
      </c>
      <c r="M45" s="3073" t="s">
        <v>7067</v>
      </c>
      <c r="N45" s="3074"/>
      <c r="O45" s="3074"/>
      <c r="P45" s="3075"/>
      <c r="Q45" s="1881">
        <v>0</v>
      </c>
      <c r="R45" s="2678"/>
      <c r="S45" s="2678"/>
      <c r="T45" s="2604">
        <v>0</v>
      </c>
      <c r="U45" s="3097" t="s">
        <v>476</v>
      </c>
      <c r="V45" s="3097"/>
      <c r="W45" s="10">
        <v>0</v>
      </c>
      <c r="X45" s="3095" t="s">
        <v>477</v>
      </c>
      <c r="Y45" s="3095"/>
      <c r="Z45" s="2604">
        <v>0</v>
      </c>
      <c r="AA45" s="2604">
        <v>0</v>
      </c>
      <c r="AB45" s="2604"/>
      <c r="AC45" s="1881">
        <v>0</v>
      </c>
    </row>
    <row r="46" spans="1:29" ht="36.75" customHeight="1">
      <c r="A46" s="1881">
        <v>0</v>
      </c>
      <c r="B46" s="1881">
        <v>0</v>
      </c>
      <c r="C46" s="176"/>
      <c r="D46" s="1881">
        <v>0</v>
      </c>
      <c r="E46" s="171"/>
      <c r="F46" s="171"/>
      <c r="G46" s="171"/>
      <c r="H46" s="171">
        <v>0</v>
      </c>
      <c r="I46" s="171"/>
      <c r="J46" s="171">
        <v>0</v>
      </c>
      <c r="K46" s="171">
        <v>0</v>
      </c>
      <c r="L46" s="1881">
        <v>0</v>
      </c>
      <c r="M46" s="3076"/>
      <c r="N46" s="3064"/>
      <c r="O46" s="3064"/>
      <c r="P46" s="3077"/>
      <c r="Q46" s="1881">
        <v>0</v>
      </c>
      <c r="R46" s="2678"/>
      <c r="S46" s="2678"/>
      <c r="T46" s="2604">
        <v>0</v>
      </c>
      <c r="U46" s="3097" t="s">
        <v>478</v>
      </c>
      <c r="V46" s="3097"/>
      <c r="W46" s="10">
        <v>0</v>
      </c>
      <c r="X46" s="3095" t="s">
        <v>479</v>
      </c>
      <c r="Y46" s="3095"/>
      <c r="Z46" s="2604">
        <v>0</v>
      </c>
      <c r="AA46" s="2604">
        <v>0</v>
      </c>
      <c r="AB46" s="2604"/>
      <c r="AC46" s="1881">
        <v>0</v>
      </c>
    </row>
    <row r="47" spans="1:29" ht="36.75" customHeight="1">
      <c r="A47" s="1881">
        <v>0</v>
      </c>
      <c r="B47" s="1881">
        <v>0</v>
      </c>
      <c r="C47" s="176"/>
      <c r="D47" s="1881">
        <v>0</v>
      </c>
      <c r="E47" s="171"/>
      <c r="F47" s="171"/>
      <c r="G47" s="171"/>
      <c r="H47" s="3065" t="s">
        <v>535</v>
      </c>
      <c r="I47" s="3065"/>
      <c r="J47" s="14" t="s">
        <v>536</v>
      </c>
      <c r="K47" s="2683"/>
      <c r="L47" s="1881">
        <v>0</v>
      </c>
      <c r="M47" s="3078"/>
      <c r="N47" s="3079"/>
      <c r="O47" s="3079"/>
      <c r="P47" s="3080"/>
      <c r="Q47" s="1881">
        <v>0</v>
      </c>
      <c r="R47" s="2679"/>
      <c r="S47" s="2679"/>
      <c r="T47" s="2604">
        <v>0</v>
      </c>
      <c r="U47" s="3097" t="s">
        <v>482</v>
      </c>
      <c r="V47" s="3097"/>
      <c r="W47" s="10">
        <v>0</v>
      </c>
      <c r="X47" s="3095" t="s">
        <v>483</v>
      </c>
      <c r="Y47" s="3095"/>
      <c r="Z47" s="2604">
        <v>0</v>
      </c>
      <c r="AA47" s="2604">
        <v>0</v>
      </c>
      <c r="AB47" s="2604"/>
      <c r="AC47" s="1881">
        <v>0</v>
      </c>
    </row>
    <row r="48" spans="1:29" ht="36.75" customHeight="1">
      <c r="A48" s="1881">
        <v>0</v>
      </c>
      <c r="B48" s="1881">
        <v>0</v>
      </c>
      <c r="C48" s="1881">
        <v>0</v>
      </c>
      <c r="D48" s="1881">
        <v>0</v>
      </c>
      <c r="E48" s="171"/>
      <c r="F48" s="171"/>
      <c r="G48" s="171"/>
      <c r="H48" s="171"/>
      <c r="I48" s="171"/>
      <c r="J48" s="171"/>
      <c r="K48" s="171"/>
      <c r="L48" s="1881">
        <v>0</v>
      </c>
      <c r="M48" s="13"/>
      <c r="N48" s="176"/>
      <c r="O48" s="2680"/>
      <c r="P48" s="176"/>
      <c r="Q48" s="1881">
        <v>0</v>
      </c>
      <c r="R48" s="2679"/>
      <c r="S48" s="2679"/>
      <c r="T48" s="2604">
        <v>0</v>
      </c>
      <c r="U48" s="3097" t="s">
        <v>484</v>
      </c>
      <c r="V48" s="3097"/>
      <c r="W48" s="10">
        <v>0</v>
      </c>
      <c r="X48" s="3095" t="s">
        <v>485</v>
      </c>
      <c r="Y48" s="3095"/>
      <c r="Z48" s="2604">
        <v>0</v>
      </c>
      <c r="AA48" s="2604">
        <v>0</v>
      </c>
      <c r="AB48" s="2604"/>
      <c r="AC48" s="1881">
        <v>0</v>
      </c>
    </row>
    <row r="49" spans="1:30" ht="36.75" customHeight="1">
      <c r="A49" s="1881">
        <v>0</v>
      </c>
      <c r="B49" s="1881">
        <v>0</v>
      </c>
      <c r="C49" s="176"/>
      <c r="D49" s="176"/>
      <c r="E49" s="2680"/>
      <c r="F49" s="2680"/>
      <c r="G49" s="2680"/>
      <c r="H49" s="2680"/>
      <c r="I49" s="2680"/>
      <c r="J49" s="2680"/>
      <c r="K49" s="2680"/>
      <c r="L49" s="1881">
        <v>0</v>
      </c>
      <c r="M49" s="3064" t="s">
        <v>700</v>
      </c>
      <c r="N49" s="3064"/>
      <c r="O49" s="3064"/>
      <c r="P49" s="3064"/>
      <c r="Q49" s="1881">
        <v>0</v>
      </c>
      <c r="R49" s="2679"/>
      <c r="S49" s="2679"/>
      <c r="T49" s="2604">
        <v>0</v>
      </c>
      <c r="U49" s="3097" t="s">
        <v>486</v>
      </c>
      <c r="V49" s="3097"/>
      <c r="W49" s="10">
        <v>0</v>
      </c>
      <c r="X49" s="3095" t="s">
        <v>487</v>
      </c>
      <c r="Y49" s="3095"/>
      <c r="Z49" s="2604">
        <v>0</v>
      </c>
      <c r="AA49" s="2604">
        <v>0</v>
      </c>
      <c r="AB49" s="2604"/>
      <c r="AC49" s="1881">
        <v>0</v>
      </c>
    </row>
    <row r="50" spans="1:30" ht="36.75" customHeight="1">
      <c r="A50" s="1881">
        <v>0</v>
      </c>
      <c r="B50" s="1881">
        <v>0</v>
      </c>
      <c r="C50" s="1881">
        <v>0</v>
      </c>
      <c r="D50" s="1881">
        <v>0</v>
      </c>
      <c r="E50" s="171"/>
      <c r="F50" s="171"/>
      <c r="G50" s="171"/>
      <c r="H50" s="171"/>
      <c r="I50" s="171"/>
      <c r="J50" s="171"/>
      <c r="K50" s="171"/>
      <c r="L50" s="1881">
        <v>0</v>
      </c>
      <c r="M50" s="3064"/>
      <c r="N50" s="3064"/>
      <c r="O50" s="3064"/>
      <c r="P50" s="3064"/>
      <c r="Q50" s="1881">
        <v>0</v>
      </c>
      <c r="R50" s="2679"/>
      <c r="S50" s="2679"/>
      <c r="T50" s="2604">
        <v>0</v>
      </c>
      <c r="U50" s="3097" t="s">
        <v>490</v>
      </c>
      <c r="V50" s="3097"/>
      <c r="W50" s="10">
        <v>0</v>
      </c>
      <c r="X50" s="3095" t="s">
        <v>491</v>
      </c>
      <c r="Y50" s="3095"/>
      <c r="Z50" s="2604">
        <v>0</v>
      </c>
      <c r="AA50" s="2604">
        <v>0</v>
      </c>
      <c r="AB50" s="2604"/>
      <c r="AC50" s="1881">
        <v>0</v>
      </c>
    </row>
    <row r="51" spans="1:30" ht="36.75" customHeight="1">
      <c r="A51" s="1881">
        <v>0</v>
      </c>
      <c r="B51" s="1881">
        <v>0</v>
      </c>
      <c r="C51" s="1881">
        <v>0</v>
      </c>
      <c r="D51" s="1881">
        <v>0</v>
      </c>
      <c r="E51" s="171"/>
      <c r="F51" s="171"/>
      <c r="G51" s="171"/>
      <c r="H51" s="171"/>
      <c r="I51" s="171"/>
      <c r="J51" s="171"/>
      <c r="K51" s="171"/>
      <c r="L51" s="1881">
        <v>0</v>
      </c>
      <c r="M51" s="3064"/>
      <c r="N51" s="3064"/>
      <c r="O51" s="3064"/>
      <c r="P51" s="3064"/>
      <c r="Q51" s="1881">
        <v>0</v>
      </c>
      <c r="R51" s="2679"/>
      <c r="S51" s="2679"/>
      <c r="T51" s="2604">
        <v>0</v>
      </c>
      <c r="U51" s="3097" t="s">
        <v>492</v>
      </c>
      <c r="V51" s="3097"/>
      <c r="W51" s="10">
        <v>0</v>
      </c>
      <c r="X51" s="3095" t="s">
        <v>493</v>
      </c>
      <c r="Y51" s="3095"/>
      <c r="Z51" s="2604">
        <v>0</v>
      </c>
      <c r="AA51" s="2604">
        <v>0</v>
      </c>
      <c r="AB51" s="2604"/>
      <c r="AC51" s="1881">
        <v>0</v>
      </c>
    </row>
    <row r="52" spans="1:30" ht="36.75" customHeight="1">
      <c r="A52" s="1881">
        <v>0</v>
      </c>
      <c r="B52" s="1881">
        <v>0</v>
      </c>
      <c r="C52" s="1881">
        <v>0</v>
      </c>
      <c r="D52" s="1881">
        <v>0</v>
      </c>
      <c r="E52" s="171"/>
      <c r="F52" s="171"/>
      <c r="G52" s="171"/>
      <c r="H52" s="171"/>
      <c r="I52" s="171"/>
      <c r="J52" s="171"/>
      <c r="K52" s="171"/>
      <c r="L52" s="1881">
        <v>0</v>
      </c>
      <c r="M52" s="176"/>
      <c r="N52" s="169"/>
      <c r="O52" s="169"/>
      <c r="P52" s="169"/>
      <c r="Q52" s="1881">
        <v>0</v>
      </c>
      <c r="R52" s="2604">
        <v>0</v>
      </c>
      <c r="S52" s="2604"/>
      <c r="T52" s="2604">
        <v>0</v>
      </c>
      <c r="U52" s="2604">
        <v>0</v>
      </c>
      <c r="V52" s="2604"/>
      <c r="W52" s="2604">
        <v>0</v>
      </c>
      <c r="X52" s="3095" t="s">
        <v>476</v>
      </c>
      <c r="Y52" s="3095"/>
      <c r="Z52" s="2604">
        <v>0</v>
      </c>
      <c r="AA52" s="2604">
        <v>0</v>
      </c>
      <c r="AB52" s="2604"/>
      <c r="AC52" s="1881">
        <v>0</v>
      </c>
    </row>
    <row r="53" spans="1:30" ht="36.75" customHeight="1">
      <c r="A53" s="1881">
        <v>0</v>
      </c>
      <c r="B53" s="1881">
        <v>0</v>
      </c>
      <c r="C53" s="1881">
        <v>0</v>
      </c>
      <c r="D53" s="1881">
        <v>0</v>
      </c>
      <c r="E53" s="171"/>
      <c r="F53" s="171"/>
      <c r="G53" s="171"/>
      <c r="H53" s="171"/>
      <c r="I53" s="171"/>
      <c r="J53" s="171"/>
      <c r="K53" s="171"/>
      <c r="L53" s="1881">
        <v>0</v>
      </c>
      <c r="M53" s="171"/>
      <c r="N53" s="171"/>
      <c r="O53" s="176"/>
      <c r="P53" s="13"/>
      <c r="Q53" s="1881">
        <v>0</v>
      </c>
      <c r="R53" s="2604">
        <v>0</v>
      </c>
      <c r="S53" s="2604"/>
      <c r="T53" s="2604">
        <v>0</v>
      </c>
      <c r="U53" s="2604">
        <v>0</v>
      </c>
      <c r="V53" s="2604"/>
      <c r="W53" s="2604">
        <v>0</v>
      </c>
      <c r="X53" s="3095" t="s">
        <v>496</v>
      </c>
      <c r="Y53" s="3095"/>
      <c r="Z53" s="2604">
        <v>0</v>
      </c>
      <c r="AA53" s="2604">
        <v>0</v>
      </c>
      <c r="AB53" s="2604"/>
      <c r="AC53" s="1881">
        <v>0</v>
      </c>
    </row>
    <row r="54" spans="1:30" ht="36.75" customHeight="1">
      <c r="A54" s="1881">
        <v>0</v>
      </c>
      <c r="B54" s="1881">
        <v>0</v>
      </c>
      <c r="C54" s="1881">
        <v>0</v>
      </c>
      <c r="D54" s="1881">
        <v>0</v>
      </c>
      <c r="E54" s="1881"/>
      <c r="F54" s="1881"/>
      <c r="G54" s="1881"/>
      <c r="H54" s="1881"/>
      <c r="I54" s="1881"/>
      <c r="J54" s="1881"/>
      <c r="K54" s="1881"/>
      <c r="L54" s="1881">
        <v>0</v>
      </c>
      <c r="M54" s="13"/>
      <c r="N54" s="23" t="s">
        <v>690</v>
      </c>
      <c r="O54" s="169" t="s">
        <v>695</v>
      </c>
      <c r="P54" s="176"/>
      <c r="Q54" s="1881"/>
      <c r="R54" s="2604"/>
      <c r="S54" s="2604"/>
      <c r="T54" s="2604"/>
      <c r="U54" s="2604"/>
      <c r="V54" s="2604"/>
      <c r="W54" s="2604"/>
      <c r="X54" s="3095" t="s">
        <v>478</v>
      </c>
      <c r="Y54" s="3095"/>
      <c r="Z54" s="2604">
        <v>0</v>
      </c>
      <c r="AA54" s="2604">
        <v>0</v>
      </c>
      <c r="AB54" s="2604"/>
      <c r="AC54" s="1881">
        <v>0</v>
      </c>
    </row>
    <row r="55" spans="1:30" ht="36.75" customHeight="1">
      <c r="A55" s="1881">
        <v>0</v>
      </c>
      <c r="B55" s="1881">
        <v>0</v>
      </c>
      <c r="C55" s="1881">
        <v>0</v>
      </c>
      <c r="D55" s="1881">
        <v>0</v>
      </c>
      <c r="E55" s="1881"/>
      <c r="F55" s="1881"/>
      <c r="G55" s="1881"/>
      <c r="H55" s="1881"/>
      <c r="I55" s="1881"/>
      <c r="J55" s="1881"/>
      <c r="K55" s="1881"/>
      <c r="L55" s="1881">
        <v>0</v>
      </c>
      <c r="M55" s="13"/>
      <c r="N55" s="169" t="s">
        <v>697</v>
      </c>
      <c r="O55" s="13"/>
      <c r="P55" s="176"/>
      <c r="Q55" s="1881"/>
      <c r="R55" s="2604"/>
      <c r="S55" s="2604"/>
      <c r="T55" s="2604"/>
      <c r="U55" s="2604"/>
      <c r="V55" s="2604"/>
      <c r="W55" s="2604"/>
      <c r="X55" s="3095" t="s">
        <v>482</v>
      </c>
      <c r="Y55" s="3095"/>
      <c r="Z55" s="2604">
        <v>0</v>
      </c>
      <c r="AA55" s="2604">
        <v>0</v>
      </c>
      <c r="AB55" s="2604"/>
      <c r="AC55" s="1881">
        <v>0</v>
      </c>
    </row>
    <row r="56" spans="1:30" ht="36.75" customHeight="1">
      <c r="A56" s="1881">
        <v>0</v>
      </c>
      <c r="B56" s="1881">
        <v>0</v>
      </c>
      <c r="C56" s="1881">
        <v>0</v>
      </c>
      <c r="D56" s="1881">
        <v>0</v>
      </c>
      <c r="E56" s="1881"/>
      <c r="F56" s="1881"/>
      <c r="G56" s="1881"/>
      <c r="H56" s="1881"/>
      <c r="I56" s="1881"/>
      <c r="J56" s="1881"/>
      <c r="K56" s="1881"/>
      <c r="L56" s="1881">
        <v>0</v>
      </c>
      <c r="M56" s="13"/>
      <c r="N56" s="24" t="s">
        <v>698</v>
      </c>
      <c r="O56" s="169" t="s">
        <v>699</v>
      </c>
      <c r="P56" s="176"/>
      <c r="Q56" s="1881"/>
      <c r="R56" s="2604"/>
      <c r="S56" s="2604"/>
      <c r="T56" s="2604"/>
      <c r="U56" s="2604"/>
      <c r="V56" s="2604"/>
      <c r="W56" s="2604"/>
      <c r="X56" s="3095" t="s">
        <v>499</v>
      </c>
      <c r="Y56" s="3095"/>
      <c r="Z56" s="2604">
        <v>0</v>
      </c>
      <c r="AA56" s="2604">
        <v>0</v>
      </c>
      <c r="AB56" s="2604"/>
      <c r="AC56" s="1881">
        <v>0</v>
      </c>
    </row>
    <row r="57" spans="1:30" ht="36.75" customHeight="1">
      <c r="A57" s="1881">
        <v>0</v>
      </c>
      <c r="B57" s="1881">
        <v>0</v>
      </c>
      <c r="C57" s="1881">
        <v>0</v>
      </c>
      <c r="D57" s="1881">
        <v>0</v>
      </c>
      <c r="E57" s="1881"/>
      <c r="F57" s="1881"/>
      <c r="G57" s="1881"/>
      <c r="H57" s="1881"/>
      <c r="I57" s="1881"/>
      <c r="J57" s="1881"/>
      <c r="K57" s="1881"/>
      <c r="L57" s="1881">
        <v>0</v>
      </c>
      <c r="M57" s="13"/>
      <c r="N57" s="176"/>
      <c r="O57" s="176"/>
      <c r="P57" s="176"/>
      <c r="Q57" s="1881"/>
      <c r="R57" s="2604"/>
      <c r="S57" s="2604"/>
      <c r="T57" s="2604"/>
      <c r="U57" s="2604"/>
      <c r="V57" s="2604"/>
      <c r="W57" s="2604"/>
      <c r="X57" s="3095" t="s">
        <v>484</v>
      </c>
      <c r="Y57" s="3095"/>
      <c r="Z57" s="2604">
        <v>0</v>
      </c>
      <c r="AA57" s="2604">
        <v>0</v>
      </c>
      <c r="AB57" s="2604"/>
      <c r="AC57" s="1881">
        <v>0</v>
      </c>
    </row>
    <row r="58" spans="1:30" ht="36.75" customHeight="1">
      <c r="A58" s="1881">
        <v>0</v>
      </c>
      <c r="B58" s="1881">
        <v>0</v>
      </c>
      <c r="C58" s="1881">
        <v>0</v>
      </c>
      <c r="D58" s="1881">
        <v>0</v>
      </c>
      <c r="E58" s="1881"/>
      <c r="F58" s="1881"/>
      <c r="G58" s="1881"/>
      <c r="H58" s="1881"/>
      <c r="I58" s="1881"/>
      <c r="J58" s="1881"/>
      <c r="K58" s="1881"/>
      <c r="L58" s="1881">
        <v>0</v>
      </c>
      <c r="M58" s="13"/>
      <c r="N58" s="12" t="s">
        <v>690</v>
      </c>
      <c r="O58" s="169" t="s">
        <v>696</v>
      </c>
      <c r="P58" s="176"/>
      <c r="Q58" s="1881"/>
      <c r="R58" s="2604"/>
      <c r="S58" s="2604"/>
      <c r="T58" s="2604"/>
      <c r="U58" s="2604"/>
      <c r="V58" s="2604"/>
      <c r="W58" s="2604"/>
      <c r="X58" s="3095" t="s">
        <v>486</v>
      </c>
      <c r="Y58" s="3095"/>
      <c r="Z58" s="2604">
        <v>0</v>
      </c>
      <c r="AA58" s="2604">
        <v>0</v>
      </c>
      <c r="AB58" s="2604"/>
      <c r="AC58" s="1881">
        <v>0</v>
      </c>
    </row>
    <row r="59" spans="1:30" ht="36.75" customHeight="1">
      <c r="A59" s="1881">
        <v>0</v>
      </c>
      <c r="B59" s="1881">
        <v>0</v>
      </c>
      <c r="C59" s="1881">
        <v>0</v>
      </c>
      <c r="D59" s="1881">
        <v>0</v>
      </c>
      <c r="E59" s="1881"/>
      <c r="F59" s="1881"/>
      <c r="G59" s="1881"/>
      <c r="H59" s="1881"/>
      <c r="I59" s="1881"/>
      <c r="J59" s="1881"/>
      <c r="K59" s="1881"/>
      <c r="L59" s="1881">
        <v>0</v>
      </c>
      <c r="M59" s="1881">
        <v>0</v>
      </c>
      <c r="N59" s="1881"/>
      <c r="O59" s="1881">
        <v>0</v>
      </c>
      <c r="P59" s="1881"/>
      <c r="Q59" s="1881"/>
      <c r="R59" s="2604"/>
      <c r="S59" s="2604"/>
      <c r="T59" s="2604"/>
      <c r="U59" s="2604"/>
      <c r="V59" s="2604"/>
      <c r="W59" s="2604"/>
      <c r="X59" s="3095" t="s">
        <v>490</v>
      </c>
      <c r="Y59" s="3095"/>
      <c r="Z59" s="2604">
        <v>0</v>
      </c>
      <c r="AA59" s="2604">
        <v>0</v>
      </c>
      <c r="AB59" s="2604"/>
      <c r="AC59" s="1881">
        <v>0</v>
      </c>
    </row>
    <row r="60" spans="1:30" ht="36.75" customHeight="1">
      <c r="A60" s="1881">
        <v>0</v>
      </c>
      <c r="B60" s="1881">
        <v>0</v>
      </c>
      <c r="C60" s="1881">
        <v>0</v>
      </c>
      <c r="D60" s="1881">
        <v>0</v>
      </c>
      <c r="E60" s="1881"/>
      <c r="F60" s="1881"/>
      <c r="G60" s="1881"/>
      <c r="H60" s="1881"/>
      <c r="I60" s="1881"/>
      <c r="J60" s="1881"/>
      <c r="K60" s="1881"/>
      <c r="L60" s="1881">
        <v>0</v>
      </c>
      <c r="M60" s="176"/>
      <c r="N60" s="176"/>
      <c r="O60" s="176"/>
      <c r="P60" s="176"/>
      <c r="Q60" s="1881"/>
      <c r="R60" s="2604"/>
      <c r="S60" s="2604"/>
      <c r="T60" s="2604"/>
      <c r="U60" s="2604"/>
      <c r="V60" s="2604"/>
      <c r="W60" s="2604"/>
      <c r="X60" s="3095" t="s">
        <v>492</v>
      </c>
      <c r="Y60" s="3095"/>
      <c r="Z60" s="2604">
        <v>0</v>
      </c>
      <c r="AA60" s="2604">
        <v>0</v>
      </c>
      <c r="AB60" s="2604"/>
      <c r="AC60" s="1881">
        <v>0</v>
      </c>
      <c r="AD60" s="2676" t="s">
        <v>7066</v>
      </c>
    </row>
  </sheetData>
  <mergeCells count="214">
    <mergeCell ref="O7:P7"/>
    <mergeCell ref="AA4:AB4"/>
    <mergeCell ref="C4:K4"/>
    <mergeCell ref="L4:M4"/>
    <mergeCell ref="N4:O4"/>
    <mergeCell ref="Q4:R4"/>
    <mergeCell ref="S4:T4"/>
    <mergeCell ref="V4:W4"/>
    <mergeCell ref="X4:Y4"/>
    <mergeCell ref="B7:K7"/>
    <mergeCell ref="M7:N7"/>
    <mergeCell ref="B24:C24"/>
    <mergeCell ref="B12:C12"/>
    <mergeCell ref="H9:I9"/>
    <mergeCell ref="R28:S28"/>
    <mergeCell ref="R29:S29"/>
    <mergeCell ref="R30:S30"/>
    <mergeCell ref="R31:S31"/>
    <mergeCell ref="R32:S32"/>
    <mergeCell ref="B14:C14"/>
    <mergeCell ref="B16:C16"/>
    <mergeCell ref="B18:C18"/>
    <mergeCell ref="B20:C20"/>
    <mergeCell ref="B22:C22"/>
    <mergeCell ref="R22:S22"/>
    <mergeCell ref="R23:S23"/>
    <mergeCell ref="R24:S24"/>
    <mergeCell ref="R25:S25"/>
    <mergeCell ref="R26:S26"/>
    <mergeCell ref="R27:S27"/>
    <mergeCell ref="R16:S16"/>
    <mergeCell ref="R17:S17"/>
    <mergeCell ref="R18:S18"/>
    <mergeCell ref="R19:S19"/>
    <mergeCell ref="R20:S20"/>
    <mergeCell ref="R21:S21"/>
    <mergeCell ref="R9:S9"/>
    <mergeCell ref="R11:S11"/>
    <mergeCell ref="R12:S12"/>
    <mergeCell ref="R13:S13"/>
    <mergeCell ref="R14:S14"/>
    <mergeCell ref="R15:S15"/>
    <mergeCell ref="U47:V47"/>
    <mergeCell ref="U48:V48"/>
    <mergeCell ref="U13:V13"/>
    <mergeCell ref="U14:V14"/>
    <mergeCell ref="U15:V15"/>
    <mergeCell ref="U16:V16"/>
    <mergeCell ref="U17:V17"/>
    <mergeCell ref="U18:V18"/>
    <mergeCell ref="U19:V19"/>
    <mergeCell ref="U20:V20"/>
    <mergeCell ref="U21:V21"/>
    <mergeCell ref="U22:V22"/>
    <mergeCell ref="U9:V9"/>
    <mergeCell ref="U41:V41"/>
    <mergeCell ref="U42:V42"/>
    <mergeCell ref="U43:V43"/>
    <mergeCell ref="U44:V44"/>
    <mergeCell ref="U11:V11"/>
    <mergeCell ref="U12:V12"/>
    <mergeCell ref="U23:V23"/>
    <mergeCell ref="U24:V24"/>
    <mergeCell ref="U25:V25"/>
    <mergeCell ref="U26:V26"/>
    <mergeCell ref="U27:V27"/>
    <mergeCell ref="U28:V28"/>
    <mergeCell ref="U49:V49"/>
    <mergeCell ref="U45:V45"/>
    <mergeCell ref="U46:V46"/>
    <mergeCell ref="U35:V35"/>
    <mergeCell ref="U36:V36"/>
    <mergeCell ref="U37:V37"/>
    <mergeCell ref="U38:V38"/>
    <mergeCell ref="U39:V39"/>
    <mergeCell ref="U40:V40"/>
    <mergeCell ref="U29:V29"/>
    <mergeCell ref="U30:V30"/>
    <mergeCell ref="U31:V31"/>
    <mergeCell ref="U32:V32"/>
    <mergeCell ref="U33:V33"/>
    <mergeCell ref="U34:V34"/>
    <mergeCell ref="U50:V50"/>
    <mergeCell ref="U51:V51"/>
    <mergeCell ref="AA29:AB29"/>
    <mergeCell ref="AA30:AB30"/>
    <mergeCell ref="AA9:AB9"/>
    <mergeCell ref="AA20:AB20"/>
    <mergeCell ref="AA21:AB21"/>
    <mergeCell ref="AA22:AB22"/>
    <mergeCell ref="AA23:AB23"/>
    <mergeCell ref="AA24:AB24"/>
    <mergeCell ref="AA25:AB25"/>
    <mergeCell ref="AA26:AB26"/>
    <mergeCell ref="AA27:AB27"/>
    <mergeCell ref="AA28:AB28"/>
    <mergeCell ref="X44:Y44"/>
    <mergeCell ref="X45:Y45"/>
    <mergeCell ref="X46:Y46"/>
    <mergeCell ref="X47:Y47"/>
    <mergeCell ref="X35:Y35"/>
    <mergeCell ref="X36:Y36"/>
    <mergeCell ref="X37:Y37"/>
    <mergeCell ref="X38:Y38"/>
    <mergeCell ref="X39:Y39"/>
    <mergeCell ref="X41:Y41"/>
    <mergeCell ref="X60:Y60"/>
    <mergeCell ref="AA11:AB11"/>
    <mergeCell ref="AA12:AB12"/>
    <mergeCell ref="AA13:AB13"/>
    <mergeCell ref="AA14:AB14"/>
    <mergeCell ref="AA15:AB15"/>
    <mergeCell ref="AA16:AB16"/>
    <mergeCell ref="AA17:AB17"/>
    <mergeCell ref="AA18:AB18"/>
    <mergeCell ref="AA19:AB19"/>
    <mergeCell ref="X54:Y54"/>
    <mergeCell ref="X55:Y55"/>
    <mergeCell ref="X56:Y56"/>
    <mergeCell ref="X57:Y57"/>
    <mergeCell ref="X58:Y58"/>
    <mergeCell ref="X59:Y59"/>
    <mergeCell ref="X48:Y48"/>
    <mergeCell ref="X49:Y49"/>
    <mergeCell ref="X50:Y50"/>
    <mergeCell ref="X51:Y51"/>
    <mergeCell ref="X52:Y52"/>
    <mergeCell ref="X53:Y53"/>
    <mergeCell ref="X42:Y42"/>
    <mergeCell ref="X43:Y43"/>
    <mergeCell ref="X40:Y40"/>
    <mergeCell ref="X29:Y29"/>
    <mergeCell ref="X30:Y30"/>
    <mergeCell ref="X31:Y31"/>
    <mergeCell ref="X32:Y32"/>
    <mergeCell ref="X33:Y33"/>
    <mergeCell ref="X34:Y34"/>
    <mergeCell ref="X23:Y23"/>
    <mergeCell ref="X24:Y24"/>
    <mergeCell ref="X25:Y25"/>
    <mergeCell ref="X26:Y26"/>
    <mergeCell ref="X27:Y27"/>
    <mergeCell ref="X28:Y28"/>
    <mergeCell ref="X9:Y9"/>
    <mergeCell ref="X16:Y16"/>
    <mergeCell ref="X17:Y17"/>
    <mergeCell ref="X18:Y18"/>
    <mergeCell ref="X19:Y19"/>
    <mergeCell ref="X20:Y20"/>
    <mergeCell ref="H45:I45"/>
    <mergeCell ref="H47:I47"/>
    <mergeCell ref="X15:Y15"/>
    <mergeCell ref="X11:Y11"/>
    <mergeCell ref="X12:Y12"/>
    <mergeCell ref="X13:Y13"/>
    <mergeCell ref="X14:Y14"/>
    <mergeCell ref="X21:Y21"/>
    <mergeCell ref="X22:Y22"/>
    <mergeCell ref="H35:I35"/>
    <mergeCell ref="H37:I37"/>
    <mergeCell ref="H39:I39"/>
    <mergeCell ref="H41:I41"/>
    <mergeCell ref="H43:I43"/>
    <mergeCell ref="H25:I25"/>
    <mergeCell ref="H27:I27"/>
    <mergeCell ref="H29:I29"/>
    <mergeCell ref="H31:I31"/>
    <mergeCell ref="M45:P47"/>
    <mergeCell ref="H11:I11"/>
    <mergeCell ref="M9:N9"/>
    <mergeCell ref="M11:N11"/>
    <mergeCell ref="M13:N13"/>
    <mergeCell ref="M15:N15"/>
    <mergeCell ref="M17:N17"/>
    <mergeCell ref="M19:N19"/>
    <mergeCell ref="M27:N27"/>
    <mergeCell ref="M29:N29"/>
    <mergeCell ref="H33:I33"/>
    <mergeCell ref="H13:I13"/>
    <mergeCell ref="H15:I15"/>
    <mergeCell ref="H17:I17"/>
    <mergeCell ref="H19:I19"/>
    <mergeCell ref="H21:I21"/>
    <mergeCell ref="H23:I23"/>
    <mergeCell ref="M33:N33"/>
    <mergeCell ref="M35:N35"/>
    <mergeCell ref="M31:N31"/>
    <mergeCell ref="M37:N37"/>
    <mergeCell ref="M39:N39"/>
    <mergeCell ref="M41:N41"/>
    <mergeCell ref="M49:P51"/>
    <mergeCell ref="E11:F11"/>
    <mergeCell ref="E12:F12"/>
    <mergeCell ref="E13:F13"/>
    <mergeCell ref="E14:F14"/>
    <mergeCell ref="E15:F15"/>
    <mergeCell ref="D2:AC2"/>
    <mergeCell ref="R7:AA7"/>
    <mergeCell ref="E9:F9"/>
    <mergeCell ref="E10:F10"/>
    <mergeCell ref="M23:N23"/>
    <mergeCell ref="M25:N25"/>
    <mergeCell ref="E22:F22"/>
    <mergeCell ref="E23:F23"/>
    <mergeCell ref="E24:F24"/>
    <mergeCell ref="E25:F25"/>
    <mergeCell ref="M21:N21"/>
    <mergeCell ref="E16:F16"/>
    <mergeCell ref="E17:F17"/>
    <mergeCell ref="E18:F18"/>
    <mergeCell ref="E19:F19"/>
    <mergeCell ref="E20:F20"/>
    <mergeCell ref="E21:F21"/>
    <mergeCell ref="M43:N43"/>
  </mergeCells>
  <printOptions horizontalCentered="1"/>
  <pageMargins left="0.59027777777777779" right="0" top="0.59027777777777779" bottom="0" header="0.51180555555555562" footer="0.51180555555555562"/>
  <pageSetup paperSize="9" scale="26" firstPageNumber="0"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103"/>
  <sheetViews>
    <sheetView showZeros="0" zoomScaleNormal="100" workbookViewId="0">
      <selection activeCell="V12" sqref="V12"/>
    </sheetView>
  </sheetViews>
  <sheetFormatPr baseColWidth="10" defaultRowHeight="12.75"/>
  <cols>
    <col min="1" max="1" width="2.7109375" style="161" customWidth="1"/>
    <col min="2" max="3" width="11.42578125" style="161" customWidth="1"/>
    <col min="4" max="4" width="14.42578125" style="161" customWidth="1"/>
    <col min="5" max="11" width="11.42578125" style="161" customWidth="1"/>
    <col min="12" max="12" width="9" style="161" customWidth="1"/>
    <col min="13" max="16" width="11.42578125" style="161" customWidth="1"/>
    <col min="17" max="17" width="11.140625" style="161" customWidth="1"/>
    <col min="18" max="19" width="11.42578125" style="161" customWidth="1"/>
    <col min="20" max="20" width="10.85546875" style="161" customWidth="1"/>
    <col min="21" max="21" width="11.42578125" style="161" customWidth="1"/>
    <col min="22" max="228" width="11.42578125" style="161"/>
    <col min="229" max="229" width="2.7109375" style="161" customWidth="1"/>
    <col min="230" max="230" width="10.5703125" style="161" customWidth="1"/>
    <col min="231" max="231" width="13.7109375" style="161" customWidth="1"/>
    <col min="232" max="232" width="16.5703125" style="161" customWidth="1"/>
    <col min="233" max="233" width="17.7109375" style="161" customWidth="1"/>
    <col min="234" max="234" width="10.7109375" style="161" customWidth="1"/>
    <col min="235" max="235" width="10" style="161" customWidth="1"/>
    <col min="236" max="236" width="2.7109375" style="161" customWidth="1"/>
    <col min="237" max="238" width="10" style="161" customWidth="1"/>
    <col min="239" max="239" width="2.42578125" style="161" customWidth="1"/>
    <col min="240" max="240" width="11.42578125" style="161"/>
    <col min="241" max="241" width="33" style="161" customWidth="1"/>
    <col min="242" max="242" width="5" style="161" customWidth="1"/>
    <col min="243" max="243" width="12.28515625" style="161" customWidth="1"/>
    <col min="244" max="244" width="5" style="161" customWidth="1"/>
    <col min="245" max="245" width="5.140625" style="161" customWidth="1"/>
    <col min="246" max="246" width="21.5703125" style="161" customWidth="1"/>
    <col min="247" max="247" width="5.140625" style="161" customWidth="1"/>
    <col min="248" max="248" width="23.7109375" style="161" customWidth="1"/>
    <col min="249" max="249" width="5.140625" style="161" customWidth="1"/>
    <col min="250" max="250" width="29.28515625" style="161" customWidth="1"/>
    <col min="251" max="251" width="5.140625" style="161" customWidth="1"/>
    <col min="252" max="252" width="21.140625" style="161" customWidth="1"/>
    <col min="253" max="253" width="5.140625" style="161" customWidth="1"/>
    <col min="254" max="254" width="3.7109375" style="161" customWidth="1"/>
    <col min="255" max="255" width="10.7109375" style="161" customWidth="1"/>
    <col min="256" max="256" width="2.28515625" style="161" customWidth="1"/>
    <col min="257" max="257" width="10.28515625" style="161" customWidth="1"/>
    <col min="258" max="258" width="1.85546875" style="161" customWidth="1"/>
    <col min="259" max="259" width="11.42578125" style="161"/>
    <col min="260" max="260" width="2.28515625" style="161" customWidth="1"/>
    <col min="261" max="261" width="11.42578125" style="161"/>
    <col min="262" max="263" width="3.42578125" style="161" customWidth="1"/>
    <col min="264" max="264" width="2.85546875" style="161" customWidth="1"/>
    <col min="265" max="265" width="11.5703125" style="161" customWidth="1"/>
    <col min="266" max="266" width="2.140625" style="161" customWidth="1"/>
    <col min="267" max="267" width="11.42578125" style="161"/>
    <col min="268" max="268" width="1.42578125" style="161" customWidth="1"/>
    <col min="269" max="269" width="11.42578125" style="161"/>
    <col min="270" max="270" width="2" style="161" customWidth="1"/>
    <col min="271" max="271" width="11.42578125" style="161"/>
    <col min="272" max="272" width="2.85546875" style="161" customWidth="1"/>
    <col min="273" max="273" width="3.140625" style="161" customWidth="1"/>
    <col min="274" max="484" width="11.42578125" style="161"/>
    <col min="485" max="485" width="2.7109375" style="161" customWidth="1"/>
    <col min="486" max="486" width="10.5703125" style="161" customWidth="1"/>
    <col min="487" max="487" width="13.7109375" style="161" customWidth="1"/>
    <col min="488" max="488" width="16.5703125" style="161" customWidth="1"/>
    <col min="489" max="489" width="17.7109375" style="161" customWidth="1"/>
    <col min="490" max="490" width="10.7109375" style="161" customWidth="1"/>
    <col min="491" max="491" width="10" style="161" customWidth="1"/>
    <col min="492" max="492" width="2.7109375" style="161" customWidth="1"/>
    <col min="493" max="494" width="10" style="161" customWidth="1"/>
    <col min="495" max="495" width="2.42578125" style="161" customWidth="1"/>
    <col min="496" max="496" width="11.42578125" style="161"/>
    <col min="497" max="497" width="33" style="161" customWidth="1"/>
    <col min="498" max="498" width="5" style="161" customWidth="1"/>
    <col min="499" max="499" width="12.28515625" style="161" customWidth="1"/>
    <col min="500" max="500" width="5" style="161" customWidth="1"/>
    <col min="501" max="501" width="5.140625" style="161" customWidth="1"/>
    <col min="502" max="502" width="21.5703125" style="161" customWidth="1"/>
    <col min="503" max="503" width="5.140625" style="161" customWidth="1"/>
    <col min="504" max="504" width="23.7109375" style="161" customWidth="1"/>
    <col min="505" max="505" width="5.140625" style="161" customWidth="1"/>
    <col min="506" max="506" width="29.28515625" style="161" customWidth="1"/>
    <col min="507" max="507" width="5.140625" style="161" customWidth="1"/>
    <col min="508" max="508" width="21.140625" style="161" customWidth="1"/>
    <col min="509" max="509" width="5.140625" style="161" customWidth="1"/>
    <col min="510" max="510" width="3.7109375" style="161" customWidth="1"/>
    <col min="511" max="511" width="10.7109375" style="161" customWidth="1"/>
    <col min="512" max="512" width="2.28515625" style="161" customWidth="1"/>
    <col min="513" max="513" width="10.28515625" style="161" customWidth="1"/>
    <col min="514" max="514" width="1.85546875" style="161" customWidth="1"/>
    <col min="515" max="515" width="11.42578125" style="161"/>
    <col min="516" max="516" width="2.28515625" style="161" customWidth="1"/>
    <col min="517" max="517" width="11.42578125" style="161"/>
    <col min="518" max="519" width="3.42578125" style="161" customWidth="1"/>
    <col min="520" max="520" width="2.85546875" style="161" customWidth="1"/>
    <col min="521" max="521" width="11.5703125" style="161" customWidth="1"/>
    <col min="522" max="522" width="2.140625" style="161" customWidth="1"/>
    <col min="523" max="523" width="11.42578125" style="161"/>
    <col min="524" max="524" width="1.42578125" style="161" customWidth="1"/>
    <col min="525" max="525" width="11.42578125" style="161"/>
    <col min="526" max="526" width="2" style="161" customWidth="1"/>
    <col min="527" max="527" width="11.42578125" style="161"/>
    <col min="528" max="528" width="2.85546875" style="161" customWidth="1"/>
    <col min="529" max="529" width="3.140625" style="161" customWidth="1"/>
    <col min="530" max="740" width="11.42578125" style="161"/>
    <col min="741" max="741" width="2.7109375" style="161" customWidth="1"/>
    <col min="742" max="742" width="10.5703125" style="161" customWidth="1"/>
    <col min="743" max="743" width="13.7109375" style="161" customWidth="1"/>
    <col min="744" max="744" width="16.5703125" style="161" customWidth="1"/>
    <col min="745" max="745" width="17.7109375" style="161" customWidth="1"/>
    <col min="746" max="746" width="10.7109375" style="161" customWidth="1"/>
    <col min="747" max="747" width="10" style="161" customWidth="1"/>
    <col min="748" max="748" width="2.7109375" style="161" customWidth="1"/>
    <col min="749" max="750" width="10" style="161" customWidth="1"/>
    <col min="751" max="751" width="2.42578125" style="161" customWidth="1"/>
    <col min="752" max="752" width="11.42578125" style="161"/>
    <col min="753" max="753" width="33" style="161" customWidth="1"/>
    <col min="754" max="754" width="5" style="161" customWidth="1"/>
    <col min="755" max="755" width="12.28515625" style="161" customWidth="1"/>
    <col min="756" max="756" width="5" style="161" customWidth="1"/>
    <col min="757" max="757" width="5.140625" style="161" customWidth="1"/>
    <col min="758" max="758" width="21.5703125" style="161" customWidth="1"/>
    <col min="759" max="759" width="5.140625" style="161" customWidth="1"/>
    <col min="760" max="760" width="23.7109375" style="161" customWidth="1"/>
    <col min="761" max="761" width="5.140625" style="161" customWidth="1"/>
    <col min="762" max="762" width="29.28515625" style="161" customWidth="1"/>
    <col min="763" max="763" width="5.140625" style="161" customWidth="1"/>
    <col min="764" max="764" width="21.140625" style="161" customWidth="1"/>
    <col min="765" max="765" width="5.140625" style="161" customWidth="1"/>
    <col min="766" max="766" width="3.7109375" style="161" customWidth="1"/>
    <col min="767" max="767" width="10.7109375" style="161" customWidth="1"/>
    <col min="768" max="768" width="2.28515625" style="161" customWidth="1"/>
    <col min="769" max="769" width="10.28515625" style="161" customWidth="1"/>
    <col min="770" max="770" width="1.85546875" style="161" customWidth="1"/>
    <col min="771" max="771" width="11.42578125" style="161"/>
    <col min="772" max="772" width="2.28515625" style="161" customWidth="1"/>
    <col min="773" max="773" width="11.42578125" style="161"/>
    <col min="774" max="775" width="3.42578125" style="161" customWidth="1"/>
    <col min="776" max="776" width="2.85546875" style="161" customWidth="1"/>
    <col min="777" max="777" width="11.5703125" style="161" customWidth="1"/>
    <col min="778" max="778" width="2.140625" style="161" customWidth="1"/>
    <col min="779" max="779" width="11.42578125" style="161"/>
    <col min="780" max="780" width="1.42578125" style="161" customWidth="1"/>
    <col min="781" max="781" width="11.42578125" style="161"/>
    <col min="782" max="782" width="2" style="161" customWidth="1"/>
    <col min="783" max="783" width="11.42578125" style="161"/>
    <col min="784" max="784" width="2.85546875" style="161" customWidth="1"/>
    <col min="785" max="785" width="3.140625" style="161" customWidth="1"/>
    <col min="786" max="996" width="11.42578125" style="161"/>
    <col min="997" max="997" width="2.7109375" style="161" customWidth="1"/>
    <col min="998" max="998" width="10.5703125" style="161" customWidth="1"/>
    <col min="999" max="999" width="13.7109375" style="161" customWidth="1"/>
    <col min="1000" max="1000" width="16.5703125" style="161" customWidth="1"/>
    <col min="1001" max="1001" width="17.7109375" style="161" customWidth="1"/>
    <col min="1002" max="1002" width="10.7109375" style="161" customWidth="1"/>
    <col min="1003" max="1003" width="10" style="161" customWidth="1"/>
    <col min="1004" max="1004" width="2.7109375" style="161" customWidth="1"/>
    <col min="1005" max="1006" width="10" style="161" customWidth="1"/>
    <col min="1007" max="1007" width="2.42578125" style="161" customWidth="1"/>
    <col min="1008" max="1008" width="11.42578125" style="161"/>
    <col min="1009" max="1009" width="33" style="161" customWidth="1"/>
    <col min="1010" max="1010" width="5" style="161" customWidth="1"/>
    <col min="1011" max="1011" width="12.28515625" style="161" customWidth="1"/>
    <col min="1012" max="1012" width="5" style="161" customWidth="1"/>
    <col min="1013" max="1013" width="5.140625" style="161" customWidth="1"/>
    <col min="1014" max="1014" width="21.5703125" style="161" customWidth="1"/>
    <col min="1015" max="1015" width="5.140625" style="161" customWidth="1"/>
    <col min="1016" max="1016" width="23.7109375" style="161" customWidth="1"/>
    <col min="1017" max="1017" width="5.140625" style="161" customWidth="1"/>
    <col min="1018" max="1018" width="29.28515625" style="161" customWidth="1"/>
    <col min="1019" max="1019" width="5.140625" style="161" customWidth="1"/>
    <col min="1020" max="1020" width="21.140625" style="161" customWidth="1"/>
    <col min="1021" max="1021" width="5.140625" style="161" customWidth="1"/>
    <col min="1022" max="1022" width="3.7109375" style="161" customWidth="1"/>
    <col min="1023" max="1023" width="10.7109375" style="161" customWidth="1"/>
    <col min="1024" max="1024" width="2.28515625" style="161" customWidth="1"/>
    <col min="1025" max="1025" width="10.28515625" style="161" customWidth="1"/>
    <col min="1026" max="1026" width="1.85546875" style="161" customWidth="1"/>
    <col min="1027" max="1027" width="11.42578125" style="161"/>
    <col min="1028" max="1028" width="2.28515625" style="161" customWidth="1"/>
    <col min="1029" max="1029" width="11.42578125" style="161"/>
    <col min="1030" max="1031" width="3.42578125" style="161" customWidth="1"/>
    <col min="1032" max="1032" width="2.85546875" style="161" customWidth="1"/>
    <col min="1033" max="1033" width="11.5703125" style="161" customWidth="1"/>
    <col min="1034" max="1034" width="2.140625" style="161" customWidth="1"/>
    <col min="1035" max="1035" width="11.42578125" style="161"/>
    <col min="1036" max="1036" width="1.42578125" style="161" customWidth="1"/>
    <col min="1037" max="1037" width="11.42578125" style="161"/>
    <col min="1038" max="1038" width="2" style="161" customWidth="1"/>
    <col min="1039" max="1039" width="11.42578125" style="161"/>
    <col min="1040" max="1040" width="2.85546875" style="161" customWidth="1"/>
    <col min="1041" max="1041" width="3.140625" style="161" customWidth="1"/>
    <col min="1042" max="1252" width="11.42578125" style="161"/>
    <col min="1253" max="1253" width="2.7109375" style="161" customWidth="1"/>
    <col min="1254" max="1254" width="10.5703125" style="161" customWidth="1"/>
    <col min="1255" max="1255" width="13.7109375" style="161" customWidth="1"/>
    <col min="1256" max="1256" width="16.5703125" style="161" customWidth="1"/>
    <col min="1257" max="1257" width="17.7109375" style="161" customWidth="1"/>
    <col min="1258" max="1258" width="10.7109375" style="161" customWidth="1"/>
    <col min="1259" max="1259" width="10" style="161" customWidth="1"/>
    <col min="1260" max="1260" width="2.7109375" style="161" customWidth="1"/>
    <col min="1261" max="1262" width="10" style="161" customWidth="1"/>
    <col min="1263" max="1263" width="2.42578125" style="161" customWidth="1"/>
    <col min="1264" max="1264" width="11.42578125" style="161"/>
    <col min="1265" max="1265" width="33" style="161" customWidth="1"/>
    <col min="1266" max="1266" width="5" style="161" customWidth="1"/>
    <col min="1267" max="1267" width="12.28515625" style="161" customWidth="1"/>
    <col min="1268" max="1268" width="5" style="161" customWidth="1"/>
    <col min="1269" max="1269" width="5.140625" style="161" customWidth="1"/>
    <col min="1270" max="1270" width="21.5703125" style="161" customWidth="1"/>
    <col min="1271" max="1271" width="5.140625" style="161" customWidth="1"/>
    <col min="1272" max="1272" width="23.7109375" style="161" customWidth="1"/>
    <col min="1273" max="1273" width="5.140625" style="161" customWidth="1"/>
    <col min="1274" max="1274" width="29.28515625" style="161" customWidth="1"/>
    <col min="1275" max="1275" width="5.140625" style="161" customWidth="1"/>
    <col min="1276" max="1276" width="21.140625" style="161" customWidth="1"/>
    <col min="1277" max="1277" width="5.140625" style="161" customWidth="1"/>
    <col min="1278" max="1278" width="3.7109375" style="161" customWidth="1"/>
    <col min="1279" max="1279" width="10.7109375" style="161" customWidth="1"/>
    <col min="1280" max="1280" width="2.28515625" style="161" customWidth="1"/>
    <col min="1281" max="1281" width="10.28515625" style="161" customWidth="1"/>
    <col min="1282" max="1282" width="1.85546875" style="161" customWidth="1"/>
    <col min="1283" max="1283" width="11.42578125" style="161"/>
    <col min="1284" max="1284" width="2.28515625" style="161" customWidth="1"/>
    <col min="1285" max="1285" width="11.42578125" style="161"/>
    <col min="1286" max="1287" width="3.42578125" style="161" customWidth="1"/>
    <col min="1288" max="1288" width="2.85546875" style="161" customWidth="1"/>
    <col min="1289" max="1289" width="11.5703125" style="161" customWidth="1"/>
    <col min="1290" max="1290" width="2.140625" style="161" customWidth="1"/>
    <col min="1291" max="1291" width="11.42578125" style="161"/>
    <col min="1292" max="1292" width="1.42578125" style="161" customWidth="1"/>
    <col min="1293" max="1293" width="11.42578125" style="161"/>
    <col min="1294" max="1294" width="2" style="161" customWidth="1"/>
    <col min="1295" max="1295" width="11.42578125" style="161"/>
    <col min="1296" max="1296" width="2.85546875" style="161" customWidth="1"/>
    <col min="1297" max="1297" width="3.140625" style="161" customWidth="1"/>
    <col min="1298" max="1508" width="11.42578125" style="161"/>
    <col min="1509" max="1509" width="2.7109375" style="161" customWidth="1"/>
    <col min="1510" max="1510" width="10.5703125" style="161" customWidth="1"/>
    <col min="1511" max="1511" width="13.7109375" style="161" customWidth="1"/>
    <col min="1512" max="1512" width="16.5703125" style="161" customWidth="1"/>
    <col min="1513" max="1513" width="17.7109375" style="161" customWidth="1"/>
    <col min="1514" max="1514" width="10.7109375" style="161" customWidth="1"/>
    <col min="1515" max="1515" width="10" style="161" customWidth="1"/>
    <col min="1516" max="1516" width="2.7109375" style="161" customWidth="1"/>
    <col min="1517" max="1518" width="10" style="161" customWidth="1"/>
    <col min="1519" max="1519" width="2.42578125" style="161" customWidth="1"/>
    <col min="1520" max="1520" width="11.42578125" style="161"/>
    <col min="1521" max="1521" width="33" style="161" customWidth="1"/>
    <col min="1522" max="1522" width="5" style="161" customWidth="1"/>
    <col min="1523" max="1523" width="12.28515625" style="161" customWidth="1"/>
    <col min="1524" max="1524" width="5" style="161" customWidth="1"/>
    <col min="1525" max="1525" width="5.140625" style="161" customWidth="1"/>
    <col min="1526" max="1526" width="21.5703125" style="161" customWidth="1"/>
    <col min="1527" max="1527" width="5.140625" style="161" customWidth="1"/>
    <col min="1528" max="1528" width="23.7109375" style="161" customWidth="1"/>
    <col min="1529" max="1529" width="5.140625" style="161" customWidth="1"/>
    <col min="1530" max="1530" width="29.28515625" style="161" customWidth="1"/>
    <col min="1531" max="1531" width="5.140625" style="161" customWidth="1"/>
    <col min="1532" max="1532" width="21.140625" style="161" customWidth="1"/>
    <col min="1533" max="1533" width="5.140625" style="161" customWidth="1"/>
    <col min="1534" max="1534" width="3.7109375" style="161" customWidth="1"/>
    <col min="1535" max="1535" width="10.7109375" style="161" customWidth="1"/>
    <col min="1536" max="1536" width="2.28515625" style="161" customWidth="1"/>
    <col min="1537" max="1537" width="10.28515625" style="161" customWidth="1"/>
    <col min="1538" max="1538" width="1.85546875" style="161" customWidth="1"/>
    <col min="1539" max="1539" width="11.42578125" style="161"/>
    <col min="1540" max="1540" width="2.28515625" style="161" customWidth="1"/>
    <col min="1541" max="1541" width="11.42578125" style="161"/>
    <col min="1542" max="1543" width="3.42578125" style="161" customWidth="1"/>
    <col min="1544" max="1544" width="2.85546875" style="161" customWidth="1"/>
    <col min="1545" max="1545" width="11.5703125" style="161" customWidth="1"/>
    <col min="1546" max="1546" width="2.140625" style="161" customWidth="1"/>
    <col min="1547" max="1547" width="11.42578125" style="161"/>
    <col min="1548" max="1548" width="1.42578125" style="161" customWidth="1"/>
    <col min="1549" max="1549" width="11.42578125" style="161"/>
    <col min="1550" max="1550" width="2" style="161" customWidth="1"/>
    <col min="1551" max="1551" width="11.42578125" style="161"/>
    <col min="1552" max="1552" width="2.85546875" style="161" customWidth="1"/>
    <col min="1553" max="1553" width="3.140625" style="161" customWidth="1"/>
    <col min="1554" max="1764" width="11.42578125" style="161"/>
    <col min="1765" max="1765" width="2.7109375" style="161" customWidth="1"/>
    <col min="1766" max="1766" width="10.5703125" style="161" customWidth="1"/>
    <col min="1767" max="1767" width="13.7109375" style="161" customWidth="1"/>
    <col min="1768" max="1768" width="16.5703125" style="161" customWidth="1"/>
    <col min="1769" max="1769" width="17.7109375" style="161" customWidth="1"/>
    <col min="1770" max="1770" width="10.7109375" style="161" customWidth="1"/>
    <col min="1771" max="1771" width="10" style="161" customWidth="1"/>
    <col min="1772" max="1772" width="2.7109375" style="161" customWidth="1"/>
    <col min="1773" max="1774" width="10" style="161" customWidth="1"/>
    <col min="1775" max="1775" width="2.42578125" style="161" customWidth="1"/>
    <col min="1776" max="1776" width="11.42578125" style="161"/>
    <col min="1777" max="1777" width="33" style="161" customWidth="1"/>
    <col min="1778" max="1778" width="5" style="161" customWidth="1"/>
    <col min="1779" max="1779" width="12.28515625" style="161" customWidth="1"/>
    <col min="1780" max="1780" width="5" style="161" customWidth="1"/>
    <col min="1781" max="1781" width="5.140625" style="161" customWidth="1"/>
    <col min="1782" max="1782" width="21.5703125" style="161" customWidth="1"/>
    <col min="1783" max="1783" width="5.140625" style="161" customWidth="1"/>
    <col min="1784" max="1784" width="23.7109375" style="161" customWidth="1"/>
    <col min="1785" max="1785" width="5.140625" style="161" customWidth="1"/>
    <col min="1786" max="1786" width="29.28515625" style="161" customWidth="1"/>
    <col min="1787" max="1787" width="5.140625" style="161" customWidth="1"/>
    <col min="1788" max="1788" width="21.140625" style="161" customWidth="1"/>
    <col min="1789" max="1789" width="5.140625" style="161" customWidth="1"/>
    <col min="1790" max="1790" width="3.7109375" style="161" customWidth="1"/>
    <col min="1791" max="1791" width="10.7109375" style="161" customWidth="1"/>
    <col min="1792" max="1792" width="2.28515625" style="161" customWidth="1"/>
    <col min="1793" max="1793" width="10.28515625" style="161" customWidth="1"/>
    <col min="1794" max="1794" width="1.85546875" style="161" customWidth="1"/>
    <col min="1795" max="1795" width="11.42578125" style="161"/>
    <col min="1796" max="1796" width="2.28515625" style="161" customWidth="1"/>
    <col min="1797" max="1797" width="11.42578125" style="161"/>
    <col min="1798" max="1799" width="3.42578125" style="161" customWidth="1"/>
    <col min="1800" max="1800" width="2.85546875" style="161" customWidth="1"/>
    <col min="1801" max="1801" width="11.5703125" style="161" customWidth="1"/>
    <col min="1802" max="1802" width="2.140625" style="161" customWidth="1"/>
    <col min="1803" max="1803" width="11.42578125" style="161"/>
    <col min="1804" max="1804" width="1.42578125" style="161" customWidth="1"/>
    <col min="1805" max="1805" width="11.42578125" style="161"/>
    <col min="1806" max="1806" width="2" style="161" customWidth="1"/>
    <col min="1807" max="1807" width="11.42578125" style="161"/>
    <col min="1808" max="1808" width="2.85546875" style="161" customWidth="1"/>
    <col min="1809" max="1809" width="3.140625" style="161" customWidth="1"/>
    <col min="1810" max="2020" width="11.42578125" style="161"/>
    <col min="2021" max="2021" width="2.7109375" style="161" customWidth="1"/>
    <col min="2022" max="2022" width="10.5703125" style="161" customWidth="1"/>
    <col min="2023" max="2023" width="13.7109375" style="161" customWidth="1"/>
    <col min="2024" max="2024" width="16.5703125" style="161" customWidth="1"/>
    <col min="2025" max="2025" width="17.7109375" style="161" customWidth="1"/>
    <col min="2026" max="2026" width="10.7109375" style="161" customWidth="1"/>
    <col min="2027" max="2027" width="10" style="161" customWidth="1"/>
    <col min="2028" max="2028" width="2.7109375" style="161" customWidth="1"/>
    <col min="2029" max="2030" width="10" style="161" customWidth="1"/>
    <col min="2031" max="2031" width="2.42578125" style="161" customWidth="1"/>
    <col min="2032" max="2032" width="11.42578125" style="161"/>
    <col min="2033" max="2033" width="33" style="161" customWidth="1"/>
    <col min="2034" max="2034" width="5" style="161" customWidth="1"/>
    <col min="2035" max="2035" width="12.28515625" style="161" customWidth="1"/>
    <col min="2036" max="2036" width="5" style="161" customWidth="1"/>
    <col min="2037" max="2037" width="5.140625" style="161" customWidth="1"/>
    <col min="2038" max="2038" width="21.5703125" style="161" customWidth="1"/>
    <col min="2039" max="2039" width="5.140625" style="161" customWidth="1"/>
    <col min="2040" max="2040" width="23.7109375" style="161" customWidth="1"/>
    <col min="2041" max="2041" width="5.140625" style="161" customWidth="1"/>
    <col min="2042" max="2042" width="29.28515625" style="161" customWidth="1"/>
    <col min="2043" max="2043" width="5.140625" style="161" customWidth="1"/>
    <col min="2044" max="2044" width="21.140625" style="161" customWidth="1"/>
    <col min="2045" max="2045" width="5.140625" style="161" customWidth="1"/>
    <col min="2046" max="2046" width="3.7109375" style="161" customWidth="1"/>
    <col min="2047" max="2047" width="10.7109375" style="161" customWidth="1"/>
    <col min="2048" max="2048" width="2.28515625" style="161" customWidth="1"/>
    <col min="2049" max="2049" width="10.28515625" style="161" customWidth="1"/>
    <col min="2050" max="2050" width="1.85546875" style="161" customWidth="1"/>
    <col min="2051" max="2051" width="11.42578125" style="161"/>
    <col min="2052" max="2052" width="2.28515625" style="161" customWidth="1"/>
    <col min="2053" max="2053" width="11.42578125" style="161"/>
    <col min="2054" max="2055" width="3.42578125" style="161" customWidth="1"/>
    <col min="2056" max="2056" width="2.85546875" style="161" customWidth="1"/>
    <col min="2057" max="2057" width="11.5703125" style="161" customWidth="1"/>
    <col min="2058" max="2058" width="2.140625" style="161" customWidth="1"/>
    <col min="2059" max="2059" width="11.42578125" style="161"/>
    <col min="2060" max="2060" width="1.42578125" style="161" customWidth="1"/>
    <col min="2061" max="2061" width="11.42578125" style="161"/>
    <col min="2062" max="2062" width="2" style="161" customWidth="1"/>
    <col min="2063" max="2063" width="11.42578125" style="161"/>
    <col min="2064" max="2064" width="2.85546875" style="161" customWidth="1"/>
    <col min="2065" max="2065" width="3.140625" style="161" customWidth="1"/>
    <col min="2066" max="2276" width="11.42578125" style="161"/>
    <col min="2277" max="2277" width="2.7109375" style="161" customWidth="1"/>
    <col min="2278" max="2278" width="10.5703125" style="161" customWidth="1"/>
    <col min="2279" max="2279" width="13.7109375" style="161" customWidth="1"/>
    <col min="2280" max="2280" width="16.5703125" style="161" customWidth="1"/>
    <col min="2281" max="2281" width="17.7109375" style="161" customWidth="1"/>
    <col min="2282" max="2282" width="10.7109375" style="161" customWidth="1"/>
    <col min="2283" max="2283" width="10" style="161" customWidth="1"/>
    <col min="2284" max="2284" width="2.7109375" style="161" customWidth="1"/>
    <col min="2285" max="2286" width="10" style="161" customWidth="1"/>
    <col min="2287" max="2287" width="2.42578125" style="161" customWidth="1"/>
    <col min="2288" max="2288" width="11.42578125" style="161"/>
    <col min="2289" max="2289" width="33" style="161" customWidth="1"/>
    <col min="2290" max="2290" width="5" style="161" customWidth="1"/>
    <col min="2291" max="2291" width="12.28515625" style="161" customWidth="1"/>
    <col min="2292" max="2292" width="5" style="161" customWidth="1"/>
    <col min="2293" max="2293" width="5.140625" style="161" customWidth="1"/>
    <col min="2294" max="2294" width="21.5703125" style="161" customWidth="1"/>
    <col min="2295" max="2295" width="5.140625" style="161" customWidth="1"/>
    <col min="2296" max="2296" width="23.7109375" style="161" customWidth="1"/>
    <col min="2297" max="2297" width="5.140625" style="161" customWidth="1"/>
    <col min="2298" max="2298" width="29.28515625" style="161" customWidth="1"/>
    <col min="2299" max="2299" width="5.140625" style="161" customWidth="1"/>
    <col min="2300" max="2300" width="21.140625" style="161" customWidth="1"/>
    <col min="2301" max="2301" width="5.140625" style="161" customWidth="1"/>
    <col min="2302" max="2302" width="3.7109375" style="161" customWidth="1"/>
    <col min="2303" max="2303" width="10.7109375" style="161" customWidth="1"/>
    <col min="2304" max="2304" width="2.28515625" style="161" customWidth="1"/>
    <col min="2305" max="2305" width="10.28515625" style="161" customWidth="1"/>
    <col min="2306" max="2306" width="1.85546875" style="161" customWidth="1"/>
    <col min="2307" max="2307" width="11.42578125" style="161"/>
    <col min="2308" max="2308" width="2.28515625" style="161" customWidth="1"/>
    <col min="2309" max="2309" width="11.42578125" style="161"/>
    <col min="2310" max="2311" width="3.42578125" style="161" customWidth="1"/>
    <col min="2312" max="2312" width="2.85546875" style="161" customWidth="1"/>
    <col min="2313" max="2313" width="11.5703125" style="161" customWidth="1"/>
    <col min="2314" max="2314" width="2.140625" style="161" customWidth="1"/>
    <col min="2315" max="2315" width="11.42578125" style="161"/>
    <col min="2316" max="2316" width="1.42578125" style="161" customWidth="1"/>
    <col min="2317" max="2317" width="11.42578125" style="161"/>
    <col min="2318" max="2318" width="2" style="161" customWidth="1"/>
    <col min="2319" max="2319" width="11.42578125" style="161"/>
    <col min="2320" max="2320" width="2.85546875" style="161" customWidth="1"/>
    <col min="2321" max="2321" width="3.140625" style="161" customWidth="1"/>
    <col min="2322" max="2532" width="11.42578125" style="161"/>
    <col min="2533" max="2533" width="2.7109375" style="161" customWidth="1"/>
    <col min="2534" max="2534" width="10.5703125" style="161" customWidth="1"/>
    <col min="2535" max="2535" width="13.7109375" style="161" customWidth="1"/>
    <col min="2536" max="2536" width="16.5703125" style="161" customWidth="1"/>
    <col min="2537" max="2537" width="17.7109375" style="161" customWidth="1"/>
    <col min="2538" max="2538" width="10.7109375" style="161" customWidth="1"/>
    <col min="2539" max="2539" width="10" style="161" customWidth="1"/>
    <col min="2540" max="2540" width="2.7109375" style="161" customWidth="1"/>
    <col min="2541" max="2542" width="10" style="161" customWidth="1"/>
    <col min="2543" max="2543" width="2.42578125" style="161" customWidth="1"/>
    <col min="2544" max="2544" width="11.42578125" style="161"/>
    <col min="2545" max="2545" width="33" style="161" customWidth="1"/>
    <col min="2546" max="2546" width="5" style="161" customWidth="1"/>
    <col min="2547" max="2547" width="12.28515625" style="161" customWidth="1"/>
    <col min="2548" max="2548" width="5" style="161" customWidth="1"/>
    <col min="2549" max="2549" width="5.140625" style="161" customWidth="1"/>
    <col min="2550" max="2550" width="21.5703125" style="161" customWidth="1"/>
    <col min="2551" max="2551" width="5.140625" style="161" customWidth="1"/>
    <col min="2552" max="2552" width="23.7109375" style="161" customWidth="1"/>
    <col min="2553" max="2553" width="5.140625" style="161" customWidth="1"/>
    <col min="2554" max="2554" width="29.28515625" style="161" customWidth="1"/>
    <col min="2555" max="2555" width="5.140625" style="161" customWidth="1"/>
    <col min="2556" max="2556" width="21.140625" style="161" customWidth="1"/>
    <col min="2557" max="2557" width="5.140625" style="161" customWidth="1"/>
    <col min="2558" max="2558" width="3.7109375" style="161" customWidth="1"/>
    <col min="2559" max="2559" width="10.7109375" style="161" customWidth="1"/>
    <col min="2560" max="2560" width="2.28515625" style="161" customWidth="1"/>
    <col min="2561" max="2561" width="10.28515625" style="161" customWidth="1"/>
    <col min="2562" max="2562" width="1.85546875" style="161" customWidth="1"/>
    <col min="2563" max="2563" width="11.42578125" style="161"/>
    <col min="2564" max="2564" width="2.28515625" style="161" customWidth="1"/>
    <col min="2565" max="2565" width="11.42578125" style="161"/>
    <col min="2566" max="2567" width="3.42578125" style="161" customWidth="1"/>
    <col min="2568" max="2568" width="2.85546875" style="161" customWidth="1"/>
    <col min="2569" max="2569" width="11.5703125" style="161" customWidth="1"/>
    <col min="2570" max="2570" width="2.140625" style="161" customWidth="1"/>
    <col min="2571" max="2571" width="11.42578125" style="161"/>
    <col min="2572" max="2572" width="1.42578125" style="161" customWidth="1"/>
    <col min="2573" max="2573" width="11.42578125" style="161"/>
    <col min="2574" max="2574" width="2" style="161" customWidth="1"/>
    <col min="2575" max="2575" width="11.42578125" style="161"/>
    <col min="2576" max="2576" width="2.85546875" style="161" customWidth="1"/>
    <col min="2577" max="2577" width="3.140625" style="161" customWidth="1"/>
    <col min="2578" max="2788" width="11.42578125" style="161"/>
    <col min="2789" max="2789" width="2.7109375" style="161" customWidth="1"/>
    <col min="2790" max="2790" width="10.5703125" style="161" customWidth="1"/>
    <col min="2791" max="2791" width="13.7109375" style="161" customWidth="1"/>
    <col min="2792" max="2792" width="16.5703125" style="161" customWidth="1"/>
    <col min="2793" max="2793" width="17.7109375" style="161" customWidth="1"/>
    <col min="2794" max="2794" width="10.7109375" style="161" customWidth="1"/>
    <col min="2795" max="2795" width="10" style="161" customWidth="1"/>
    <col min="2796" max="2796" width="2.7109375" style="161" customWidth="1"/>
    <col min="2797" max="2798" width="10" style="161" customWidth="1"/>
    <col min="2799" max="2799" width="2.42578125" style="161" customWidth="1"/>
    <col min="2800" max="2800" width="11.42578125" style="161"/>
    <col min="2801" max="2801" width="33" style="161" customWidth="1"/>
    <col min="2802" max="2802" width="5" style="161" customWidth="1"/>
    <col min="2803" max="2803" width="12.28515625" style="161" customWidth="1"/>
    <col min="2804" max="2804" width="5" style="161" customWidth="1"/>
    <col min="2805" max="2805" width="5.140625" style="161" customWidth="1"/>
    <col min="2806" max="2806" width="21.5703125" style="161" customWidth="1"/>
    <col min="2807" max="2807" width="5.140625" style="161" customWidth="1"/>
    <col min="2808" max="2808" width="23.7109375" style="161" customWidth="1"/>
    <col min="2809" max="2809" width="5.140625" style="161" customWidth="1"/>
    <col min="2810" max="2810" width="29.28515625" style="161" customWidth="1"/>
    <col min="2811" max="2811" width="5.140625" style="161" customWidth="1"/>
    <col min="2812" max="2812" width="21.140625" style="161" customWidth="1"/>
    <col min="2813" max="2813" width="5.140625" style="161" customWidth="1"/>
    <col min="2814" max="2814" width="3.7109375" style="161" customWidth="1"/>
    <col min="2815" max="2815" width="10.7109375" style="161" customWidth="1"/>
    <col min="2816" max="2816" width="2.28515625" style="161" customWidth="1"/>
    <col min="2817" max="2817" width="10.28515625" style="161" customWidth="1"/>
    <col min="2818" max="2818" width="1.85546875" style="161" customWidth="1"/>
    <col min="2819" max="2819" width="11.42578125" style="161"/>
    <col min="2820" max="2820" width="2.28515625" style="161" customWidth="1"/>
    <col min="2821" max="2821" width="11.42578125" style="161"/>
    <col min="2822" max="2823" width="3.42578125" style="161" customWidth="1"/>
    <col min="2824" max="2824" width="2.85546875" style="161" customWidth="1"/>
    <col min="2825" max="2825" width="11.5703125" style="161" customWidth="1"/>
    <col min="2826" max="2826" width="2.140625" style="161" customWidth="1"/>
    <col min="2827" max="2827" width="11.42578125" style="161"/>
    <col min="2828" max="2828" width="1.42578125" style="161" customWidth="1"/>
    <col min="2829" max="2829" width="11.42578125" style="161"/>
    <col min="2830" max="2830" width="2" style="161" customWidth="1"/>
    <col min="2831" max="2831" width="11.42578125" style="161"/>
    <col min="2832" max="2832" width="2.85546875" style="161" customWidth="1"/>
    <col min="2833" max="2833" width="3.140625" style="161" customWidth="1"/>
    <col min="2834" max="3044" width="11.42578125" style="161"/>
    <col min="3045" max="3045" width="2.7109375" style="161" customWidth="1"/>
    <col min="3046" max="3046" width="10.5703125" style="161" customWidth="1"/>
    <col min="3047" max="3047" width="13.7109375" style="161" customWidth="1"/>
    <col min="3048" max="3048" width="16.5703125" style="161" customWidth="1"/>
    <col min="3049" max="3049" width="17.7109375" style="161" customWidth="1"/>
    <col min="3050" max="3050" width="10.7109375" style="161" customWidth="1"/>
    <col min="3051" max="3051" width="10" style="161" customWidth="1"/>
    <col min="3052" max="3052" width="2.7109375" style="161" customWidth="1"/>
    <col min="3053" max="3054" width="10" style="161" customWidth="1"/>
    <col min="3055" max="3055" width="2.42578125" style="161" customWidth="1"/>
    <col min="3056" max="3056" width="11.42578125" style="161"/>
    <col min="3057" max="3057" width="33" style="161" customWidth="1"/>
    <col min="3058" max="3058" width="5" style="161" customWidth="1"/>
    <col min="3059" max="3059" width="12.28515625" style="161" customWidth="1"/>
    <col min="3060" max="3060" width="5" style="161" customWidth="1"/>
    <col min="3061" max="3061" width="5.140625" style="161" customWidth="1"/>
    <col min="3062" max="3062" width="21.5703125" style="161" customWidth="1"/>
    <col min="3063" max="3063" width="5.140625" style="161" customWidth="1"/>
    <col min="3064" max="3064" width="23.7109375" style="161" customWidth="1"/>
    <col min="3065" max="3065" width="5.140625" style="161" customWidth="1"/>
    <col min="3066" max="3066" width="29.28515625" style="161" customWidth="1"/>
    <col min="3067" max="3067" width="5.140625" style="161" customWidth="1"/>
    <col min="3068" max="3068" width="21.140625" style="161" customWidth="1"/>
    <col min="3069" max="3069" width="5.140625" style="161" customWidth="1"/>
    <col min="3070" max="3070" width="3.7109375" style="161" customWidth="1"/>
    <col min="3071" max="3071" width="10.7109375" style="161" customWidth="1"/>
    <col min="3072" max="3072" width="2.28515625" style="161" customWidth="1"/>
    <col min="3073" max="3073" width="10.28515625" style="161" customWidth="1"/>
    <col min="3074" max="3074" width="1.85546875" style="161" customWidth="1"/>
    <col min="3075" max="3075" width="11.42578125" style="161"/>
    <col min="3076" max="3076" width="2.28515625" style="161" customWidth="1"/>
    <col min="3077" max="3077" width="11.42578125" style="161"/>
    <col min="3078" max="3079" width="3.42578125" style="161" customWidth="1"/>
    <col min="3080" max="3080" width="2.85546875" style="161" customWidth="1"/>
    <col min="3081" max="3081" width="11.5703125" style="161" customWidth="1"/>
    <col min="3082" max="3082" width="2.140625" style="161" customWidth="1"/>
    <col min="3083" max="3083" width="11.42578125" style="161"/>
    <col min="3084" max="3084" width="1.42578125" style="161" customWidth="1"/>
    <col min="3085" max="3085" width="11.42578125" style="161"/>
    <col min="3086" max="3086" width="2" style="161" customWidth="1"/>
    <col min="3087" max="3087" width="11.42578125" style="161"/>
    <col min="3088" max="3088" width="2.85546875" style="161" customWidth="1"/>
    <col min="3089" max="3089" width="3.140625" style="161" customWidth="1"/>
    <col min="3090" max="3300" width="11.42578125" style="161"/>
    <col min="3301" max="3301" width="2.7109375" style="161" customWidth="1"/>
    <col min="3302" max="3302" width="10.5703125" style="161" customWidth="1"/>
    <col min="3303" max="3303" width="13.7109375" style="161" customWidth="1"/>
    <col min="3304" max="3304" width="16.5703125" style="161" customWidth="1"/>
    <col min="3305" max="3305" width="17.7109375" style="161" customWidth="1"/>
    <col min="3306" max="3306" width="10.7109375" style="161" customWidth="1"/>
    <col min="3307" max="3307" width="10" style="161" customWidth="1"/>
    <col min="3308" max="3308" width="2.7109375" style="161" customWidth="1"/>
    <col min="3309" max="3310" width="10" style="161" customWidth="1"/>
    <col min="3311" max="3311" width="2.42578125" style="161" customWidth="1"/>
    <col min="3312" max="3312" width="11.42578125" style="161"/>
    <col min="3313" max="3313" width="33" style="161" customWidth="1"/>
    <col min="3314" max="3314" width="5" style="161" customWidth="1"/>
    <col min="3315" max="3315" width="12.28515625" style="161" customWidth="1"/>
    <col min="3316" max="3316" width="5" style="161" customWidth="1"/>
    <col min="3317" max="3317" width="5.140625" style="161" customWidth="1"/>
    <col min="3318" max="3318" width="21.5703125" style="161" customWidth="1"/>
    <col min="3319" max="3319" width="5.140625" style="161" customWidth="1"/>
    <col min="3320" max="3320" width="23.7109375" style="161" customWidth="1"/>
    <col min="3321" max="3321" width="5.140625" style="161" customWidth="1"/>
    <col min="3322" max="3322" width="29.28515625" style="161" customWidth="1"/>
    <col min="3323" max="3323" width="5.140625" style="161" customWidth="1"/>
    <col min="3324" max="3324" width="21.140625" style="161" customWidth="1"/>
    <col min="3325" max="3325" width="5.140625" style="161" customWidth="1"/>
    <col min="3326" max="3326" width="3.7109375" style="161" customWidth="1"/>
    <col min="3327" max="3327" width="10.7109375" style="161" customWidth="1"/>
    <col min="3328" max="3328" width="2.28515625" style="161" customWidth="1"/>
    <col min="3329" max="3329" width="10.28515625" style="161" customWidth="1"/>
    <col min="3330" max="3330" width="1.85546875" style="161" customWidth="1"/>
    <col min="3331" max="3331" width="11.42578125" style="161"/>
    <col min="3332" max="3332" width="2.28515625" style="161" customWidth="1"/>
    <col min="3333" max="3333" width="11.42578125" style="161"/>
    <col min="3334" max="3335" width="3.42578125" style="161" customWidth="1"/>
    <col min="3336" max="3336" width="2.85546875" style="161" customWidth="1"/>
    <col min="3337" max="3337" width="11.5703125" style="161" customWidth="1"/>
    <col min="3338" max="3338" width="2.140625" style="161" customWidth="1"/>
    <col min="3339" max="3339" width="11.42578125" style="161"/>
    <col min="3340" max="3340" width="1.42578125" style="161" customWidth="1"/>
    <col min="3341" max="3341" width="11.42578125" style="161"/>
    <col min="3342" max="3342" width="2" style="161" customWidth="1"/>
    <col min="3343" max="3343" width="11.42578125" style="161"/>
    <col min="3344" max="3344" width="2.85546875" style="161" customWidth="1"/>
    <col min="3345" max="3345" width="3.140625" style="161" customWidth="1"/>
    <col min="3346" max="3556" width="11.42578125" style="161"/>
    <col min="3557" max="3557" width="2.7109375" style="161" customWidth="1"/>
    <col min="3558" max="3558" width="10.5703125" style="161" customWidth="1"/>
    <col min="3559" max="3559" width="13.7109375" style="161" customWidth="1"/>
    <col min="3560" max="3560" width="16.5703125" style="161" customWidth="1"/>
    <col min="3561" max="3561" width="17.7109375" style="161" customWidth="1"/>
    <col min="3562" max="3562" width="10.7109375" style="161" customWidth="1"/>
    <col min="3563" max="3563" width="10" style="161" customWidth="1"/>
    <col min="3564" max="3564" width="2.7109375" style="161" customWidth="1"/>
    <col min="3565" max="3566" width="10" style="161" customWidth="1"/>
    <col min="3567" max="3567" width="2.42578125" style="161" customWidth="1"/>
    <col min="3568" max="3568" width="11.42578125" style="161"/>
    <col min="3569" max="3569" width="33" style="161" customWidth="1"/>
    <col min="3570" max="3570" width="5" style="161" customWidth="1"/>
    <col min="3571" max="3571" width="12.28515625" style="161" customWidth="1"/>
    <col min="3572" max="3572" width="5" style="161" customWidth="1"/>
    <col min="3573" max="3573" width="5.140625" style="161" customWidth="1"/>
    <col min="3574" max="3574" width="21.5703125" style="161" customWidth="1"/>
    <col min="3575" max="3575" width="5.140625" style="161" customWidth="1"/>
    <col min="3576" max="3576" width="23.7109375" style="161" customWidth="1"/>
    <col min="3577" max="3577" width="5.140625" style="161" customWidth="1"/>
    <col min="3578" max="3578" width="29.28515625" style="161" customWidth="1"/>
    <col min="3579" max="3579" width="5.140625" style="161" customWidth="1"/>
    <col min="3580" max="3580" width="21.140625" style="161" customWidth="1"/>
    <col min="3581" max="3581" width="5.140625" style="161" customWidth="1"/>
    <col min="3582" max="3582" width="3.7109375" style="161" customWidth="1"/>
    <col min="3583" max="3583" width="10.7109375" style="161" customWidth="1"/>
    <col min="3584" max="3584" width="2.28515625" style="161" customWidth="1"/>
    <col min="3585" max="3585" width="10.28515625" style="161" customWidth="1"/>
    <col min="3586" max="3586" width="1.85546875" style="161" customWidth="1"/>
    <col min="3587" max="3587" width="11.42578125" style="161"/>
    <col min="3588" max="3588" width="2.28515625" style="161" customWidth="1"/>
    <col min="3589" max="3589" width="11.42578125" style="161"/>
    <col min="3590" max="3591" width="3.42578125" style="161" customWidth="1"/>
    <col min="3592" max="3592" width="2.85546875" style="161" customWidth="1"/>
    <col min="3593" max="3593" width="11.5703125" style="161" customWidth="1"/>
    <col min="3594" max="3594" width="2.140625" style="161" customWidth="1"/>
    <col min="3595" max="3595" width="11.42578125" style="161"/>
    <col min="3596" max="3596" width="1.42578125" style="161" customWidth="1"/>
    <col min="3597" max="3597" width="11.42578125" style="161"/>
    <col min="3598" max="3598" width="2" style="161" customWidth="1"/>
    <col min="3599" max="3599" width="11.42578125" style="161"/>
    <col min="3600" max="3600" width="2.85546875" style="161" customWidth="1"/>
    <col min="3601" max="3601" width="3.140625" style="161" customWidth="1"/>
    <col min="3602" max="3812" width="11.42578125" style="161"/>
    <col min="3813" max="3813" width="2.7109375" style="161" customWidth="1"/>
    <col min="3814" max="3814" width="10.5703125" style="161" customWidth="1"/>
    <col min="3815" max="3815" width="13.7109375" style="161" customWidth="1"/>
    <col min="3816" max="3816" width="16.5703125" style="161" customWidth="1"/>
    <col min="3817" max="3817" width="17.7109375" style="161" customWidth="1"/>
    <col min="3818" max="3818" width="10.7109375" style="161" customWidth="1"/>
    <col min="3819" max="3819" width="10" style="161" customWidth="1"/>
    <col min="3820" max="3820" width="2.7109375" style="161" customWidth="1"/>
    <col min="3821" max="3822" width="10" style="161" customWidth="1"/>
    <col min="3823" max="3823" width="2.42578125" style="161" customWidth="1"/>
    <col min="3824" max="3824" width="11.42578125" style="161"/>
    <col min="3825" max="3825" width="33" style="161" customWidth="1"/>
    <col min="3826" max="3826" width="5" style="161" customWidth="1"/>
    <col min="3827" max="3827" width="12.28515625" style="161" customWidth="1"/>
    <col min="3828" max="3828" width="5" style="161" customWidth="1"/>
    <col min="3829" max="3829" width="5.140625" style="161" customWidth="1"/>
    <col min="3830" max="3830" width="21.5703125" style="161" customWidth="1"/>
    <col min="3831" max="3831" width="5.140625" style="161" customWidth="1"/>
    <col min="3832" max="3832" width="23.7109375" style="161" customWidth="1"/>
    <col min="3833" max="3833" width="5.140625" style="161" customWidth="1"/>
    <col min="3834" max="3834" width="29.28515625" style="161" customWidth="1"/>
    <col min="3835" max="3835" width="5.140625" style="161" customWidth="1"/>
    <col min="3836" max="3836" width="21.140625" style="161" customWidth="1"/>
    <col min="3837" max="3837" width="5.140625" style="161" customWidth="1"/>
    <col min="3838" max="3838" width="3.7109375" style="161" customWidth="1"/>
    <col min="3839" max="3839" width="10.7109375" style="161" customWidth="1"/>
    <col min="3840" max="3840" width="2.28515625" style="161" customWidth="1"/>
    <col min="3841" max="3841" width="10.28515625" style="161" customWidth="1"/>
    <col min="3842" max="3842" width="1.85546875" style="161" customWidth="1"/>
    <col min="3843" max="3843" width="11.42578125" style="161"/>
    <col min="3844" max="3844" width="2.28515625" style="161" customWidth="1"/>
    <col min="3845" max="3845" width="11.42578125" style="161"/>
    <col min="3846" max="3847" width="3.42578125" style="161" customWidth="1"/>
    <col min="3848" max="3848" width="2.85546875" style="161" customWidth="1"/>
    <col min="3849" max="3849" width="11.5703125" style="161" customWidth="1"/>
    <col min="3850" max="3850" width="2.140625" style="161" customWidth="1"/>
    <col min="3851" max="3851" width="11.42578125" style="161"/>
    <col min="3852" max="3852" width="1.42578125" style="161" customWidth="1"/>
    <col min="3853" max="3853" width="11.42578125" style="161"/>
    <col min="3854" max="3854" width="2" style="161" customWidth="1"/>
    <col min="3855" max="3855" width="11.42578125" style="161"/>
    <col min="3856" max="3856" width="2.85546875" style="161" customWidth="1"/>
    <col min="3857" max="3857" width="3.140625" style="161" customWidth="1"/>
    <col min="3858" max="4068" width="11.42578125" style="161"/>
    <col min="4069" max="4069" width="2.7109375" style="161" customWidth="1"/>
    <col min="4070" max="4070" width="10.5703125" style="161" customWidth="1"/>
    <col min="4071" max="4071" width="13.7109375" style="161" customWidth="1"/>
    <col min="4072" max="4072" width="16.5703125" style="161" customWidth="1"/>
    <col min="4073" max="4073" width="17.7109375" style="161" customWidth="1"/>
    <col min="4074" max="4074" width="10.7109375" style="161" customWidth="1"/>
    <col min="4075" max="4075" width="10" style="161" customWidth="1"/>
    <col min="4076" max="4076" width="2.7109375" style="161" customWidth="1"/>
    <col min="4077" max="4078" width="10" style="161" customWidth="1"/>
    <col min="4079" max="4079" width="2.42578125" style="161" customWidth="1"/>
    <col min="4080" max="4080" width="11.42578125" style="161"/>
    <col min="4081" max="4081" width="33" style="161" customWidth="1"/>
    <col min="4082" max="4082" width="5" style="161" customWidth="1"/>
    <col min="4083" max="4083" width="12.28515625" style="161" customWidth="1"/>
    <col min="4084" max="4084" width="5" style="161" customWidth="1"/>
    <col min="4085" max="4085" width="5.140625" style="161" customWidth="1"/>
    <col min="4086" max="4086" width="21.5703125" style="161" customWidth="1"/>
    <col min="4087" max="4087" width="5.140625" style="161" customWidth="1"/>
    <col min="4088" max="4088" width="23.7109375" style="161" customWidth="1"/>
    <col min="4089" max="4089" width="5.140625" style="161" customWidth="1"/>
    <col min="4090" max="4090" width="29.28515625" style="161" customWidth="1"/>
    <col min="4091" max="4091" width="5.140625" style="161" customWidth="1"/>
    <col min="4092" max="4092" width="21.140625" style="161" customWidth="1"/>
    <col min="4093" max="4093" width="5.140625" style="161" customWidth="1"/>
    <col min="4094" max="4094" width="3.7109375" style="161" customWidth="1"/>
    <col min="4095" max="4095" width="10.7109375" style="161" customWidth="1"/>
    <col min="4096" max="4096" width="2.28515625" style="161" customWidth="1"/>
    <col min="4097" max="4097" width="10.28515625" style="161" customWidth="1"/>
    <col min="4098" max="4098" width="1.85546875" style="161" customWidth="1"/>
    <col min="4099" max="4099" width="11.42578125" style="161"/>
    <col min="4100" max="4100" width="2.28515625" style="161" customWidth="1"/>
    <col min="4101" max="4101" width="11.42578125" style="161"/>
    <col min="4102" max="4103" width="3.42578125" style="161" customWidth="1"/>
    <col min="4104" max="4104" width="2.85546875" style="161" customWidth="1"/>
    <col min="4105" max="4105" width="11.5703125" style="161" customWidth="1"/>
    <col min="4106" max="4106" width="2.140625" style="161" customWidth="1"/>
    <col min="4107" max="4107" width="11.42578125" style="161"/>
    <col min="4108" max="4108" width="1.42578125" style="161" customWidth="1"/>
    <col min="4109" max="4109" width="11.42578125" style="161"/>
    <col min="4110" max="4110" width="2" style="161" customWidth="1"/>
    <col min="4111" max="4111" width="11.42578125" style="161"/>
    <col min="4112" max="4112" width="2.85546875" style="161" customWidth="1"/>
    <col min="4113" max="4113" width="3.140625" style="161" customWidth="1"/>
    <col min="4114" max="4324" width="11.42578125" style="161"/>
    <col min="4325" max="4325" width="2.7109375" style="161" customWidth="1"/>
    <col min="4326" max="4326" width="10.5703125" style="161" customWidth="1"/>
    <col min="4327" max="4327" width="13.7109375" style="161" customWidth="1"/>
    <col min="4328" max="4328" width="16.5703125" style="161" customWidth="1"/>
    <col min="4329" max="4329" width="17.7109375" style="161" customWidth="1"/>
    <col min="4330" max="4330" width="10.7109375" style="161" customWidth="1"/>
    <col min="4331" max="4331" width="10" style="161" customWidth="1"/>
    <col min="4332" max="4332" width="2.7109375" style="161" customWidth="1"/>
    <col min="4333" max="4334" width="10" style="161" customWidth="1"/>
    <col min="4335" max="4335" width="2.42578125" style="161" customWidth="1"/>
    <col min="4336" max="4336" width="11.42578125" style="161"/>
    <col min="4337" max="4337" width="33" style="161" customWidth="1"/>
    <col min="4338" max="4338" width="5" style="161" customWidth="1"/>
    <col min="4339" max="4339" width="12.28515625" style="161" customWidth="1"/>
    <col min="4340" max="4340" width="5" style="161" customWidth="1"/>
    <col min="4341" max="4341" width="5.140625" style="161" customWidth="1"/>
    <col min="4342" max="4342" width="21.5703125" style="161" customWidth="1"/>
    <col min="4343" max="4343" width="5.140625" style="161" customWidth="1"/>
    <col min="4344" max="4344" width="23.7109375" style="161" customWidth="1"/>
    <col min="4345" max="4345" width="5.140625" style="161" customWidth="1"/>
    <col min="4346" max="4346" width="29.28515625" style="161" customWidth="1"/>
    <col min="4347" max="4347" width="5.140625" style="161" customWidth="1"/>
    <col min="4348" max="4348" width="21.140625" style="161" customWidth="1"/>
    <col min="4349" max="4349" width="5.140625" style="161" customWidth="1"/>
    <col min="4350" max="4350" width="3.7109375" style="161" customWidth="1"/>
    <col min="4351" max="4351" width="10.7109375" style="161" customWidth="1"/>
    <col min="4352" max="4352" width="2.28515625" style="161" customWidth="1"/>
    <col min="4353" max="4353" width="10.28515625" style="161" customWidth="1"/>
    <col min="4354" max="4354" width="1.85546875" style="161" customWidth="1"/>
    <col min="4355" max="4355" width="11.42578125" style="161"/>
    <col min="4356" max="4356" width="2.28515625" style="161" customWidth="1"/>
    <col min="4357" max="4357" width="11.42578125" style="161"/>
    <col min="4358" max="4359" width="3.42578125" style="161" customWidth="1"/>
    <col min="4360" max="4360" width="2.85546875" style="161" customWidth="1"/>
    <col min="4361" max="4361" width="11.5703125" style="161" customWidth="1"/>
    <col min="4362" max="4362" width="2.140625" style="161" customWidth="1"/>
    <col min="4363" max="4363" width="11.42578125" style="161"/>
    <col min="4364" max="4364" width="1.42578125" style="161" customWidth="1"/>
    <col min="4365" max="4365" width="11.42578125" style="161"/>
    <col min="4366" max="4366" width="2" style="161" customWidth="1"/>
    <col min="4367" max="4367" width="11.42578125" style="161"/>
    <col min="4368" max="4368" width="2.85546875" style="161" customWidth="1"/>
    <col min="4369" max="4369" width="3.140625" style="161" customWidth="1"/>
    <col min="4370" max="4580" width="11.42578125" style="161"/>
    <col min="4581" max="4581" width="2.7109375" style="161" customWidth="1"/>
    <col min="4582" max="4582" width="10.5703125" style="161" customWidth="1"/>
    <col min="4583" max="4583" width="13.7109375" style="161" customWidth="1"/>
    <col min="4584" max="4584" width="16.5703125" style="161" customWidth="1"/>
    <col min="4585" max="4585" width="17.7109375" style="161" customWidth="1"/>
    <col min="4586" max="4586" width="10.7109375" style="161" customWidth="1"/>
    <col min="4587" max="4587" width="10" style="161" customWidth="1"/>
    <col min="4588" max="4588" width="2.7109375" style="161" customWidth="1"/>
    <col min="4589" max="4590" width="10" style="161" customWidth="1"/>
    <col min="4591" max="4591" width="2.42578125" style="161" customWidth="1"/>
    <col min="4592" max="4592" width="11.42578125" style="161"/>
    <col min="4593" max="4593" width="33" style="161" customWidth="1"/>
    <col min="4594" max="4594" width="5" style="161" customWidth="1"/>
    <col min="4595" max="4595" width="12.28515625" style="161" customWidth="1"/>
    <col min="4596" max="4596" width="5" style="161" customWidth="1"/>
    <col min="4597" max="4597" width="5.140625" style="161" customWidth="1"/>
    <col min="4598" max="4598" width="21.5703125" style="161" customWidth="1"/>
    <col min="4599" max="4599" width="5.140625" style="161" customWidth="1"/>
    <col min="4600" max="4600" width="23.7109375" style="161" customWidth="1"/>
    <col min="4601" max="4601" width="5.140625" style="161" customWidth="1"/>
    <col min="4602" max="4602" width="29.28515625" style="161" customWidth="1"/>
    <col min="4603" max="4603" width="5.140625" style="161" customWidth="1"/>
    <col min="4604" max="4604" width="21.140625" style="161" customWidth="1"/>
    <col min="4605" max="4605" width="5.140625" style="161" customWidth="1"/>
    <col min="4606" max="4606" width="3.7109375" style="161" customWidth="1"/>
    <col min="4607" max="4607" width="10.7109375" style="161" customWidth="1"/>
    <col min="4608" max="4608" width="2.28515625" style="161" customWidth="1"/>
    <col min="4609" max="4609" width="10.28515625" style="161" customWidth="1"/>
    <col min="4610" max="4610" width="1.85546875" style="161" customWidth="1"/>
    <col min="4611" max="4611" width="11.42578125" style="161"/>
    <col min="4612" max="4612" width="2.28515625" style="161" customWidth="1"/>
    <col min="4613" max="4613" width="11.42578125" style="161"/>
    <col min="4614" max="4615" width="3.42578125" style="161" customWidth="1"/>
    <col min="4616" max="4616" width="2.85546875" style="161" customWidth="1"/>
    <col min="4617" max="4617" width="11.5703125" style="161" customWidth="1"/>
    <col min="4618" max="4618" width="2.140625" style="161" customWidth="1"/>
    <col min="4619" max="4619" width="11.42578125" style="161"/>
    <col min="4620" max="4620" width="1.42578125" style="161" customWidth="1"/>
    <col min="4621" max="4621" width="11.42578125" style="161"/>
    <col min="4622" max="4622" width="2" style="161" customWidth="1"/>
    <col min="4623" max="4623" width="11.42578125" style="161"/>
    <col min="4624" max="4624" width="2.85546875" style="161" customWidth="1"/>
    <col min="4625" max="4625" width="3.140625" style="161" customWidth="1"/>
    <col min="4626" max="4836" width="11.42578125" style="161"/>
    <col min="4837" max="4837" width="2.7109375" style="161" customWidth="1"/>
    <col min="4838" max="4838" width="10.5703125" style="161" customWidth="1"/>
    <col min="4839" max="4839" width="13.7109375" style="161" customWidth="1"/>
    <col min="4840" max="4840" width="16.5703125" style="161" customWidth="1"/>
    <col min="4841" max="4841" width="17.7109375" style="161" customWidth="1"/>
    <col min="4842" max="4842" width="10.7109375" style="161" customWidth="1"/>
    <col min="4843" max="4843" width="10" style="161" customWidth="1"/>
    <col min="4844" max="4844" width="2.7109375" style="161" customWidth="1"/>
    <col min="4845" max="4846" width="10" style="161" customWidth="1"/>
    <col min="4847" max="4847" width="2.42578125" style="161" customWidth="1"/>
    <col min="4848" max="4848" width="11.42578125" style="161"/>
    <col min="4849" max="4849" width="33" style="161" customWidth="1"/>
    <col min="4850" max="4850" width="5" style="161" customWidth="1"/>
    <col min="4851" max="4851" width="12.28515625" style="161" customWidth="1"/>
    <col min="4852" max="4852" width="5" style="161" customWidth="1"/>
    <col min="4853" max="4853" width="5.140625" style="161" customWidth="1"/>
    <col min="4854" max="4854" width="21.5703125" style="161" customWidth="1"/>
    <col min="4855" max="4855" width="5.140625" style="161" customWidth="1"/>
    <col min="4856" max="4856" width="23.7109375" style="161" customWidth="1"/>
    <col min="4857" max="4857" width="5.140625" style="161" customWidth="1"/>
    <col min="4858" max="4858" width="29.28515625" style="161" customWidth="1"/>
    <col min="4859" max="4859" width="5.140625" style="161" customWidth="1"/>
    <col min="4860" max="4860" width="21.140625" style="161" customWidth="1"/>
    <col min="4861" max="4861" width="5.140625" style="161" customWidth="1"/>
    <col min="4862" max="4862" width="3.7109375" style="161" customWidth="1"/>
    <col min="4863" max="4863" width="10.7109375" style="161" customWidth="1"/>
    <col min="4864" max="4864" width="2.28515625" style="161" customWidth="1"/>
    <col min="4865" max="4865" width="10.28515625" style="161" customWidth="1"/>
    <col min="4866" max="4866" width="1.85546875" style="161" customWidth="1"/>
    <col min="4867" max="4867" width="11.42578125" style="161"/>
    <col min="4868" max="4868" width="2.28515625" style="161" customWidth="1"/>
    <col min="4869" max="4869" width="11.42578125" style="161"/>
    <col min="4870" max="4871" width="3.42578125" style="161" customWidth="1"/>
    <col min="4872" max="4872" width="2.85546875" style="161" customWidth="1"/>
    <col min="4873" max="4873" width="11.5703125" style="161" customWidth="1"/>
    <col min="4874" max="4874" width="2.140625" style="161" customWidth="1"/>
    <col min="4875" max="4875" width="11.42578125" style="161"/>
    <col min="4876" max="4876" width="1.42578125" style="161" customWidth="1"/>
    <col min="4877" max="4877" width="11.42578125" style="161"/>
    <col min="4878" max="4878" width="2" style="161" customWidth="1"/>
    <col min="4879" max="4879" width="11.42578125" style="161"/>
    <col min="4880" max="4880" width="2.85546875" style="161" customWidth="1"/>
    <col min="4881" max="4881" width="3.140625" style="161" customWidth="1"/>
    <col min="4882" max="5092" width="11.42578125" style="161"/>
    <col min="5093" max="5093" width="2.7109375" style="161" customWidth="1"/>
    <col min="5094" max="5094" width="10.5703125" style="161" customWidth="1"/>
    <col min="5095" max="5095" width="13.7109375" style="161" customWidth="1"/>
    <col min="5096" max="5096" width="16.5703125" style="161" customWidth="1"/>
    <col min="5097" max="5097" width="17.7109375" style="161" customWidth="1"/>
    <col min="5098" max="5098" width="10.7109375" style="161" customWidth="1"/>
    <col min="5099" max="5099" width="10" style="161" customWidth="1"/>
    <col min="5100" max="5100" width="2.7109375" style="161" customWidth="1"/>
    <col min="5101" max="5102" width="10" style="161" customWidth="1"/>
    <col min="5103" max="5103" width="2.42578125" style="161" customWidth="1"/>
    <col min="5104" max="5104" width="11.42578125" style="161"/>
    <col min="5105" max="5105" width="33" style="161" customWidth="1"/>
    <col min="5106" max="5106" width="5" style="161" customWidth="1"/>
    <col min="5107" max="5107" width="12.28515625" style="161" customWidth="1"/>
    <col min="5108" max="5108" width="5" style="161" customWidth="1"/>
    <col min="5109" max="5109" width="5.140625" style="161" customWidth="1"/>
    <col min="5110" max="5110" width="21.5703125" style="161" customWidth="1"/>
    <col min="5111" max="5111" width="5.140625" style="161" customWidth="1"/>
    <col min="5112" max="5112" width="23.7109375" style="161" customWidth="1"/>
    <col min="5113" max="5113" width="5.140625" style="161" customWidth="1"/>
    <col min="5114" max="5114" width="29.28515625" style="161" customWidth="1"/>
    <col min="5115" max="5115" width="5.140625" style="161" customWidth="1"/>
    <col min="5116" max="5116" width="21.140625" style="161" customWidth="1"/>
    <col min="5117" max="5117" width="5.140625" style="161" customWidth="1"/>
    <col min="5118" max="5118" width="3.7109375" style="161" customWidth="1"/>
    <col min="5119" max="5119" width="10.7109375" style="161" customWidth="1"/>
    <col min="5120" max="5120" width="2.28515625" style="161" customWidth="1"/>
    <col min="5121" max="5121" width="10.28515625" style="161" customWidth="1"/>
    <col min="5122" max="5122" width="1.85546875" style="161" customWidth="1"/>
    <col min="5123" max="5123" width="11.42578125" style="161"/>
    <col min="5124" max="5124" width="2.28515625" style="161" customWidth="1"/>
    <col min="5125" max="5125" width="11.42578125" style="161"/>
    <col min="5126" max="5127" width="3.42578125" style="161" customWidth="1"/>
    <col min="5128" max="5128" width="2.85546875" style="161" customWidth="1"/>
    <col min="5129" max="5129" width="11.5703125" style="161" customWidth="1"/>
    <col min="5130" max="5130" width="2.140625" style="161" customWidth="1"/>
    <col min="5131" max="5131" width="11.42578125" style="161"/>
    <col min="5132" max="5132" width="1.42578125" style="161" customWidth="1"/>
    <col min="5133" max="5133" width="11.42578125" style="161"/>
    <col min="5134" max="5134" width="2" style="161" customWidth="1"/>
    <col min="5135" max="5135" width="11.42578125" style="161"/>
    <col min="5136" max="5136" width="2.85546875" style="161" customWidth="1"/>
    <col min="5137" max="5137" width="3.140625" style="161" customWidth="1"/>
    <col min="5138" max="5348" width="11.42578125" style="161"/>
    <col min="5349" max="5349" width="2.7109375" style="161" customWidth="1"/>
    <col min="5350" max="5350" width="10.5703125" style="161" customWidth="1"/>
    <col min="5351" max="5351" width="13.7109375" style="161" customWidth="1"/>
    <col min="5352" max="5352" width="16.5703125" style="161" customWidth="1"/>
    <col min="5353" max="5353" width="17.7109375" style="161" customWidth="1"/>
    <col min="5354" max="5354" width="10.7109375" style="161" customWidth="1"/>
    <col min="5355" max="5355" width="10" style="161" customWidth="1"/>
    <col min="5356" max="5356" width="2.7109375" style="161" customWidth="1"/>
    <col min="5357" max="5358" width="10" style="161" customWidth="1"/>
    <col min="5359" max="5359" width="2.42578125" style="161" customWidth="1"/>
    <col min="5360" max="5360" width="11.42578125" style="161"/>
    <col min="5361" max="5361" width="33" style="161" customWidth="1"/>
    <col min="5362" max="5362" width="5" style="161" customWidth="1"/>
    <col min="5363" max="5363" width="12.28515625" style="161" customWidth="1"/>
    <col min="5364" max="5364" width="5" style="161" customWidth="1"/>
    <col min="5365" max="5365" width="5.140625" style="161" customWidth="1"/>
    <col min="5366" max="5366" width="21.5703125" style="161" customWidth="1"/>
    <col min="5367" max="5367" width="5.140625" style="161" customWidth="1"/>
    <col min="5368" max="5368" width="23.7109375" style="161" customWidth="1"/>
    <col min="5369" max="5369" width="5.140625" style="161" customWidth="1"/>
    <col min="5370" max="5370" width="29.28515625" style="161" customWidth="1"/>
    <col min="5371" max="5371" width="5.140625" style="161" customWidth="1"/>
    <col min="5372" max="5372" width="21.140625" style="161" customWidth="1"/>
    <col min="5373" max="5373" width="5.140625" style="161" customWidth="1"/>
    <col min="5374" max="5374" width="3.7109375" style="161" customWidth="1"/>
    <col min="5375" max="5375" width="10.7109375" style="161" customWidth="1"/>
    <col min="5376" max="5376" width="2.28515625" style="161" customWidth="1"/>
    <col min="5377" max="5377" width="10.28515625" style="161" customWidth="1"/>
    <col min="5378" max="5378" width="1.85546875" style="161" customWidth="1"/>
    <col min="5379" max="5379" width="11.42578125" style="161"/>
    <col min="5380" max="5380" width="2.28515625" style="161" customWidth="1"/>
    <col min="5381" max="5381" width="11.42578125" style="161"/>
    <col min="5382" max="5383" width="3.42578125" style="161" customWidth="1"/>
    <col min="5384" max="5384" width="2.85546875" style="161" customWidth="1"/>
    <col min="5385" max="5385" width="11.5703125" style="161" customWidth="1"/>
    <col min="5386" max="5386" width="2.140625" style="161" customWidth="1"/>
    <col min="5387" max="5387" width="11.42578125" style="161"/>
    <col min="5388" max="5388" width="1.42578125" style="161" customWidth="1"/>
    <col min="5389" max="5389" width="11.42578125" style="161"/>
    <col min="5390" max="5390" width="2" style="161" customWidth="1"/>
    <col min="5391" max="5391" width="11.42578125" style="161"/>
    <col min="5392" max="5392" width="2.85546875" style="161" customWidth="1"/>
    <col min="5393" max="5393" width="3.140625" style="161" customWidth="1"/>
    <col min="5394" max="5604" width="11.42578125" style="161"/>
    <col min="5605" max="5605" width="2.7109375" style="161" customWidth="1"/>
    <col min="5606" max="5606" width="10.5703125" style="161" customWidth="1"/>
    <col min="5607" max="5607" width="13.7109375" style="161" customWidth="1"/>
    <col min="5608" max="5608" width="16.5703125" style="161" customWidth="1"/>
    <col min="5609" max="5609" width="17.7109375" style="161" customWidth="1"/>
    <col min="5610" max="5610" width="10.7109375" style="161" customWidth="1"/>
    <col min="5611" max="5611" width="10" style="161" customWidth="1"/>
    <col min="5612" max="5612" width="2.7109375" style="161" customWidth="1"/>
    <col min="5613" max="5614" width="10" style="161" customWidth="1"/>
    <col min="5615" max="5615" width="2.42578125" style="161" customWidth="1"/>
    <col min="5616" max="5616" width="11.42578125" style="161"/>
    <col min="5617" max="5617" width="33" style="161" customWidth="1"/>
    <col min="5618" max="5618" width="5" style="161" customWidth="1"/>
    <col min="5619" max="5619" width="12.28515625" style="161" customWidth="1"/>
    <col min="5620" max="5620" width="5" style="161" customWidth="1"/>
    <col min="5621" max="5621" width="5.140625" style="161" customWidth="1"/>
    <col min="5622" max="5622" width="21.5703125" style="161" customWidth="1"/>
    <col min="5623" max="5623" width="5.140625" style="161" customWidth="1"/>
    <col min="5624" max="5624" width="23.7109375" style="161" customWidth="1"/>
    <col min="5625" max="5625" width="5.140625" style="161" customWidth="1"/>
    <col min="5626" max="5626" width="29.28515625" style="161" customWidth="1"/>
    <col min="5627" max="5627" width="5.140625" style="161" customWidth="1"/>
    <col min="5628" max="5628" width="21.140625" style="161" customWidth="1"/>
    <col min="5629" max="5629" width="5.140625" style="161" customWidth="1"/>
    <col min="5630" max="5630" width="3.7109375" style="161" customWidth="1"/>
    <col min="5631" max="5631" width="10.7109375" style="161" customWidth="1"/>
    <col min="5632" max="5632" width="2.28515625" style="161" customWidth="1"/>
    <col min="5633" max="5633" width="10.28515625" style="161" customWidth="1"/>
    <col min="5634" max="5634" width="1.85546875" style="161" customWidth="1"/>
    <col min="5635" max="5635" width="11.42578125" style="161"/>
    <col min="5636" max="5636" width="2.28515625" style="161" customWidth="1"/>
    <col min="5637" max="5637" width="11.42578125" style="161"/>
    <col min="5638" max="5639" width="3.42578125" style="161" customWidth="1"/>
    <col min="5640" max="5640" width="2.85546875" style="161" customWidth="1"/>
    <col min="5641" max="5641" width="11.5703125" style="161" customWidth="1"/>
    <col min="5642" max="5642" width="2.140625" style="161" customWidth="1"/>
    <col min="5643" max="5643" width="11.42578125" style="161"/>
    <col min="5644" max="5644" width="1.42578125" style="161" customWidth="1"/>
    <col min="5645" max="5645" width="11.42578125" style="161"/>
    <col min="5646" max="5646" width="2" style="161" customWidth="1"/>
    <col min="5647" max="5647" width="11.42578125" style="161"/>
    <col min="5648" max="5648" width="2.85546875" style="161" customWidth="1"/>
    <col min="5649" max="5649" width="3.140625" style="161" customWidth="1"/>
    <col min="5650" max="5860" width="11.42578125" style="161"/>
    <col min="5861" max="5861" width="2.7109375" style="161" customWidth="1"/>
    <col min="5862" max="5862" width="10.5703125" style="161" customWidth="1"/>
    <col min="5863" max="5863" width="13.7109375" style="161" customWidth="1"/>
    <col min="5864" max="5864" width="16.5703125" style="161" customWidth="1"/>
    <col min="5865" max="5865" width="17.7109375" style="161" customWidth="1"/>
    <col min="5866" max="5866" width="10.7109375" style="161" customWidth="1"/>
    <col min="5867" max="5867" width="10" style="161" customWidth="1"/>
    <col min="5868" max="5868" width="2.7109375" style="161" customWidth="1"/>
    <col min="5869" max="5870" width="10" style="161" customWidth="1"/>
    <col min="5871" max="5871" width="2.42578125" style="161" customWidth="1"/>
    <col min="5872" max="5872" width="11.42578125" style="161"/>
    <col min="5873" max="5873" width="33" style="161" customWidth="1"/>
    <col min="5874" max="5874" width="5" style="161" customWidth="1"/>
    <col min="5875" max="5875" width="12.28515625" style="161" customWidth="1"/>
    <col min="5876" max="5876" width="5" style="161" customWidth="1"/>
    <col min="5877" max="5877" width="5.140625" style="161" customWidth="1"/>
    <col min="5878" max="5878" width="21.5703125" style="161" customWidth="1"/>
    <col min="5879" max="5879" width="5.140625" style="161" customWidth="1"/>
    <col min="5880" max="5880" width="23.7109375" style="161" customWidth="1"/>
    <col min="5881" max="5881" width="5.140625" style="161" customWidth="1"/>
    <col min="5882" max="5882" width="29.28515625" style="161" customWidth="1"/>
    <col min="5883" max="5883" width="5.140625" style="161" customWidth="1"/>
    <col min="5884" max="5884" width="21.140625" style="161" customWidth="1"/>
    <col min="5885" max="5885" width="5.140625" style="161" customWidth="1"/>
    <col min="5886" max="5886" width="3.7109375" style="161" customWidth="1"/>
    <col min="5887" max="5887" width="10.7109375" style="161" customWidth="1"/>
    <col min="5888" max="5888" width="2.28515625" style="161" customWidth="1"/>
    <col min="5889" max="5889" width="10.28515625" style="161" customWidth="1"/>
    <col min="5890" max="5890" width="1.85546875" style="161" customWidth="1"/>
    <col min="5891" max="5891" width="11.42578125" style="161"/>
    <col min="5892" max="5892" width="2.28515625" style="161" customWidth="1"/>
    <col min="5893" max="5893" width="11.42578125" style="161"/>
    <col min="5894" max="5895" width="3.42578125" style="161" customWidth="1"/>
    <col min="5896" max="5896" width="2.85546875" style="161" customWidth="1"/>
    <col min="5897" max="5897" width="11.5703125" style="161" customWidth="1"/>
    <col min="5898" max="5898" width="2.140625" style="161" customWidth="1"/>
    <col min="5899" max="5899" width="11.42578125" style="161"/>
    <col min="5900" max="5900" width="1.42578125" style="161" customWidth="1"/>
    <col min="5901" max="5901" width="11.42578125" style="161"/>
    <col min="5902" max="5902" width="2" style="161" customWidth="1"/>
    <col min="5903" max="5903" width="11.42578125" style="161"/>
    <col min="5904" max="5904" width="2.85546875" style="161" customWidth="1"/>
    <col min="5905" max="5905" width="3.140625" style="161" customWidth="1"/>
    <col min="5906" max="6116" width="11.42578125" style="161"/>
    <col min="6117" max="6117" width="2.7109375" style="161" customWidth="1"/>
    <col min="6118" max="6118" width="10.5703125" style="161" customWidth="1"/>
    <col min="6119" max="6119" width="13.7109375" style="161" customWidth="1"/>
    <col min="6120" max="6120" width="16.5703125" style="161" customWidth="1"/>
    <col min="6121" max="6121" width="17.7109375" style="161" customWidth="1"/>
    <col min="6122" max="6122" width="10.7109375" style="161" customWidth="1"/>
    <col min="6123" max="6123" width="10" style="161" customWidth="1"/>
    <col min="6124" max="6124" width="2.7109375" style="161" customWidth="1"/>
    <col min="6125" max="6126" width="10" style="161" customWidth="1"/>
    <col min="6127" max="6127" width="2.42578125" style="161" customWidth="1"/>
    <col min="6128" max="6128" width="11.42578125" style="161"/>
    <col min="6129" max="6129" width="33" style="161" customWidth="1"/>
    <col min="6130" max="6130" width="5" style="161" customWidth="1"/>
    <col min="6131" max="6131" width="12.28515625" style="161" customWidth="1"/>
    <col min="6132" max="6132" width="5" style="161" customWidth="1"/>
    <col min="6133" max="6133" width="5.140625" style="161" customWidth="1"/>
    <col min="6134" max="6134" width="21.5703125" style="161" customWidth="1"/>
    <col min="6135" max="6135" width="5.140625" style="161" customWidth="1"/>
    <col min="6136" max="6136" width="23.7109375" style="161" customWidth="1"/>
    <col min="6137" max="6137" width="5.140625" style="161" customWidth="1"/>
    <col min="6138" max="6138" width="29.28515625" style="161" customWidth="1"/>
    <col min="6139" max="6139" width="5.140625" style="161" customWidth="1"/>
    <col min="6140" max="6140" width="21.140625" style="161" customWidth="1"/>
    <col min="6141" max="6141" width="5.140625" style="161" customWidth="1"/>
    <col min="6142" max="6142" width="3.7109375" style="161" customWidth="1"/>
    <col min="6143" max="6143" width="10.7109375" style="161" customWidth="1"/>
    <col min="6144" max="6144" width="2.28515625" style="161" customWidth="1"/>
    <col min="6145" max="6145" width="10.28515625" style="161" customWidth="1"/>
    <col min="6146" max="6146" width="1.85546875" style="161" customWidth="1"/>
    <col min="6147" max="6147" width="11.42578125" style="161"/>
    <col min="6148" max="6148" width="2.28515625" style="161" customWidth="1"/>
    <col min="6149" max="6149" width="11.42578125" style="161"/>
    <col min="6150" max="6151" width="3.42578125" style="161" customWidth="1"/>
    <col min="6152" max="6152" width="2.85546875" style="161" customWidth="1"/>
    <col min="6153" max="6153" width="11.5703125" style="161" customWidth="1"/>
    <col min="6154" max="6154" width="2.140625" style="161" customWidth="1"/>
    <col min="6155" max="6155" width="11.42578125" style="161"/>
    <col min="6156" max="6156" width="1.42578125" style="161" customWidth="1"/>
    <col min="6157" max="6157" width="11.42578125" style="161"/>
    <col min="6158" max="6158" width="2" style="161" customWidth="1"/>
    <col min="6159" max="6159" width="11.42578125" style="161"/>
    <col min="6160" max="6160" width="2.85546875" style="161" customWidth="1"/>
    <col min="6161" max="6161" width="3.140625" style="161" customWidth="1"/>
    <col min="6162" max="6372" width="11.42578125" style="161"/>
    <col min="6373" max="6373" width="2.7109375" style="161" customWidth="1"/>
    <col min="6374" max="6374" width="10.5703125" style="161" customWidth="1"/>
    <col min="6375" max="6375" width="13.7109375" style="161" customWidth="1"/>
    <col min="6376" max="6376" width="16.5703125" style="161" customWidth="1"/>
    <col min="6377" max="6377" width="17.7109375" style="161" customWidth="1"/>
    <col min="6378" max="6378" width="10.7109375" style="161" customWidth="1"/>
    <col min="6379" max="6379" width="10" style="161" customWidth="1"/>
    <col min="6380" max="6380" width="2.7109375" style="161" customWidth="1"/>
    <col min="6381" max="6382" width="10" style="161" customWidth="1"/>
    <col min="6383" max="6383" width="2.42578125" style="161" customWidth="1"/>
    <col min="6384" max="6384" width="11.42578125" style="161"/>
    <col min="6385" max="6385" width="33" style="161" customWidth="1"/>
    <col min="6386" max="6386" width="5" style="161" customWidth="1"/>
    <col min="6387" max="6387" width="12.28515625" style="161" customWidth="1"/>
    <col min="6388" max="6388" width="5" style="161" customWidth="1"/>
    <col min="6389" max="6389" width="5.140625" style="161" customWidth="1"/>
    <col min="6390" max="6390" width="21.5703125" style="161" customWidth="1"/>
    <col min="6391" max="6391" width="5.140625" style="161" customWidth="1"/>
    <col min="6392" max="6392" width="23.7109375" style="161" customWidth="1"/>
    <col min="6393" max="6393" width="5.140625" style="161" customWidth="1"/>
    <col min="6394" max="6394" width="29.28515625" style="161" customWidth="1"/>
    <col min="6395" max="6395" width="5.140625" style="161" customWidth="1"/>
    <col min="6396" max="6396" width="21.140625" style="161" customWidth="1"/>
    <col min="6397" max="6397" width="5.140625" style="161" customWidth="1"/>
    <col min="6398" max="6398" width="3.7109375" style="161" customWidth="1"/>
    <col min="6399" max="6399" width="10.7109375" style="161" customWidth="1"/>
    <col min="6400" max="6400" width="2.28515625" style="161" customWidth="1"/>
    <col min="6401" max="6401" width="10.28515625" style="161" customWidth="1"/>
    <col min="6402" max="6402" width="1.85546875" style="161" customWidth="1"/>
    <col min="6403" max="6403" width="11.42578125" style="161"/>
    <col min="6404" max="6404" width="2.28515625" style="161" customWidth="1"/>
    <col min="6405" max="6405" width="11.42578125" style="161"/>
    <col min="6406" max="6407" width="3.42578125" style="161" customWidth="1"/>
    <col min="6408" max="6408" width="2.85546875" style="161" customWidth="1"/>
    <col min="6409" max="6409" width="11.5703125" style="161" customWidth="1"/>
    <col min="6410" max="6410" width="2.140625" style="161" customWidth="1"/>
    <col min="6411" max="6411" width="11.42578125" style="161"/>
    <col min="6412" max="6412" width="1.42578125" style="161" customWidth="1"/>
    <col min="6413" max="6413" width="11.42578125" style="161"/>
    <col min="6414" max="6414" width="2" style="161" customWidth="1"/>
    <col min="6415" max="6415" width="11.42578125" style="161"/>
    <col min="6416" max="6416" width="2.85546875" style="161" customWidth="1"/>
    <col min="6417" max="6417" width="3.140625" style="161" customWidth="1"/>
    <col min="6418" max="6628" width="11.42578125" style="161"/>
    <col min="6629" max="6629" width="2.7109375" style="161" customWidth="1"/>
    <col min="6630" max="6630" width="10.5703125" style="161" customWidth="1"/>
    <col min="6631" max="6631" width="13.7109375" style="161" customWidth="1"/>
    <col min="6632" max="6632" width="16.5703125" style="161" customWidth="1"/>
    <col min="6633" max="6633" width="17.7109375" style="161" customWidth="1"/>
    <col min="6634" max="6634" width="10.7109375" style="161" customWidth="1"/>
    <col min="6635" max="6635" width="10" style="161" customWidth="1"/>
    <col min="6636" max="6636" width="2.7109375" style="161" customWidth="1"/>
    <col min="6637" max="6638" width="10" style="161" customWidth="1"/>
    <col min="6639" max="6639" width="2.42578125" style="161" customWidth="1"/>
    <col min="6640" max="6640" width="11.42578125" style="161"/>
    <col min="6641" max="6641" width="33" style="161" customWidth="1"/>
    <col min="6642" max="6642" width="5" style="161" customWidth="1"/>
    <col min="6643" max="6643" width="12.28515625" style="161" customWidth="1"/>
    <col min="6644" max="6644" width="5" style="161" customWidth="1"/>
    <col min="6645" max="6645" width="5.140625" style="161" customWidth="1"/>
    <col min="6646" max="6646" width="21.5703125" style="161" customWidth="1"/>
    <col min="6647" max="6647" width="5.140625" style="161" customWidth="1"/>
    <col min="6648" max="6648" width="23.7109375" style="161" customWidth="1"/>
    <col min="6649" max="6649" width="5.140625" style="161" customWidth="1"/>
    <col min="6650" max="6650" width="29.28515625" style="161" customWidth="1"/>
    <col min="6651" max="6651" width="5.140625" style="161" customWidth="1"/>
    <col min="6652" max="6652" width="21.140625" style="161" customWidth="1"/>
    <col min="6653" max="6653" width="5.140625" style="161" customWidth="1"/>
    <col min="6654" max="6654" width="3.7109375" style="161" customWidth="1"/>
    <col min="6655" max="6655" width="10.7109375" style="161" customWidth="1"/>
    <col min="6656" max="6656" width="2.28515625" style="161" customWidth="1"/>
    <col min="6657" max="6657" width="10.28515625" style="161" customWidth="1"/>
    <col min="6658" max="6658" width="1.85546875" style="161" customWidth="1"/>
    <col min="6659" max="6659" width="11.42578125" style="161"/>
    <col min="6660" max="6660" width="2.28515625" style="161" customWidth="1"/>
    <col min="6661" max="6661" width="11.42578125" style="161"/>
    <col min="6662" max="6663" width="3.42578125" style="161" customWidth="1"/>
    <col min="6664" max="6664" width="2.85546875" style="161" customWidth="1"/>
    <col min="6665" max="6665" width="11.5703125" style="161" customWidth="1"/>
    <col min="6666" max="6666" width="2.140625" style="161" customWidth="1"/>
    <col min="6667" max="6667" width="11.42578125" style="161"/>
    <col min="6668" max="6668" width="1.42578125" style="161" customWidth="1"/>
    <col min="6669" max="6669" width="11.42578125" style="161"/>
    <col min="6670" max="6670" width="2" style="161" customWidth="1"/>
    <col min="6671" max="6671" width="11.42578125" style="161"/>
    <col min="6672" max="6672" width="2.85546875" style="161" customWidth="1"/>
    <col min="6673" max="6673" width="3.140625" style="161" customWidth="1"/>
    <col min="6674" max="6884" width="11.42578125" style="161"/>
    <col min="6885" max="6885" width="2.7109375" style="161" customWidth="1"/>
    <col min="6886" max="6886" width="10.5703125" style="161" customWidth="1"/>
    <col min="6887" max="6887" width="13.7109375" style="161" customWidth="1"/>
    <col min="6888" max="6888" width="16.5703125" style="161" customWidth="1"/>
    <col min="6889" max="6889" width="17.7109375" style="161" customWidth="1"/>
    <col min="6890" max="6890" width="10.7109375" style="161" customWidth="1"/>
    <col min="6891" max="6891" width="10" style="161" customWidth="1"/>
    <col min="6892" max="6892" width="2.7109375" style="161" customWidth="1"/>
    <col min="6893" max="6894" width="10" style="161" customWidth="1"/>
    <col min="6895" max="6895" width="2.42578125" style="161" customWidth="1"/>
    <col min="6896" max="6896" width="11.42578125" style="161"/>
    <col min="6897" max="6897" width="33" style="161" customWidth="1"/>
    <col min="6898" max="6898" width="5" style="161" customWidth="1"/>
    <col min="6899" max="6899" width="12.28515625" style="161" customWidth="1"/>
    <col min="6900" max="6900" width="5" style="161" customWidth="1"/>
    <col min="6901" max="6901" width="5.140625" style="161" customWidth="1"/>
    <col min="6902" max="6902" width="21.5703125" style="161" customWidth="1"/>
    <col min="6903" max="6903" width="5.140625" style="161" customWidth="1"/>
    <col min="6904" max="6904" width="23.7109375" style="161" customWidth="1"/>
    <col min="6905" max="6905" width="5.140625" style="161" customWidth="1"/>
    <col min="6906" max="6906" width="29.28515625" style="161" customWidth="1"/>
    <col min="6907" max="6907" width="5.140625" style="161" customWidth="1"/>
    <col min="6908" max="6908" width="21.140625" style="161" customWidth="1"/>
    <col min="6909" max="6909" width="5.140625" style="161" customWidth="1"/>
    <col min="6910" max="6910" width="3.7109375" style="161" customWidth="1"/>
    <col min="6911" max="6911" width="10.7109375" style="161" customWidth="1"/>
    <col min="6912" max="6912" width="2.28515625" style="161" customWidth="1"/>
    <col min="6913" max="6913" width="10.28515625" style="161" customWidth="1"/>
    <col min="6914" max="6914" width="1.85546875" style="161" customWidth="1"/>
    <col min="6915" max="6915" width="11.42578125" style="161"/>
    <col min="6916" max="6916" width="2.28515625" style="161" customWidth="1"/>
    <col min="6917" max="6917" width="11.42578125" style="161"/>
    <col min="6918" max="6919" width="3.42578125" style="161" customWidth="1"/>
    <col min="6920" max="6920" width="2.85546875" style="161" customWidth="1"/>
    <col min="6921" max="6921" width="11.5703125" style="161" customWidth="1"/>
    <col min="6922" max="6922" width="2.140625" style="161" customWidth="1"/>
    <col min="6923" max="6923" width="11.42578125" style="161"/>
    <col min="6924" max="6924" width="1.42578125" style="161" customWidth="1"/>
    <col min="6925" max="6925" width="11.42578125" style="161"/>
    <col min="6926" max="6926" width="2" style="161" customWidth="1"/>
    <col min="6927" max="6927" width="11.42578125" style="161"/>
    <col min="6928" max="6928" width="2.85546875" style="161" customWidth="1"/>
    <col min="6929" max="6929" width="3.140625" style="161" customWidth="1"/>
    <col min="6930" max="7140" width="11.42578125" style="161"/>
    <col min="7141" max="7141" width="2.7109375" style="161" customWidth="1"/>
    <col min="7142" max="7142" width="10.5703125" style="161" customWidth="1"/>
    <col min="7143" max="7143" width="13.7109375" style="161" customWidth="1"/>
    <col min="7144" max="7144" width="16.5703125" style="161" customWidth="1"/>
    <col min="7145" max="7145" width="17.7109375" style="161" customWidth="1"/>
    <col min="7146" max="7146" width="10.7109375" style="161" customWidth="1"/>
    <col min="7147" max="7147" width="10" style="161" customWidth="1"/>
    <col min="7148" max="7148" width="2.7109375" style="161" customWidth="1"/>
    <col min="7149" max="7150" width="10" style="161" customWidth="1"/>
    <col min="7151" max="7151" width="2.42578125" style="161" customWidth="1"/>
    <col min="7152" max="7152" width="11.42578125" style="161"/>
    <col min="7153" max="7153" width="33" style="161" customWidth="1"/>
    <col min="7154" max="7154" width="5" style="161" customWidth="1"/>
    <col min="7155" max="7155" width="12.28515625" style="161" customWidth="1"/>
    <col min="7156" max="7156" width="5" style="161" customWidth="1"/>
    <col min="7157" max="7157" width="5.140625" style="161" customWidth="1"/>
    <col min="7158" max="7158" width="21.5703125" style="161" customWidth="1"/>
    <col min="7159" max="7159" width="5.140625" style="161" customWidth="1"/>
    <col min="7160" max="7160" width="23.7109375" style="161" customWidth="1"/>
    <col min="7161" max="7161" width="5.140625" style="161" customWidth="1"/>
    <col min="7162" max="7162" width="29.28515625" style="161" customWidth="1"/>
    <col min="7163" max="7163" width="5.140625" style="161" customWidth="1"/>
    <col min="7164" max="7164" width="21.140625" style="161" customWidth="1"/>
    <col min="7165" max="7165" width="5.140625" style="161" customWidth="1"/>
    <col min="7166" max="7166" width="3.7109375" style="161" customWidth="1"/>
    <col min="7167" max="7167" width="10.7109375" style="161" customWidth="1"/>
    <col min="7168" max="7168" width="2.28515625" style="161" customWidth="1"/>
    <col min="7169" max="7169" width="10.28515625" style="161" customWidth="1"/>
    <col min="7170" max="7170" width="1.85546875" style="161" customWidth="1"/>
    <col min="7171" max="7171" width="11.42578125" style="161"/>
    <col min="7172" max="7172" width="2.28515625" style="161" customWidth="1"/>
    <col min="7173" max="7173" width="11.42578125" style="161"/>
    <col min="7174" max="7175" width="3.42578125" style="161" customWidth="1"/>
    <col min="7176" max="7176" width="2.85546875" style="161" customWidth="1"/>
    <col min="7177" max="7177" width="11.5703125" style="161" customWidth="1"/>
    <col min="7178" max="7178" width="2.140625" style="161" customWidth="1"/>
    <col min="7179" max="7179" width="11.42578125" style="161"/>
    <col min="7180" max="7180" width="1.42578125" style="161" customWidth="1"/>
    <col min="7181" max="7181" width="11.42578125" style="161"/>
    <col min="7182" max="7182" width="2" style="161" customWidth="1"/>
    <col min="7183" max="7183" width="11.42578125" style="161"/>
    <col min="7184" max="7184" width="2.85546875" style="161" customWidth="1"/>
    <col min="7185" max="7185" width="3.140625" style="161" customWidth="1"/>
    <col min="7186" max="7396" width="11.42578125" style="161"/>
    <col min="7397" max="7397" width="2.7109375" style="161" customWidth="1"/>
    <col min="7398" max="7398" width="10.5703125" style="161" customWidth="1"/>
    <col min="7399" max="7399" width="13.7109375" style="161" customWidth="1"/>
    <col min="7400" max="7400" width="16.5703125" style="161" customWidth="1"/>
    <col min="7401" max="7401" width="17.7109375" style="161" customWidth="1"/>
    <col min="7402" max="7402" width="10.7109375" style="161" customWidth="1"/>
    <col min="7403" max="7403" width="10" style="161" customWidth="1"/>
    <col min="7404" max="7404" width="2.7109375" style="161" customWidth="1"/>
    <col min="7405" max="7406" width="10" style="161" customWidth="1"/>
    <col min="7407" max="7407" width="2.42578125" style="161" customWidth="1"/>
    <col min="7408" max="7408" width="11.42578125" style="161"/>
    <col min="7409" max="7409" width="33" style="161" customWidth="1"/>
    <col min="7410" max="7410" width="5" style="161" customWidth="1"/>
    <col min="7411" max="7411" width="12.28515625" style="161" customWidth="1"/>
    <col min="7412" max="7412" width="5" style="161" customWidth="1"/>
    <col min="7413" max="7413" width="5.140625" style="161" customWidth="1"/>
    <col min="7414" max="7414" width="21.5703125" style="161" customWidth="1"/>
    <col min="7415" max="7415" width="5.140625" style="161" customWidth="1"/>
    <col min="7416" max="7416" width="23.7109375" style="161" customWidth="1"/>
    <col min="7417" max="7417" width="5.140625" style="161" customWidth="1"/>
    <col min="7418" max="7418" width="29.28515625" style="161" customWidth="1"/>
    <col min="7419" max="7419" width="5.140625" style="161" customWidth="1"/>
    <col min="7420" max="7420" width="21.140625" style="161" customWidth="1"/>
    <col min="7421" max="7421" width="5.140625" style="161" customWidth="1"/>
    <col min="7422" max="7422" width="3.7109375" style="161" customWidth="1"/>
    <col min="7423" max="7423" width="10.7109375" style="161" customWidth="1"/>
    <col min="7424" max="7424" width="2.28515625" style="161" customWidth="1"/>
    <col min="7425" max="7425" width="10.28515625" style="161" customWidth="1"/>
    <col min="7426" max="7426" width="1.85546875" style="161" customWidth="1"/>
    <col min="7427" max="7427" width="11.42578125" style="161"/>
    <col min="7428" max="7428" width="2.28515625" style="161" customWidth="1"/>
    <col min="7429" max="7429" width="11.42578125" style="161"/>
    <col min="7430" max="7431" width="3.42578125" style="161" customWidth="1"/>
    <col min="7432" max="7432" width="2.85546875" style="161" customWidth="1"/>
    <col min="7433" max="7433" width="11.5703125" style="161" customWidth="1"/>
    <col min="7434" max="7434" width="2.140625" style="161" customWidth="1"/>
    <col min="7435" max="7435" width="11.42578125" style="161"/>
    <col min="7436" max="7436" width="1.42578125" style="161" customWidth="1"/>
    <col min="7437" max="7437" width="11.42578125" style="161"/>
    <col min="7438" max="7438" width="2" style="161" customWidth="1"/>
    <col min="7439" max="7439" width="11.42578125" style="161"/>
    <col min="7440" max="7440" width="2.85546875" style="161" customWidth="1"/>
    <col min="7441" max="7441" width="3.140625" style="161" customWidth="1"/>
    <col min="7442" max="7652" width="11.42578125" style="161"/>
    <col min="7653" max="7653" width="2.7109375" style="161" customWidth="1"/>
    <col min="7654" max="7654" width="10.5703125" style="161" customWidth="1"/>
    <col min="7655" max="7655" width="13.7109375" style="161" customWidth="1"/>
    <col min="7656" max="7656" width="16.5703125" style="161" customWidth="1"/>
    <col min="7657" max="7657" width="17.7109375" style="161" customWidth="1"/>
    <col min="7658" max="7658" width="10.7109375" style="161" customWidth="1"/>
    <col min="7659" max="7659" width="10" style="161" customWidth="1"/>
    <col min="7660" max="7660" width="2.7109375" style="161" customWidth="1"/>
    <col min="7661" max="7662" width="10" style="161" customWidth="1"/>
    <col min="7663" max="7663" width="2.42578125" style="161" customWidth="1"/>
    <col min="7664" max="7664" width="11.42578125" style="161"/>
    <col min="7665" max="7665" width="33" style="161" customWidth="1"/>
    <col min="7666" max="7666" width="5" style="161" customWidth="1"/>
    <col min="7667" max="7667" width="12.28515625" style="161" customWidth="1"/>
    <col min="7668" max="7668" width="5" style="161" customWidth="1"/>
    <col min="7669" max="7669" width="5.140625" style="161" customWidth="1"/>
    <col min="7670" max="7670" width="21.5703125" style="161" customWidth="1"/>
    <col min="7671" max="7671" width="5.140625" style="161" customWidth="1"/>
    <col min="7672" max="7672" width="23.7109375" style="161" customWidth="1"/>
    <col min="7673" max="7673" width="5.140625" style="161" customWidth="1"/>
    <col min="7674" max="7674" width="29.28515625" style="161" customWidth="1"/>
    <col min="7675" max="7675" width="5.140625" style="161" customWidth="1"/>
    <col min="7676" max="7676" width="21.140625" style="161" customWidth="1"/>
    <col min="7677" max="7677" width="5.140625" style="161" customWidth="1"/>
    <col min="7678" max="7678" width="3.7109375" style="161" customWidth="1"/>
    <col min="7679" max="7679" width="10.7109375" style="161" customWidth="1"/>
    <col min="7680" max="7680" width="2.28515625" style="161" customWidth="1"/>
    <col min="7681" max="7681" width="10.28515625" style="161" customWidth="1"/>
    <col min="7682" max="7682" width="1.85546875" style="161" customWidth="1"/>
    <col min="7683" max="7683" width="11.42578125" style="161"/>
    <col min="7684" max="7684" width="2.28515625" style="161" customWidth="1"/>
    <col min="7685" max="7685" width="11.42578125" style="161"/>
    <col min="7686" max="7687" width="3.42578125" style="161" customWidth="1"/>
    <col min="7688" max="7688" width="2.85546875" style="161" customWidth="1"/>
    <col min="7689" max="7689" width="11.5703125" style="161" customWidth="1"/>
    <col min="7690" max="7690" width="2.140625" style="161" customWidth="1"/>
    <col min="7691" max="7691" width="11.42578125" style="161"/>
    <col min="7692" max="7692" width="1.42578125" style="161" customWidth="1"/>
    <col min="7693" max="7693" width="11.42578125" style="161"/>
    <col min="7694" max="7694" width="2" style="161" customWidth="1"/>
    <col min="7695" max="7695" width="11.42578125" style="161"/>
    <col min="7696" max="7696" width="2.85546875" style="161" customWidth="1"/>
    <col min="7697" max="7697" width="3.140625" style="161" customWidth="1"/>
    <col min="7698" max="7908" width="11.42578125" style="161"/>
    <col min="7909" max="7909" width="2.7109375" style="161" customWidth="1"/>
    <col min="7910" max="7910" width="10.5703125" style="161" customWidth="1"/>
    <col min="7911" max="7911" width="13.7109375" style="161" customWidth="1"/>
    <col min="7912" max="7912" width="16.5703125" style="161" customWidth="1"/>
    <col min="7913" max="7913" width="17.7109375" style="161" customWidth="1"/>
    <col min="7914" max="7914" width="10.7109375" style="161" customWidth="1"/>
    <col min="7915" max="7915" width="10" style="161" customWidth="1"/>
    <col min="7916" max="7916" width="2.7109375" style="161" customWidth="1"/>
    <col min="7917" max="7918" width="10" style="161" customWidth="1"/>
    <col min="7919" max="7919" width="2.42578125" style="161" customWidth="1"/>
    <col min="7920" max="7920" width="11.42578125" style="161"/>
    <col min="7921" max="7921" width="33" style="161" customWidth="1"/>
    <col min="7922" max="7922" width="5" style="161" customWidth="1"/>
    <col min="7923" max="7923" width="12.28515625" style="161" customWidth="1"/>
    <col min="7924" max="7924" width="5" style="161" customWidth="1"/>
    <col min="7925" max="7925" width="5.140625" style="161" customWidth="1"/>
    <col min="7926" max="7926" width="21.5703125" style="161" customWidth="1"/>
    <col min="7927" max="7927" width="5.140625" style="161" customWidth="1"/>
    <col min="7928" max="7928" width="23.7109375" style="161" customWidth="1"/>
    <col min="7929" max="7929" width="5.140625" style="161" customWidth="1"/>
    <col min="7930" max="7930" width="29.28515625" style="161" customWidth="1"/>
    <col min="7931" max="7931" width="5.140625" style="161" customWidth="1"/>
    <col min="7932" max="7932" width="21.140625" style="161" customWidth="1"/>
    <col min="7933" max="7933" width="5.140625" style="161" customWidth="1"/>
    <col min="7934" max="7934" width="3.7109375" style="161" customWidth="1"/>
    <col min="7935" max="7935" width="10.7109375" style="161" customWidth="1"/>
    <col min="7936" max="7936" width="2.28515625" style="161" customWidth="1"/>
    <col min="7937" max="7937" width="10.28515625" style="161" customWidth="1"/>
    <col min="7938" max="7938" width="1.85546875" style="161" customWidth="1"/>
    <col min="7939" max="7939" width="11.42578125" style="161"/>
    <col min="7940" max="7940" width="2.28515625" style="161" customWidth="1"/>
    <col min="7941" max="7941" width="11.42578125" style="161"/>
    <col min="7942" max="7943" width="3.42578125" style="161" customWidth="1"/>
    <col min="7944" max="7944" width="2.85546875" style="161" customWidth="1"/>
    <col min="7945" max="7945" width="11.5703125" style="161" customWidth="1"/>
    <col min="7946" max="7946" width="2.140625" style="161" customWidth="1"/>
    <col min="7947" max="7947" width="11.42578125" style="161"/>
    <col min="7948" max="7948" width="1.42578125" style="161" customWidth="1"/>
    <col min="7949" max="7949" width="11.42578125" style="161"/>
    <col min="7950" max="7950" width="2" style="161" customWidth="1"/>
    <col min="7951" max="7951" width="11.42578125" style="161"/>
    <col min="7952" max="7952" width="2.85546875" style="161" customWidth="1"/>
    <col min="7953" max="7953" width="3.140625" style="161" customWidth="1"/>
    <col min="7954" max="8164" width="11.42578125" style="161"/>
    <col min="8165" max="8165" width="2.7109375" style="161" customWidth="1"/>
    <col min="8166" max="8166" width="10.5703125" style="161" customWidth="1"/>
    <col min="8167" max="8167" width="13.7109375" style="161" customWidth="1"/>
    <col min="8168" max="8168" width="16.5703125" style="161" customWidth="1"/>
    <col min="8169" max="8169" width="17.7109375" style="161" customWidth="1"/>
    <col min="8170" max="8170" width="10.7109375" style="161" customWidth="1"/>
    <col min="8171" max="8171" width="10" style="161" customWidth="1"/>
    <col min="8172" max="8172" width="2.7109375" style="161" customWidth="1"/>
    <col min="8173" max="8174" width="10" style="161" customWidth="1"/>
    <col min="8175" max="8175" width="2.42578125" style="161" customWidth="1"/>
    <col min="8176" max="8176" width="11.42578125" style="161"/>
    <col min="8177" max="8177" width="33" style="161" customWidth="1"/>
    <col min="8178" max="8178" width="5" style="161" customWidth="1"/>
    <col min="8179" max="8179" width="12.28515625" style="161" customWidth="1"/>
    <col min="8180" max="8180" width="5" style="161" customWidth="1"/>
    <col min="8181" max="8181" width="5.140625" style="161" customWidth="1"/>
    <col min="8182" max="8182" width="21.5703125" style="161" customWidth="1"/>
    <col min="8183" max="8183" width="5.140625" style="161" customWidth="1"/>
    <col min="8184" max="8184" width="23.7109375" style="161" customWidth="1"/>
    <col min="8185" max="8185" width="5.140625" style="161" customWidth="1"/>
    <col min="8186" max="8186" width="29.28515625" style="161" customWidth="1"/>
    <col min="8187" max="8187" width="5.140625" style="161" customWidth="1"/>
    <col min="8188" max="8188" width="21.140625" style="161" customWidth="1"/>
    <col min="8189" max="8189" width="5.140625" style="161" customWidth="1"/>
    <col min="8190" max="8190" width="3.7109375" style="161" customWidth="1"/>
    <col min="8191" max="8191" width="10.7109375" style="161" customWidth="1"/>
    <col min="8192" max="8192" width="2.28515625" style="161" customWidth="1"/>
    <col min="8193" max="8193" width="10.28515625" style="161" customWidth="1"/>
    <col min="8194" max="8194" width="1.85546875" style="161" customWidth="1"/>
    <col min="8195" max="8195" width="11.42578125" style="161"/>
    <col min="8196" max="8196" width="2.28515625" style="161" customWidth="1"/>
    <col min="8197" max="8197" width="11.42578125" style="161"/>
    <col min="8198" max="8199" width="3.42578125" style="161" customWidth="1"/>
    <col min="8200" max="8200" width="2.85546875" style="161" customWidth="1"/>
    <col min="8201" max="8201" width="11.5703125" style="161" customWidth="1"/>
    <col min="8202" max="8202" width="2.140625" style="161" customWidth="1"/>
    <col min="8203" max="8203" width="11.42578125" style="161"/>
    <col min="8204" max="8204" width="1.42578125" style="161" customWidth="1"/>
    <col min="8205" max="8205" width="11.42578125" style="161"/>
    <col min="8206" max="8206" width="2" style="161" customWidth="1"/>
    <col min="8207" max="8207" width="11.42578125" style="161"/>
    <col min="8208" max="8208" width="2.85546875" style="161" customWidth="1"/>
    <col min="8209" max="8209" width="3.140625" style="161" customWidth="1"/>
    <col min="8210" max="8420" width="11.42578125" style="161"/>
    <col min="8421" max="8421" width="2.7109375" style="161" customWidth="1"/>
    <col min="8422" max="8422" width="10.5703125" style="161" customWidth="1"/>
    <col min="8423" max="8423" width="13.7109375" style="161" customWidth="1"/>
    <col min="8424" max="8424" width="16.5703125" style="161" customWidth="1"/>
    <col min="8425" max="8425" width="17.7109375" style="161" customWidth="1"/>
    <col min="8426" max="8426" width="10.7109375" style="161" customWidth="1"/>
    <col min="8427" max="8427" width="10" style="161" customWidth="1"/>
    <col min="8428" max="8428" width="2.7109375" style="161" customWidth="1"/>
    <col min="8429" max="8430" width="10" style="161" customWidth="1"/>
    <col min="8431" max="8431" width="2.42578125" style="161" customWidth="1"/>
    <col min="8432" max="8432" width="11.42578125" style="161"/>
    <col min="8433" max="8433" width="33" style="161" customWidth="1"/>
    <col min="8434" max="8434" width="5" style="161" customWidth="1"/>
    <col min="8435" max="8435" width="12.28515625" style="161" customWidth="1"/>
    <col min="8436" max="8436" width="5" style="161" customWidth="1"/>
    <col min="8437" max="8437" width="5.140625" style="161" customWidth="1"/>
    <col min="8438" max="8438" width="21.5703125" style="161" customWidth="1"/>
    <col min="8439" max="8439" width="5.140625" style="161" customWidth="1"/>
    <col min="8440" max="8440" width="23.7109375" style="161" customWidth="1"/>
    <col min="8441" max="8441" width="5.140625" style="161" customWidth="1"/>
    <col min="8442" max="8442" width="29.28515625" style="161" customWidth="1"/>
    <col min="8443" max="8443" width="5.140625" style="161" customWidth="1"/>
    <col min="8444" max="8444" width="21.140625" style="161" customWidth="1"/>
    <col min="8445" max="8445" width="5.140625" style="161" customWidth="1"/>
    <col min="8446" max="8446" width="3.7109375" style="161" customWidth="1"/>
    <col min="8447" max="8447" width="10.7109375" style="161" customWidth="1"/>
    <col min="8448" max="8448" width="2.28515625" style="161" customWidth="1"/>
    <col min="8449" max="8449" width="10.28515625" style="161" customWidth="1"/>
    <col min="8450" max="8450" width="1.85546875" style="161" customWidth="1"/>
    <col min="8451" max="8451" width="11.42578125" style="161"/>
    <col min="8452" max="8452" width="2.28515625" style="161" customWidth="1"/>
    <col min="8453" max="8453" width="11.42578125" style="161"/>
    <col min="8454" max="8455" width="3.42578125" style="161" customWidth="1"/>
    <col min="8456" max="8456" width="2.85546875" style="161" customWidth="1"/>
    <col min="8457" max="8457" width="11.5703125" style="161" customWidth="1"/>
    <col min="8458" max="8458" width="2.140625" style="161" customWidth="1"/>
    <col min="8459" max="8459" width="11.42578125" style="161"/>
    <col min="8460" max="8460" width="1.42578125" style="161" customWidth="1"/>
    <col min="8461" max="8461" width="11.42578125" style="161"/>
    <col min="8462" max="8462" width="2" style="161" customWidth="1"/>
    <col min="8463" max="8463" width="11.42578125" style="161"/>
    <col min="8464" max="8464" width="2.85546875" style="161" customWidth="1"/>
    <col min="8465" max="8465" width="3.140625" style="161" customWidth="1"/>
    <col min="8466" max="8676" width="11.42578125" style="161"/>
    <col min="8677" max="8677" width="2.7109375" style="161" customWidth="1"/>
    <col min="8678" max="8678" width="10.5703125" style="161" customWidth="1"/>
    <col min="8679" max="8679" width="13.7109375" style="161" customWidth="1"/>
    <col min="8680" max="8680" width="16.5703125" style="161" customWidth="1"/>
    <col min="8681" max="8681" width="17.7109375" style="161" customWidth="1"/>
    <col min="8682" max="8682" width="10.7109375" style="161" customWidth="1"/>
    <col min="8683" max="8683" width="10" style="161" customWidth="1"/>
    <col min="8684" max="8684" width="2.7109375" style="161" customWidth="1"/>
    <col min="8685" max="8686" width="10" style="161" customWidth="1"/>
    <col min="8687" max="8687" width="2.42578125" style="161" customWidth="1"/>
    <col min="8688" max="8688" width="11.42578125" style="161"/>
    <col min="8689" max="8689" width="33" style="161" customWidth="1"/>
    <col min="8690" max="8690" width="5" style="161" customWidth="1"/>
    <col min="8691" max="8691" width="12.28515625" style="161" customWidth="1"/>
    <col min="8692" max="8692" width="5" style="161" customWidth="1"/>
    <col min="8693" max="8693" width="5.140625" style="161" customWidth="1"/>
    <col min="8694" max="8694" width="21.5703125" style="161" customWidth="1"/>
    <col min="8695" max="8695" width="5.140625" style="161" customWidth="1"/>
    <col min="8696" max="8696" width="23.7109375" style="161" customWidth="1"/>
    <col min="8697" max="8697" width="5.140625" style="161" customWidth="1"/>
    <col min="8698" max="8698" width="29.28515625" style="161" customWidth="1"/>
    <col min="8699" max="8699" width="5.140625" style="161" customWidth="1"/>
    <col min="8700" max="8700" width="21.140625" style="161" customWidth="1"/>
    <col min="8701" max="8701" width="5.140625" style="161" customWidth="1"/>
    <col min="8702" max="8702" width="3.7109375" style="161" customWidth="1"/>
    <col min="8703" max="8703" width="10.7109375" style="161" customWidth="1"/>
    <col min="8704" max="8704" width="2.28515625" style="161" customWidth="1"/>
    <col min="8705" max="8705" width="10.28515625" style="161" customWidth="1"/>
    <col min="8706" max="8706" width="1.85546875" style="161" customWidth="1"/>
    <col min="8707" max="8707" width="11.42578125" style="161"/>
    <col min="8708" max="8708" width="2.28515625" style="161" customWidth="1"/>
    <col min="8709" max="8709" width="11.42578125" style="161"/>
    <col min="8710" max="8711" width="3.42578125" style="161" customWidth="1"/>
    <col min="8712" max="8712" width="2.85546875" style="161" customWidth="1"/>
    <col min="8713" max="8713" width="11.5703125" style="161" customWidth="1"/>
    <col min="8714" max="8714" width="2.140625" style="161" customWidth="1"/>
    <col min="8715" max="8715" width="11.42578125" style="161"/>
    <col min="8716" max="8716" width="1.42578125" style="161" customWidth="1"/>
    <col min="8717" max="8717" width="11.42578125" style="161"/>
    <col min="8718" max="8718" width="2" style="161" customWidth="1"/>
    <col min="8719" max="8719" width="11.42578125" style="161"/>
    <col min="8720" max="8720" width="2.85546875" style="161" customWidth="1"/>
    <col min="8721" max="8721" width="3.140625" style="161" customWidth="1"/>
    <col min="8722" max="8932" width="11.42578125" style="161"/>
    <col min="8933" max="8933" width="2.7109375" style="161" customWidth="1"/>
    <col min="8934" max="8934" width="10.5703125" style="161" customWidth="1"/>
    <col min="8935" max="8935" width="13.7109375" style="161" customWidth="1"/>
    <col min="8936" max="8936" width="16.5703125" style="161" customWidth="1"/>
    <col min="8937" max="8937" width="17.7109375" style="161" customWidth="1"/>
    <col min="8938" max="8938" width="10.7109375" style="161" customWidth="1"/>
    <col min="8939" max="8939" width="10" style="161" customWidth="1"/>
    <col min="8940" max="8940" width="2.7109375" style="161" customWidth="1"/>
    <col min="8941" max="8942" width="10" style="161" customWidth="1"/>
    <col min="8943" max="8943" width="2.42578125" style="161" customWidth="1"/>
    <col min="8944" max="8944" width="11.42578125" style="161"/>
    <col min="8945" max="8945" width="33" style="161" customWidth="1"/>
    <col min="8946" max="8946" width="5" style="161" customWidth="1"/>
    <col min="8947" max="8947" width="12.28515625" style="161" customWidth="1"/>
    <col min="8948" max="8948" width="5" style="161" customWidth="1"/>
    <col min="8949" max="8949" width="5.140625" style="161" customWidth="1"/>
    <col min="8950" max="8950" width="21.5703125" style="161" customWidth="1"/>
    <col min="8951" max="8951" width="5.140625" style="161" customWidth="1"/>
    <col min="8952" max="8952" width="23.7109375" style="161" customWidth="1"/>
    <col min="8953" max="8953" width="5.140625" style="161" customWidth="1"/>
    <col min="8954" max="8954" width="29.28515625" style="161" customWidth="1"/>
    <col min="8955" max="8955" width="5.140625" style="161" customWidth="1"/>
    <col min="8956" max="8956" width="21.140625" style="161" customWidth="1"/>
    <col min="8957" max="8957" width="5.140625" style="161" customWidth="1"/>
    <col min="8958" max="8958" width="3.7109375" style="161" customWidth="1"/>
    <col min="8959" max="8959" width="10.7109375" style="161" customWidth="1"/>
    <col min="8960" max="8960" width="2.28515625" style="161" customWidth="1"/>
    <col min="8961" max="8961" width="10.28515625" style="161" customWidth="1"/>
    <col min="8962" max="8962" width="1.85546875" style="161" customWidth="1"/>
    <col min="8963" max="8963" width="11.42578125" style="161"/>
    <col min="8964" max="8964" width="2.28515625" style="161" customWidth="1"/>
    <col min="8965" max="8965" width="11.42578125" style="161"/>
    <col min="8966" max="8967" width="3.42578125" style="161" customWidth="1"/>
    <col min="8968" max="8968" width="2.85546875" style="161" customWidth="1"/>
    <col min="8969" max="8969" width="11.5703125" style="161" customWidth="1"/>
    <col min="8970" max="8970" width="2.140625" style="161" customWidth="1"/>
    <col min="8971" max="8971" width="11.42578125" style="161"/>
    <col min="8972" max="8972" width="1.42578125" style="161" customWidth="1"/>
    <col min="8973" max="8973" width="11.42578125" style="161"/>
    <col min="8974" max="8974" width="2" style="161" customWidth="1"/>
    <col min="8975" max="8975" width="11.42578125" style="161"/>
    <col min="8976" max="8976" width="2.85546875" style="161" customWidth="1"/>
    <col min="8977" max="8977" width="3.140625" style="161" customWidth="1"/>
    <col min="8978" max="9188" width="11.42578125" style="161"/>
    <col min="9189" max="9189" width="2.7109375" style="161" customWidth="1"/>
    <col min="9190" max="9190" width="10.5703125" style="161" customWidth="1"/>
    <col min="9191" max="9191" width="13.7109375" style="161" customWidth="1"/>
    <col min="9192" max="9192" width="16.5703125" style="161" customWidth="1"/>
    <col min="9193" max="9193" width="17.7109375" style="161" customWidth="1"/>
    <col min="9194" max="9194" width="10.7109375" style="161" customWidth="1"/>
    <col min="9195" max="9195" width="10" style="161" customWidth="1"/>
    <col min="9196" max="9196" width="2.7109375" style="161" customWidth="1"/>
    <col min="9197" max="9198" width="10" style="161" customWidth="1"/>
    <col min="9199" max="9199" width="2.42578125" style="161" customWidth="1"/>
    <col min="9200" max="9200" width="11.42578125" style="161"/>
    <col min="9201" max="9201" width="33" style="161" customWidth="1"/>
    <col min="9202" max="9202" width="5" style="161" customWidth="1"/>
    <col min="9203" max="9203" width="12.28515625" style="161" customWidth="1"/>
    <col min="9204" max="9204" width="5" style="161" customWidth="1"/>
    <col min="9205" max="9205" width="5.140625" style="161" customWidth="1"/>
    <col min="9206" max="9206" width="21.5703125" style="161" customWidth="1"/>
    <col min="9207" max="9207" width="5.140625" style="161" customWidth="1"/>
    <col min="9208" max="9208" width="23.7109375" style="161" customWidth="1"/>
    <col min="9209" max="9209" width="5.140625" style="161" customWidth="1"/>
    <col min="9210" max="9210" width="29.28515625" style="161" customWidth="1"/>
    <col min="9211" max="9211" width="5.140625" style="161" customWidth="1"/>
    <col min="9212" max="9212" width="21.140625" style="161" customWidth="1"/>
    <col min="9213" max="9213" width="5.140625" style="161" customWidth="1"/>
    <col min="9214" max="9214" width="3.7109375" style="161" customWidth="1"/>
    <col min="9215" max="9215" width="10.7109375" style="161" customWidth="1"/>
    <col min="9216" max="9216" width="2.28515625" style="161" customWidth="1"/>
    <col min="9217" max="9217" width="10.28515625" style="161" customWidth="1"/>
    <col min="9218" max="9218" width="1.85546875" style="161" customWidth="1"/>
    <col min="9219" max="9219" width="11.42578125" style="161"/>
    <col min="9220" max="9220" width="2.28515625" style="161" customWidth="1"/>
    <col min="9221" max="9221" width="11.42578125" style="161"/>
    <col min="9222" max="9223" width="3.42578125" style="161" customWidth="1"/>
    <col min="9224" max="9224" width="2.85546875" style="161" customWidth="1"/>
    <col min="9225" max="9225" width="11.5703125" style="161" customWidth="1"/>
    <col min="9226" max="9226" width="2.140625" style="161" customWidth="1"/>
    <col min="9227" max="9227" width="11.42578125" style="161"/>
    <col min="9228" max="9228" width="1.42578125" style="161" customWidth="1"/>
    <col min="9229" max="9229" width="11.42578125" style="161"/>
    <col min="9230" max="9230" width="2" style="161" customWidth="1"/>
    <col min="9231" max="9231" width="11.42578125" style="161"/>
    <col min="9232" max="9232" width="2.85546875" style="161" customWidth="1"/>
    <col min="9233" max="9233" width="3.140625" style="161" customWidth="1"/>
    <col min="9234" max="9444" width="11.42578125" style="161"/>
    <col min="9445" max="9445" width="2.7109375" style="161" customWidth="1"/>
    <col min="9446" max="9446" width="10.5703125" style="161" customWidth="1"/>
    <col min="9447" max="9447" width="13.7109375" style="161" customWidth="1"/>
    <col min="9448" max="9448" width="16.5703125" style="161" customWidth="1"/>
    <col min="9449" max="9449" width="17.7109375" style="161" customWidth="1"/>
    <col min="9450" max="9450" width="10.7109375" style="161" customWidth="1"/>
    <col min="9451" max="9451" width="10" style="161" customWidth="1"/>
    <col min="9452" max="9452" width="2.7109375" style="161" customWidth="1"/>
    <col min="9453" max="9454" width="10" style="161" customWidth="1"/>
    <col min="9455" max="9455" width="2.42578125" style="161" customWidth="1"/>
    <col min="9456" max="9456" width="11.42578125" style="161"/>
    <col min="9457" max="9457" width="33" style="161" customWidth="1"/>
    <col min="9458" max="9458" width="5" style="161" customWidth="1"/>
    <col min="9459" max="9459" width="12.28515625" style="161" customWidth="1"/>
    <col min="9460" max="9460" width="5" style="161" customWidth="1"/>
    <col min="9461" max="9461" width="5.140625" style="161" customWidth="1"/>
    <col min="9462" max="9462" width="21.5703125" style="161" customWidth="1"/>
    <col min="9463" max="9463" width="5.140625" style="161" customWidth="1"/>
    <col min="9464" max="9464" width="23.7109375" style="161" customWidth="1"/>
    <col min="9465" max="9465" width="5.140625" style="161" customWidth="1"/>
    <col min="9466" max="9466" width="29.28515625" style="161" customWidth="1"/>
    <col min="9467" max="9467" width="5.140625" style="161" customWidth="1"/>
    <col min="9468" max="9468" width="21.140625" style="161" customWidth="1"/>
    <col min="9469" max="9469" width="5.140625" style="161" customWidth="1"/>
    <col min="9470" max="9470" width="3.7109375" style="161" customWidth="1"/>
    <col min="9471" max="9471" width="10.7109375" style="161" customWidth="1"/>
    <col min="9472" max="9472" width="2.28515625" style="161" customWidth="1"/>
    <col min="9473" max="9473" width="10.28515625" style="161" customWidth="1"/>
    <col min="9474" max="9474" width="1.85546875" style="161" customWidth="1"/>
    <col min="9475" max="9475" width="11.42578125" style="161"/>
    <col min="9476" max="9476" width="2.28515625" style="161" customWidth="1"/>
    <col min="9477" max="9477" width="11.42578125" style="161"/>
    <col min="9478" max="9479" width="3.42578125" style="161" customWidth="1"/>
    <col min="9480" max="9480" width="2.85546875" style="161" customWidth="1"/>
    <col min="9481" max="9481" width="11.5703125" style="161" customWidth="1"/>
    <col min="9482" max="9482" width="2.140625" style="161" customWidth="1"/>
    <col min="9483" max="9483" width="11.42578125" style="161"/>
    <col min="9484" max="9484" width="1.42578125" style="161" customWidth="1"/>
    <col min="9485" max="9485" width="11.42578125" style="161"/>
    <col min="9486" max="9486" width="2" style="161" customWidth="1"/>
    <col min="9487" max="9487" width="11.42578125" style="161"/>
    <col min="9488" max="9488" width="2.85546875" style="161" customWidth="1"/>
    <col min="9489" max="9489" width="3.140625" style="161" customWidth="1"/>
    <col min="9490" max="9700" width="11.42578125" style="161"/>
    <col min="9701" max="9701" width="2.7109375" style="161" customWidth="1"/>
    <col min="9702" max="9702" width="10.5703125" style="161" customWidth="1"/>
    <col min="9703" max="9703" width="13.7109375" style="161" customWidth="1"/>
    <col min="9704" max="9704" width="16.5703125" style="161" customWidth="1"/>
    <col min="9705" max="9705" width="17.7109375" style="161" customWidth="1"/>
    <col min="9706" max="9706" width="10.7109375" style="161" customWidth="1"/>
    <col min="9707" max="9707" width="10" style="161" customWidth="1"/>
    <col min="9708" max="9708" width="2.7109375" style="161" customWidth="1"/>
    <col min="9709" max="9710" width="10" style="161" customWidth="1"/>
    <col min="9711" max="9711" width="2.42578125" style="161" customWidth="1"/>
    <col min="9712" max="9712" width="11.42578125" style="161"/>
    <col min="9713" max="9713" width="33" style="161" customWidth="1"/>
    <col min="9714" max="9714" width="5" style="161" customWidth="1"/>
    <col min="9715" max="9715" width="12.28515625" style="161" customWidth="1"/>
    <col min="9716" max="9716" width="5" style="161" customWidth="1"/>
    <col min="9717" max="9717" width="5.140625" style="161" customWidth="1"/>
    <col min="9718" max="9718" width="21.5703125" style="161" customWidth="1"/>
    <col min="9719" max="9719" width="5.140625" style="161" customWidth="1"/>
    <col min="9720" max="9720" width="23.7109375" style="161" customWidth="1"/>
    <col min="9721" max="9721" width="5.140625" style="161" customWidth="1"/>
    <col min="9722" max="9722" width="29.28515625" style="161" customWidth="1"/>
    <col min="9723" max="9723" width="5.140625" style="161" customWidth="1"/>
    <col min="9724" max="9724" width="21.140625" style="161" customWidth="1"/>
    <col min="9725" max="9725" width="5.140625" style="161" customWidth="1"/>
    <col min="9726" max="9726" width="3.7109375" style="161" customWidth="1"/>
    <col min="9727" max="9727" width="10.7109375" style="161" customWidth="1"/>
    <col min="9728" max="9728" width="2.28515625" style="161" customWidth="1"/>
    <col min="9729" max="9729" width="10.28515625" style="161" customWidth="1"/>
    <col min="9730" max="9730" width="1.85546875" style="161" customWidth="1"/>
    <col min="9731" max="9731" width="11.42578125" style="161"/>
    <col min="9732" max="9732" width="2.28515625" style="161" customWidth="1"/>
    <col min="9733" max="9733" width="11.42578125" style="161"/>
    <col min="9734" max="9735" width="3.42578125" style="161" customWidth="1"/>
    <col min="9736" max="9736" width="2.85546875" style="161" customWidth="1"/>
    <col min="9737" max="9737" width="11.5703125" style="161" customWidth="1"/>
    <col min="9738" max="9738" width="2.140625" style="161" customWidth="1"/>
    <col min="9739" max="9739" width="11.42578125" style="161"/>
    <col min="9740" max="9740" width="1.42578125" style="161" customWidth="1"/>
    <col min="9741" max="9741" width="11.42578125" style="161"/>
    <col min="9742" max="9742" width="2" style="161" customWidth="1"/>
    <col min="9743" max="9743" width="11.42578125" style="161"/>
    <col min="9744" max="9744" width="2.85546875" style="161" customWidth="1"/>
    <col min="9745" max="9745" width="3.140625" style="161" customWidth="1"/>
    <col min="9746" max="9956" width="11.42578125" style="161"/>
    <col min="9957" max="9957" width="2.7109375" style="161" customWidth="1"/>
    <col min="9958" max="9958" width="10.5703125" style="161" customWidth="1"/>
    <col min="9959" max="9959" width="13.7109375" style="161" customWidth="1"/>
    <col min="9960" max="9960" width="16.5703125" style="161" customWidth="1"/>
    <col min="9961" max="9961" width="17.7109375" style="161" customWidth="1"/>
    <col min="9962" max="9962" width="10.7109375" style="161" customWidth="1"/>
    <col min="9963" max="9963" width="10" style="161" customWidth="1"/>
    <col min="9964" max="9964" width="2.7109375" style="161" customWidth="1"/>
    <col min="9965" max="9966" width="10" style="161" customWidth="1"/>
    <col min="9967" max="9967" width="2.42578125" style="161" customWidth="1"/>
    <col min="9968" max="9968" width="11.42578125" style="161"/>
    <col min="9969" max="9969" width="33" style="161" customWidth="1"/>
    <col min="9970" max="9970" width="5" style="161" customWidth="1"/>
    <col min="9971" max="9971" width="12.28515625" style="161" customWidth="1"/>
    <col min="9972" max="9972" width="5" style="161" customWidth="1"/>
    <col min="9973" max="9973" width="5.140625" style="161" customWidth="1"/>
    <col min="9974" max="9974" width="21.5703125" style="161" customWidth="1"/>
    <col min="9975" max="9975" width="5.140625" style="161" customWidth="1"/>
    <col min="9976" max="9976" width="23.7109375" style="161" customWidth="1"/>
    <col min="9977" max="9977" width="5.140625" style="161" customWidth="1"/>
    <col min="9978" max="9978" width="29.28515625" style="161" customWidth="1"/>
    <col min="9979" max="9979" width="5.140625" style="161" customWidth="1"/>
    <col min="9980" max="9980" width="21.140625" style="161" customWidth="1"/>
    <col min="9981" max="9981" width="5.140625" style="161" customWidth="1"/>
    <col min="9982" max="9982" width="3.7109375" style="161" customWidth="1"/>
    <col min="9983" max="9983" width="10.7109375" style="161" customWidth="1"/>
    <col min="9984" max="9984" width="2.28515625" style="161" customWidth="1"/>
    <col min="9985" max="9985" width="10.28515625" style="161" customWidth="1"/>
    <col min="9986" max="9986" width="1.85546875" style="161" customWidth="1"/>
    <col min="9987" max="9987" width="11.42578125" style="161"/>
    <col min="9988" max="9988" width="2.28515625" style="161" customWidth="1"/>
    <col min="9989" max="9989" width="11.42578125" style="161"/>
    <col min="9990" max="9991" width="3.42578125" style="161" customWidth="1"/>
    <col min="9992" max="9992" width="2.85546875" style="161" customWidth="1"/>
    <col min="9993" max="9993" width="11.5703125" style="161" customWidth="1"/>
    <col min="9994" max="9994" width="2.140625" style="161" customWidth="1"/>
    <col min="9995" max="9995" width="11.42578125" style="161"/>
    <col min="9996" max="9996" width="1.42578125" style="161" customWidth="1"/>
    <col min="9997" max="9997" width="11.42578125" style="161"/>
    <col min="9998" max="9998" width="2" style="161" customWidth="1"/>
    <col min="9999" max="9999" width="11.42578125" style="161"/>
    <col min="10000" max="10000" width="2.85546875" style="161" customWidth="1"/>
    <col min="10001" max="10001" width="3.140625" style="161" customWidth="1"/>
    <col min="10002" max="10212" width="11.42578125" style="161"/>
    <col min="10213" max="10213" width="2.7109375" style="161" customWidth="1"/>
    <col min="10214" max="10214" width="10.5703125" style="161" customWidth="1"/>
    <col min="10215" max="10215" width="13.7109375" style="161" customWidth="1"/>
    <col min="10216" max="10216" width="16.5703125" style="161" customWidth="1"/>
    <col min="10217" max="10217" width="17.7109375" style="161" customWidth="1"/>
    <col min="10218" max="10218" width="10.7109375" style="161" customWidth="1"/>
    <col min="10219" max="10219" width="10" style="161" customWidth="1"/>
    <col min="10220" max="10220" width="2.7109375" style="161" customWidth="1"/>
    <col min="10221" max="10222" width="10" style="161" customWidth="1"/>
    <col min="10223" max="10223" width="2.42578125" style="161" customWidth="1"/>
    <col min="10224" max="10224" width="11.42578125" style="161"/>
    <col min="10225" max="10225" width="33" style="161" customWidth="1"/>
    <col min="10226" max="10226" width="5" style="161" customWidth="1"/>
    <col min="10227" max="10227" width="12.28515625" style="161" customWidth="1"/>
    <col min="10228" max="10228" width="5" style="161" customWidth="1"/>
    <col min="10229" max="10229" width="5.140625" style="161" customWidth="1"/>
    <col min="10230" max="10230" width="21.5703125" style="161" customWidth="1"/>
    <col min="10231" max="10231" width="5.140625" style="161" customWidth="1"/>
    <col min="10232" max="10232" width="23.7109375" style="161" customWidth="1"/>
    <col min="10233" max="10233" width="5.140625" style="161" customWidth="1"/>
    <col min="10234" max="10234" width="29.28515625" style="161" customWidth="1"/>
    <col min="10235" max="10235" width="5.140625" style="161" customWidth="1"/>
    <col min="10236" max="10236" width="21.140625" style="161" customWidth="1"/>
    <col min="10237" max="10237" width="5.140625" style="161" customWidth="1"/>
    <col min="10238" max="10238" width="3.7109375" style="161" customWidth="1"/>
    <col min="10239" max="10239" width="10.7109375" style="161" customWidth="1"/>
    <col min="10240" max="10240" width="2.28515625" style="161" customWidth="1"/>
    <col min="10241" max="10241" width="10.28515625" style="161" customWidth="1"/>
    <col min="10242" max="10242" width="1.85546875" style="161" customWidth="1"/>
    <col min="10243" max="10243" width="11.42578125" style="161"/>
    <col min="10244" max="10244" width="2.28515625" style="161" customWidth="1"/>
    <col min="10245" max="10245" width="11.42578125" style="161"/>
    <col min="10246" max="10247" width="3.42578125" style="161" customWidth="1"/>
    <col min="10248" max="10248" width="2.85546875" style="161" customWidth="1"/>
    <col min="10249" max="10249" width="11.5703125" style="161" customWidth="1"/>
    <col min="10250" max="10250" width="2.140625" style="161" customWidth="1"/>
    <col min="10251" max="10251" width="11.42578125" style="161"/>
    <col min="10252" max="10252" width="1.42578125" style="161" customWidth="1"/>
    <col min="10253" max="10253" width="11.42578125" style="161"/>
    <col min="10254" max="10254" width="2" style="161" customWidth="1"/>
    <col min="10255" max="10255" width="11.42578125" style="161"/>
    <col min="10256" max="10256" width="2.85546875" style="161" customWidth="1"/>
    <col min="10257" max="10257" width="3.140625" style="161" customWidth="1"/>
    <col min="10258" max="10468" width="11.42578125" style="161"/>
    <col min="10469" max="10469" width="2.7109375" style="161" customWidth="1"/>
    <col min="10470" max="10470" width="10.5703125" style="161" customWidth="1"/>
    <col min="10471" max="10471" width="13.7109375" style="161" customWidth="1"/>
    <col min="10472" max="10472" width="16.5703125" style="161" customWidth="1"/>
    <col min="10473" max="10473" width="17.7109375" style="161" customWidth="1"/>
    <col min="10474" max="10474" width="10.7109375" style="161" customWidth="1"/>
    <col min="10475" max="10475" width="10" style="161" customWidth="1"/>
    <col min="10476" max="10476" width="2.7109375" style="161" customWidth="1"/>
    <col min="10477" max="10478" width="10" style="161" customWidth="1"/>
    <col min="10479" max="10479" width="2.42578125" style="161" customWidth="1"/>
    <col min="10480" max="10480" width="11.42578125" style="161"/>
    <col min="10481" max="10481" width="33" style="161" customWidth="1"/>
    <col min="10482" max="10482" width="5" style="161" customWidth="1"/>
    <col min="10483" max="10483" width="12.28515625" style="161" customWidth="1"/>
    <col min="10484" max="10484" width="5" style="161" customWidth="1"/>
    <col min="10485" max="10485" width="5.140625" style="161" customWidth="1"/>
    <col min="10486" max="10486" width="21.5703125" style="161" customWidth="1"/>
    <col min="10487" max="10487" width="5.140625" style="161" customWidth="1"/>
    <col min="10488" max="10488" width="23.7109375" style="161" customWidth="1"/>
    <col min="10489" max="10489" width="5.140625" style="161" customWidth="1"/>
    <col min="10490" max="10490" width="29.28515625" style="161" customWidth="1"/>
    <col min="10491" max="10491" width="5.140625" style="161" customWidth="1"/>
    <col min="10492" max="10492" width="21.140625" style="161" customWidth="1"/>
    <col min="10493" max="10493" width="5.140625" style="161" customWidth="1"/>
    <col min="10494" max="10494" width="3.7109375" style="161" customWidth="1"/>
    <col min="10495" max="10495" width="10.7109375" style="161" customWidth="1"/>
    <col min="10496" max="10496" width="2.28515625" style="161" customWidth="1"/>
    <col min="10497" max="10497" width="10.28515625" style="161" customWidth="1"/>
    <col min="10498" max="10498" width="1.85546875" style="161" customWidth="1"/>
    <col min="10499" max="10499" width="11.42578125" style="161"/>
    <col min="10500" max="10500" width="2.28515625" style="161" customWidth="1"/>
    <col min="10501" max="10501" width="11.42578125" style="161"/>
    <col min="10502" max="10503" width="3.42578125" style="161" customWidth="1"/>
    <col min="10504" max="10504" width="2.85546875" style="161" customWidth="1"/>
    <col min="10505" max="10505" width="11.5703125" style="161" customWidth="1"/>
    <col min="10506" max="10506" width="2.140625" style="161" customWidth="1"/>
    <col min="10507" max="10507" width="11.42578125" style="161"/>
    <col min="10508" max="10508" width="1.42578125" style="161" customWidth="1"/>
    <col min="10509" max="10509" width="11.42578125" style="161"/>
    <col min="10510" max="10510" width="2" style="161" customWidth="1"/>
    <col min="10511" max="10511" width="11.42578125" style="161"/>
    <col min="10512" max="10512" width="2.85546875" style="161" customWidth="1"/>
    <col min="10513" max="10513" width="3.140625" style="161" customWidth="1"/>
    <col min="10514" max="10724" width="11.42578125" style="161"/>
    <col min="10725" max="10725" width="2.7109375" style="161" customWidth="1"/>
    <col min="10726" max="10726" width="10.5703125" style="161" customWidth="1"/>
    <col min="10727" max="10727" width="13.7109375" style="161" customWidth="1"/>
    <col min="10728" max="10728" width="16.5703125" style="161" customWidth="1"/>
    <col min="10729" max="10729" width="17.7109375" style="161" customWidth="1"/>
    <col min="10730" max="10730" width="10.7109375" style="161" customWidth="1"/>
    <col min="10731" max="10731" width="10" style="161" customWidth="1"/>
    <col min="10732" max="10732" width="2.7109375" style="161" customWidth="1"/>
    <col min="10733" max="10734" width="10" style="161" customWidth="1"/>
    <col min="10735" max="10735" width="2.42578125" style="161" customWidth="1"/>
    <col min="10736" max="10736" width="11.42578125" style="161"/>
    <col min="10737" max="10737" width="33" style="161" customWidth="1"/>
    <col min="10738" max="10738" width="5" style="161" customWidth="1"/>
    <col min="10739" max="10739" width="12.28515625" style="161" customWidth="1"/>
    <col min="10740" max="10740" width="5" style="161" customWidth="1"/>
    <col min="10741" max="10741" width="5.140625" style="161" customWidth="1"/>
    <col min="10742" max="10742" width="21.5703125" style="161" customWidth="1"/>
    <col min="10743" max="10743" width="5.140625" style="161" customWidth="1"/>
    <col min="10744" max="10744" width="23.7109375" style="161" customWidth="1"/>
    <col min="10745" max="10745" width="5.140625" style="161" customWidth="1"/>
    <col min="10746" max="10746" width="29.28515625" style="161" customWidth="1"/>
    <col min="10747" max="10747" width="5.140625" style="161" customWidth="1"/>
    <col min="10748" max="10748" width="21.140625" style="161" customWidth="1"/>
    <col min="10749" max="10749" width="5.140625" style="161" customWidth="1"/>
    <col min="10750" max="10750" width="3.7109375" style="161" customWidth="1"/>
    <col min="10751" max="10751" width="10.7109375" style="161" customWidth="1"/>
    <col min="10752" max="10752" width="2.28515625" style="161" customWidth="1"/>
    <col min="10753" max="10753" width="10.28515625" style="161" customWidth="1"/>
    <col min="10754" max="10754" width="1.85546875" style="161" customWidth="1"/>
    <col min="10755" max="10755" width="11.42578125" style="161"/>
    <col min="10756" max="10756" width="2.28515625" style="161" customWidth="1"/>
    <col min="10757" max="10757" width="11.42578125" style="161"/>
    <col min="10758" max="10759" width="3.42578125" style="161" customWidth="1"/>
    <col min="10760" max="10760" width="2.85546875" style="161" customWidth="1"/>
    <col min="10761" max="10761" width="11.5703125" style="161" customWidth="1"/>
    <col min="10762" max="10762" width="2.140625" style="161" customWidth="1"/>
    <col min="10763" max="10763" width="11.42578125" style="161"/>
    <col min="10764" max="10764" width="1.42578125" style="161" customWidth="1"/>
    <col min="10765" max="10765" width="11.42578125" style="161"/>
    <col min="10766" max="10766" width="2" style="161" customWidth="1"/>
    <col min="10767" max="10767" width="11.42578125" style="161"/>
    <col min="10768" max="10768" width="2.85546875" style="161" customWidth="1"/>
    <col min="10769" max="10769" width="3.140625" style="161" customWidth="1"/>
    <col min="10770" max="10980" width="11.42578125" style="161"/>
    <col min="10981" max="10981" width="2.7109375" style="161" customWidth="1"/>
    <col min="10982" max="10982" width="10.5703125" style="161" customWidth="1"/>
    <col min="10983" max="10983" width="13.7109375" style="161" customWidth="1"/>
    <col min="10984" max="10984" width="16.5703125" style="161" customWidth="1"/>
    <col min="10985" max="10985" width="17.7109375" style="161" customWidth="1"/>
    <col min="10986" max="10986" width="10.7109375" style="161" customWidth="1"/>
    <col min="10987" max="10987" width="10" style="161" customWidth="1"/>
    <col min="10988" max="10988" width="2.7109375" style="161" customWidth="1"/>
    <col min="10989" max="10990" width="10" style="161" customWidth="1"/>
    <col min="10991" max="10991" width="2.42578125" style="161" customWidth="1"/>
    <col min="10992" max="10992" width="11.42578125" style="161"/>
    <col min="10993" max="10993" width="33" style="161" customWidth="1"/>
    <col min="10994" max="10994" width="5" style="161" customWidth="1"/>
    <col min="10995" max="10995" width="12.28515625" style="161" customWidth="1"/>
    <col min="10996" max="10996" width="5" style="161" customWidth="1"/>
    <col min="10997" max="10997" width="5.140625" style="161" customWidth="1"/>
    <col min="10998" max="10998" width="21.5703125" style="161" customWidth="1"/>
    <col min="10999" max="10999" width="5.140625" style="161" customWidth="1"/>
    <col min="11000" max="11000" width="23.7109375" style="161" customWidth="1"/>
    <col min="11001" max="11001" width="5.140625" style="161" customWidth="1"/>
    <col min="11002" max="11002" width="29.28515625" style="161" customWidth="1"/>
    <col min="11003" max="11003" width="5.140625" style="161" customWidth="1"/>
    <col min="11004" max="11004" width="21.140625" style="161" customWidth="1"/>
    <col min="11005" max="11005" width="5.140625" style="161" customWidth="1"/>
    <col min="11006" max="11006" width="3.7109375" style="161" customWidth="1"/>
    <col min="11007" max="11007" width="10.7109375" style="161" customWidth="1"/>
    <col min="11008" max="11008" width="2.28515625" style="161" customWidth="1"/>
    <col min="11009" max="11009" width="10.28515625" style="161" customWidth="1"/>
    <col min="11010" max="11010" width="1.85546875" style="161" customWidth="1"/>
    <col min="11011" max="11011" width="11.42578125" style="161"/>
    <col min="11012" max="11012" width="2.28515625" style="161" customWidth="1"/>
    <col min="11013" max="11013" width="11.42578125" style="161"/>
    <col min="11014" max="11015" width="3.42578125" style="161" customWidth="1"/>
    <col min="11016" max="11016" width="2.85546875" style="161" customWidth="1"/>
    <col min="11017" max="11017" width="11.5703125" style="161" customWidth="1"/>
    <col min="11018" max="11018" width="2.140625" style="161" customWidth="1"/>
    <col min="11019" max="11019" width="11.42578125" style="161"/>
    <col min="11020" max="11020" width="1.42578125" style="161" customWidth="1"/>
    <col min="11021" max="11021" width="11.42578125" style="161"/>
    <col min="11022" max="11022" width="2" style="161" customWidth="1"/>
    <col min="11023" max="11023" width="11.42578125" style="161"/>
    <col min="11024" max="11024" width="2.85546875" style="161" customWidth="1"/>
    <col min="11025" max="11025" width="3.140625" style="161" customWidth="1"/>
    <col min="11026" max="11236" width="11.42578125" style="161"/>
    <col min="11237" max="11237" width="2.7109375" style="161" customWidth="1"/>
    <col min="11238" max="11238" width="10.5703125" style="161" customWidth="1"/>
    <col min="11239" max="11239" width="13.7109375" style="161" customWidth="1"/>
    <col min="11240" max="11240" width="16.5703125" style="161" customWidth="1"/>
    <col min="11241" max="11241" width="17.7109375" style="161" customWidth="1"/>
    <col min="11242" max="11242" width="10.7109375" style="161" customWidth="1"/>
    <col min="11243" max="11243" width="10" style="161" customWidth="1"/>
    <col min="11244" max="11244" width="2.7109375" style="161" customWidth="1"/>
    <col min="11245" max="11246" width="10" style="161" customWidth="1"/>
    <col min="11247" max="11247" width="2.42578125" style="161" customWidth="1"/>
    <col min="11248" max="11248" width="11.42578125" style="161"/>
    <col min="11249" max="11249" width="33" style="161" customWidth="1"/>
    <col min="11250" max="11250" width="5" style="161" customWidth="1"/>
    <col min="11251" max="11251" width="12.28515625" style="161" customWidth="1"/>
    <col min="11252" max="11252" width="5" style="161" customWidth="1"/>
    <col min="11253" max="11253" width="5.140625" style="161" customWidth="1"/>
    <col min="11254" max="11254" width="21.5703125" style="161" customWidth="1"/>
    <col min="11255" max="11255" width="5.140625" style="161" customWidth="1"/>
    <col min="11256" max="11256" width="23.7109375" style="161" customWidth="1"/>
    <col min="11257" max="11257" width="5.140625" style="161" customWidth="1"/>
    <col min="11258" max="11258" width="29.28515625" style="161" customWidth="1"/>
    <col min="11259" max="11259" width="5.140625" style="161" customWidth="1"/>
    <col min="11260" max="11260" width="21.140625" style="161" customWidth="1"/>
    <col min="11261" max="11261" width="5.140625" style="161" customWidth="1"/>
    <col min="11262" max="11262" width="3.7109375" style="161" customWidth="1"/>
    <col min="11263" max="11263" width="10.7109375" style="161" customWidth="1"/>
    <col min="11264" max="11264" width="2.28515625" style="161" customWidth="1"/>
    <col min="11265" max="11265" width="10.28515625" style="161" customWidth="1"/>
    <col min="11266" max="11266" width="1.85546875" style="161" customWidth="1"/>
    <col min="11267" max="11267" width="11.42578125" style="161"/>
    <col min="11268" max="11268" width="2.28515625" style="161" customWidth="1"/>
    <col min="11269" max="11269" width="11.42578125" style="161"/>
    <col min="11270" max="11271" width="3.42578125" style="161" customWidth="1"/>
    <col min="11272" max="11272" width="2.85546875" style="161" customWidth="1"/>
    <col min="11273" max="11273" width="11.5703125" style="161" customWidth="1"/>
    <col min="11274" max="11274" width="2.140625" style="161" customWidth="1"/>
    <col min="11275" max="11275" width="11.42578125" style="161"/>
    <col min="11276" max="11276" width="1.42578125" style="161" customWidth="1"/>
    <col min="11277" max="11277" width="11.42578125" style="161"/>
    <col min="11278" max="11278" width="2" style="161" customWidth="1"/>
    <col min="11279" max="11279" width="11.42578125" style="161"/>
    <col min="11280" max="11280" width="2.85546875" style="161" customWidth="1"/>
    <col min="11281" max="11281" width="3.140625" style="161" customWidth="1"/>
    <col min="11282" max="11492" width="11.42578125" style="161"/>
    <col min="11493" max="11493" width="2.7109375" style="161" customWidth="1"/>
    <col min="11494" max="11494" width="10.5703125" style="161" customWidth="1"/>
    <col min="11495" max="11495" width="13.7109375" style="161" customWidth="1"/>
    <col min="11496" max="11496" width="16.5703125" style="161" customWidth="1"/>
    <col min="11497" max="11497" width="17.7109375" style="161" customWidth="1"/>
    <col min="11498" max="11498" width="10.7109375" style="161" customWidth="1"/>
    <col min="11499" max="11499" width="10" style="161" customWidth="1"/>
    <col min="11500" max="11500" width="2.7109375" style="161" customWidth="1"/>
    <col min="11501" max="11502" width="10" style="161" customWidth="1"/>
    <col min="11503" max="11503" width="2.42578125" style="161" customWidth="1"/>
    <col min="11504" max="11504" width="11.42578125" style="161"/>
    <col min="11505" max="11505" width="33" style="161" customWidth="1"/>
    <col min="11506" max="11506" width="5" style="161" customWidth="1"/>
    <col min="11507" max="11507" width="12.28515625" style="161" customWidth="1"/>
    <col min="11508" max="11508" width="5" style="161" customWidth="1"/>
    <col min="11509" max="11509" width="5.140625" style="161" customWidth="1"/>
    <col min="11510" max="11510" width="21.5703125" style="161" customWidth="1"/>
    <col min="11511" max="11511" width="5.140625" style="161" customWidth="1"/>
    <col min="11512" max="11512" width="23.7109375" style="161" customWidth="1"/>
    <col min="11513" max="11513" width="5.140625" style="161" customWidth="1"/>
    <col min="11514" max="11514" width="29.28515625" style="161" customWidth="1"/>
    <col min="11515" max="11515" width="5.140625" style="161" customWidth="1"/>
    <col min="11516" max="11516" width="21.140625" style="161" customWidth="1"/>
    <col min="11517" max="11517" width="5.140625" style="161" customWidth="1"/>
    <col min="11518" max="11518" width="3.7109375" style="161" customWidth="1"/>
    <col min="11519" max="11519" width="10.7109375" style="161" customWidth="1"/>
    <col min="11520" max="11520" width="2.28515625" style="161" customWidth="1"/>
    <col min="11521" max="11521" width="10.28515625" style="161" customWidth="1"/>
    <col min="11522" max="11522" width="1.85546875" style="161" customWidth="1"/>
    <col min="11523" max="11523" width="11.42578125" style="161"/>
    <col min="11524" max="11524" width="2.28515625" style="161" customWidth="1"/>
    <col min="11525" max="11525" width="11.42578125" style="161"/>
    <col min="11526" max="11527" width="3.42578125" style="161" customWidth="1"/>
    <col min="11528" max="11528" width="2.85546875" style="161" customWidth="1"/>
    <col min="11529" max="11529" width="11.5703125" style="161" customWidth="1"/>
    <col min="11530" max="11530" width="2.140625" style="161" customWidth="1"/>
    <col min="11531" max="11531" width="11.42578125" style="161"/>
    <col min="11532" max="11532" width="1.42578125" style="161" customWidth="1"/>
    <col min="11533" max="11533" width="11.42578125" style="161"/>
    <col min="11534" max="11534" width="2" style="161" customWidth="1"/>
    <col min="11535" max="11535" width="11.42578125" style="161"/>
    <col min="11536" max="11536" width="2.85546875" style="161" customWidth="1"/>
    <col min="11537" max="11537" width="3.140625" style="161" customWidth="1"/>
    <col min="11538" max="11748" width="11.42578125" style="161"/>
    <col min="11749" max="11749" width="2.7109375" style="161" customWidth="1"/>
    <col min="11750" max="11750" width="10.5703125" style="161" customWidth="1"/>
    <col min="11751" max="11751" width="13.7109375" style="161" customWidth="1"/>
    <col min="11752" max="11752" width="16.5703125" style="161" customWidth="1"/>
    <col min="11753" max="11753" width="17.7109375" style="161" customWidth="1"/>
    <col min="11754" max="11754" width="10.7109375" style="161" customWidth="1"/>
    <col min="11755" max="11755" width="10" style="161" customWidth="1"/>
    <col min="11756" max="11756" width="2.7109375" style="161" customWidth="1"/>
    <col min="11757" max="11758" width="10" style="161" customWidth="1"/>
    <col min="11759" max="11759" width="2.42578125" style="161" customWidth="1"/>
    <col min="11760" max="11760" width="11.42578125" style="161"/>
    <col min="11761" max="11761" width="33" style="161" customWidth="1"/>
    <col min="11762" max="11762" width="5" style="161" customWidth="1"/>
    <col min="11763" max="11763" width="12.28515625" style="161" customWidth="1"/>
    <col min="11764" max="11764" width="5" style="161" customWidth="1"/>
    <col min="11765" max="11765" width="5.140625" style="161" customWidth="1"/>
    <col min="11766" max="11766" width="21.5703125" style="161" customWidth="1"/>
    <col min="11767" max="11767" width="5.140625" style="161" customWidth="1"/>
    <col min="11768" max="11768" width="23.7109375" style="161" customWidth="1"/>
    <col min="11769" max="11769" width="5.140625" style="161" customWidth="1"/>
    <col min="11770" max="11770" width="29.28515625" style="161" customWidth="1"/>
    <col min="11771" max="11771" width="5.140625" style="161" customWidth="1"/>
    <col min="11772" max="11772" width="21.140625" style="161" customWidth="1"/>
    <col min="11773" max="11773" width="5.140625" style="161" customWidth="1"/>
    <col min="11774" max="11774" width="3.7109375" style="161" customWidth="1"/>
    <col min="11775" max="11775" width="10.7109375" style="161" customWidth="1"/>
    <col min="11776" max="11776" width="2.28515625" style="161" customWidth="1"/>
    <col min="11777" max="11777" width="10.28515625" style="161" customWidth="1"/>
    <col min="11778" max="11778" width="1.85546875" style="161" customWidth="1"/>
    <col min="11779" max="11779" width="11.42578125" style="161"/>
    <col min="11780" max="11780" width="2.28515625" style="161" customWidth="1"/>
    <col min="11781" max="11781" width="11.42578125" style="161"/>
    <col min="11782" max="11783" width="3.42578125" style="161" customWidth="1"/>
    <col min="11784" max="11784" width="2.85546875" style="161" customWidth="1"/>
    <col min="11785" max="11785" width="11.5703125" style="161" customWidth="1"/>
    <col min="11786" max="11786" width="2.140625" style="161" customWidth="1"/>
    <col min="11787" max="11787" width="11.42578125" style="161"/>
    <col min="11788" max="11788" width="1.42578125" style="161" customWidth="1"/>
    <col min="11789" max="11789" width="11.42578125" style="161"/>
    <col min="11790" max="11790" width="2" style="161" customWidth="1"/>
    <col min="11791" max="11791" width="11.42578125" style="161"/>
    <col min="11792" max="11792" width="2.85546875" style="161" customWidth="1"/>
    <col min="11793" max="11793" width="3.140625" style="161" customWidth="1"/>
    <col min="11794" max="12004" width="11.42578125" style="161"/>
    <col min="12005" max="12005" width="2.7109375" style="161" customWidth="1"/>
    <col min="12006" max="12006" width="10.5703125" style="161" customWidth="1"/>
    <col min="12007" max="12007" width="13.7109375" style="161" customWidth="1"/>
    <col min="12008" max="12008" width="16.5703125" style="161" customWidth="1"/>
    <col min="12009" max="12009" width="17.7109375" style="161" customWidth="1"/>
    <col min="12010" max="12010" width="10.7109375" style="161" customWidth="1"/>
    <col min="12011" max="12011" width="10" style="161" customWidth="1"/>
    <col min="12012" max="12012" width="2.7109375" style="161" customWidth="1"/>
    <col min="12013" max="12014" width="10" style="161" customWidth="1"/>
    <col min="12015" max="12015" width="2.42578125" style="161" customWidth="1"/>
    <col min="12016" max="12016" width="11.42578125" style="161"/>
    <col min="12017" max="12017" width="33" style="161" customWidth="1"/>
    <col min="12018" max="12018" width="5" style="161" customWidth="1"/>
    <col min="12019" max="12019" width="12.28515625" style="161" customWidth="1"/>
    <col min="12020" max="12020" width="5" style="161" customWidth="1"/>
    <col min="12021" max="12021" width="5.140625" style="161" customWidth="1"/>
    <col min="12022" max="12022" width="21.5703125" style="161" customWidth="1"/>
    <col min="12023" max="12023" width="5.140625" style="161" customWidth="1"/>
    <col min="12024" max="12024" width="23.7109375" style="161" customWidth="1"/>
    <col min="12025" max="12025" width="5.140625" style="161" customWidth="1"/>
    <col min="12026" max="12026" width="29.28515625" style="161" customWidth="1"/>
    <col min="12027" max="12027" width="5.140625" style="161" customWidth="1"/>
    <col min="12028" max="12028" width="21.140625" style="161" customWidth="1"/>
    <col min="12029" max="12029" width="5.140625" style="161" customWidth="1"/>
    <col min="12030" max="12030" width="3.7109375" style="161" customWidth="1"/>
    <col min="12031" max="12031" width="10.7109375" style="161" customWidth="1"/>
    <col min="12032" max="12032" width="2.28515625" style="161" customWidth="1"/>
    <col min="12033" max="12033" width="10.28515625" style="161" customWidth="1"/>
    <col min="12034" max="12034" width="1.85546875" style="161" customWidth="1"/>
    <col min="12035" max="12035" width="11.42578125" style="161"/>
    <col min="12036" max="12036" width="2.28515625" style="161" customWidth="1"/>
    <col min="12037" max="12037" width="11.42578125" style="161"/>
    <col min="12038" max="12039" width="3.42578125" style="161" customWidth="1"/>
    <col min="12040" max="12040" width="2.85546875" style="161" customWidth="1"/>
    <col min="12041" max="12041" width="11.5703125" style="161" customWidth="1"/>
    <col min="12042" max="12042" width="2.140625" style="161" customWidth="1"/>
    <col min="12043" max="12043" width="11.42578125" style="161"/>
    <col min="12044" max="12044" width="1.42578125" style="161" customWidth="1"/>
    <col min="12045" max="12045" width="11.42578125" style="161"/>
    <col min="12046" max="12046" width="2" style="161" customWidth="1"/>
    <col min="12047" max="12047" width="11.42578125" style="161"/>
    <col min="12048" max="12048" width="2.85546875" style="161" customWidth="1"/>
    <col min="12049" max="12049" width="3.140625" style="161" customWidth="1"/>
    <col min="12050" max="12260" width="11.42578125" style="161"/>
    <col min="12261" max="12261" width="2.7109375" style="161" customWidth="1"/>
    <col min="12262" max="12262" width="10.5703125" style="161" customWidth="1"/>
    <col min="12263" max="12263" width="13.7109375" style="161" customWidth="1"/>
    <col min="12264" max="12264" width="16.5703125" style="161" customWidth="1"/>
    <col min="12265" max="12265" width="17.7109375" style="161" customWidth="1"/>
    <col min="12266" max="12266" width="10.7109375" style="161" customWidth="1"/>
    <col min="12267" max="12267" width="10" style="161" customWidth="1"/>
    <col min="12268" max="12268" width="2.7109375" style="161" customWidth="1"/>
    <col min="12269" max="12270" width="10" style="161" customWidth="1"/>
    <col min="12271" max="12271" width="2.42578125" style="161" customWidth="1"/>
    <col min="12272" max="12272" width="11.42578125" style="161"/>
    <col min="12273" max="12273" width="33" style="161" customWidth="1"/>
    <col min="12274" max="12274" width="5" style="161" customWidth="1"/>
    <col min="12275" max="12275" width="12.28515625" style="161" customWidth="1"/>
    <col min="12276" max="12276" width="5" style="161" customWidth="1"/>
    <col min="12277" max="12277" width="5.140625" style="161" customWidth="1"/>
    <col min="12278" max="12278" width="21.5703125" style="161" customWidth="1"/>
    <col min="12279" max="12279" width="5.140625" style="161" customWidth="1"/>
    <col min="12280" max="12280" width="23.7109375" style="161" customWidth="1"/>
    <col min="12281" max="12281" width="5.140625" style="161" customWidth="1"/>
    <col min="12282" max="12282" width="29.28515625" style="161" customWidth="1"/>
    <col min="12283" max="12283" width="5.140625" style="161" customWidth="1"/>
    <col min="12284" max="12284" width="21.140625" style="161" customWidth="1"/>
    <col min="12285" max="12285" width="5.140625" style="161" customWidth="1"/>
    <col min="12286" max="12286" width="3.7109375" style="161" customWidth="1"/>
    <col min="12287" max="12287" width="10.7109375" style="161" customWidth="1"/>
    <col min="12288" max="12288" width="2.28515625" style="161" customWidth="1"/>
    <col min="12289" max="12289" width="10.28515625" style="161" customWidth="1"/>
    <col min="12290" max="12290" width="1.85546875" style="161" customWidth="1"/>
    <col min="12291" max="12291" width="11.42578125" style="161"/>
    <col min="12292" max="12292" width="2.28515625" style="161" customWidth="1"/>
    <col min="12293" max="12293" width="11.42578125" style="161"/>
    <col min="12294" max="12295" width="3.42578125" style="161" customWidth="1"/>
    <col min="12296" max="12296" width="2.85546875" style="161" customWidth="1"/>
    <col min="12297" max="12297" width="11.5703125" style="161" customWidth="1"/>
    <col min="12298" max="12298" width="2.140625" style="161" customWidth="1"/>
    <col min="12299" max="12299" width="11.42578125" style="161"/>
    <col min="12300" max="12300" width="1.42578125" style="161" customWidth="1"/>
    <col min="12301" max="12301" width="11.42578125" style="161"/>
    <col min="12302" max="12302" width="2" style="161" customWidth="1"/>
    <col min="12303" max="12303" width="11.42578125" style="161"/>
    <col min="12304" max="12304" width="2.85546875" style="161" customWidth="1"/>
    <col min="12305" max="12305" width="3.140625" style="161" customWidth="1"/>
    <col min="12306" max="12516" width="11.42578125" style="161"/>
    <col min="12517" max="12517" width="2.7109375" style="161" customWidth="1"/>
    <col min="12518" max="12518" width="10.5703125" style="161" customWidth="1"/>
    <col min="12519" max="12519" width="13.7109375" style="161" customWidth="1"/>
    <col min="12520" max="12520" width="16.5703125" style="161" customWidth="1"/>
    <col min="12521" max="12521" width="17.7109375" style="161" customWidth="1"/>
    <col min="12522" max="12522" width="10.7109375" style="161" customWidth="1"/>
    <col min="12523" max="12523" width="10" style="161" customWidth="1"/>
    <col min="12524" max="12524" width="2.7109375" style="161" customWidth="1"/>
    <col min="12525" max="12526" width="10" style="161" customWidth="1"/>
    <col min="12527" max="12527" width="2.42578125" style="161" customWidth="1"/>
    <col min="12528" max="12528" width="11.42578125" style="161"/>
    <col min="12529" max="12529" width="33" style="161" customWidth="1"/>
    <col min="12530" max="12530" width="5" style="161" customWidth="1"/>
    <col min="12531" max="12531" width="12.28515625" style="161" customWidth="1"/>
    <col min="12532" max="12532" width="5" style="161" customWidth="1"/>
    <col min="12533" max="12533" width="5.140625" style="161" customWidth="1"/>
    <col min="12534" max="12534" width="21.5703125" style="161" customWidth="1"/>
    <col min="12535" max="12535" width="5.140625" style="161" customWidth="1"/>
    <col min="12536" max="12536" width="23.7109375" style="161" customWidth="1"/>
    <col min="12537" max="12537" width="5.140625" style="161" customWidth="1"/>
    <col min="12538" max="12538" width="29.28515625" style="161" customWidth="1"/>
    <col min="12539" max="12539" width="5.140625" style="161" customWidth="1"/>
    <col min="12540" max="12540" width="21.140625" style="161" customWidth="1"/>
    <col min="12541" max="12541" width="5.140625" style="161" customWidth="1"/>
    <col min="12542" max="12542" width="3.7109375" style="161" customWidth="1"/>
    <col min="12543" max="12543" width="10.7109375" style="161" customWidth="1"/>
    <col min="12544" max="12544" width="2.28515625" style="161" customWidth="1"/>
    <col min="12545" max="12545" width="10.28515625" style="161" customWidth="1"/>
    <col min="12546" max="12546" width="1.85546875" style="161" customWidth="1"/>
    <col min="12547" max="12547" width="11.42578125" style="161"/>
    <col min="12548" max="12548" width="2.28515625" style="161" customWidth="1"/>
    <col min="12549" max="12549" width="11.42578125" style="161"/>
    <col min="12550" max="12551" width="3.42578125" style="161" customWidth="1"/>
    <col min="12552" max="12552" width="2.85546875" style="161" customWidth="1"/>
    <col min="12553" max="12553" width="11.5703125" style="161" customWidth="1"/>
    <col min="12554" max="12554" width="2.140625" style="161" customWidth="1"/>
    <col min="12555" max="12555" width="11.42578125" style="161"/>
    <col min="12556" max="12556" width="1.42578125" style="161" customWidth="1"/>
    <col min="12557" max="12557" width="11.42578125" style="161"/>
    <col min="12558" max="12558" width="2" style="161" customWidth="1"/>
    <col min="12559" max="12559" width="11.42578125" style="161"/>
    <col min="12560" max="12560" width="2.85546875" style="161" customWidth="1"/>
    <col min="12561" max="12561" width="3.140625" style="161" customWidth="1"/>
    <col min="12562" max="12772" width="11.42578125" style="161"/>
    <col min="12773" max="12773" width="2.7109375" style="161" customWidth="1"/>
    <col min="12774" max="12774" width="10.5703125" style="161" customWidth="1"/>
    <col min="12775" max="12775" width="13.7109375" style="161" customWidth="1"/>
    <col min="12776" max="12776" width="16.5703125" style="161" customWidth="1"/>
    <col min="12777" max="12777" width="17.7109375" style="161" customWidth="1"/>
    <col min="12778" max="12778" width="10.7109375" style="161" customWidth="1"/>
    <col min="12779" max="12779" width="10" style="161" customWidth="1"/>
    <col min="12780" max="12780" width="2.7109375" style="161" customWidth="1"/>
    <col min="12781" max="12782" width="10" style="161" customWidth="1"/>
    <col min="12783" max="12783" width="2.42578125" style="161" customWidth="1"/>
    <col min="12784" max="12784" width="11.42578125" style="161"/>
    <col min="12785" max="12785" width="33" style="161" customWidth="1"/>
    <col min="12786" max="12786" width="5" style="161" customWidth="1"/>
    <col min="12787" max="12787" width="12.28515625" style="161" customWidth="1"/>
    <col min="12788" max="12788" width="5" style="161" customWidth="1"/>
    <col min="12789" max="12789" width="5.140625" style="161" customWidth="1"/>
    <col min="12790" max="12790" width="21.5703125" style="161" customWidth="1"/>
    <col min="12791" max="12791" width="5.140625" style="161" customWidth="1"/>
    <col min="12792" max="12792" width="23.7109375" style="161" customWidth="1"/>
    <col min="12793" max="12793" width="5.140625" style="161" customWidth="1"/>
    <col min="12794" max="12794" width="29.28515625" style="161" customWidth="1"/>
    <col min="12795" max="12795" width="5.140625" style="161" customWidth="1"/>
    <col min="12796" max="12796" width="21.140625" style="161" customWidth="1"/>
    <col min="12797" max="12797" width="5.140625" style="161" customWidth="1"/>
    <col min="12798" max="12798" width="3.7109375" style="161" customWidth="1"/>
    <col min="12799" max="12799" width="10.7109375" style="161" customWidth="1"/>
    <col min="12800" max="12800" width="2.28515625" style="161" customWidth="1"/>
    <col min="12801" max="12801" width="10.28515625" style="161" customWidth="1"/>
    <col min="12802" max="12802" width="1.85546875" style="161" customWidth="1"/>
    <col min="12803" max="12803" width="11.42578125" style="161"/>
    <col min="12804" max="12804" width="2.28515625" style="161" customWidth="1"/>
    <col min="12805" max="12805" width="11.42578125" style="161"/>
    <col min="12806" max="12807" width="3.42578125" style="161" customWidth="1"/>
    <col min="12808" max="12808" width="2.85546875" style="161" customWidth="1"/>
    <col min="12809" max="12809" width="11.5703125" style="161" customWidth="1"/>
    <col min="12810" max="12810" width="2.140625" style="161" customWidth="1"/>
    <col min="12811" max="12811" width="11.42578125" style="161"/>
    <col min="12812" max="12812" width="1.42578125" style="161" customWidth="1"/>
    <col min="12813" max="12813" width="11.42578125" style="161"/>
    <col min="12814" max="12814" width="2" style="161" customWidth="1"/>
    <col min="12815" max="12815" width="11.42578125" style="161"/>
    <col min="12816" max="12816" width="2.85546875" style="161" customWidth="1"/>
    <col min="12817" max="12817" width="3.140625" style="161" customWidth="1"/>
    <col min="12818" max="13028" width="11.42578125" style="161"/>
    <col min="13029" max="13029" width="2.7109375" style="161" customWidth="1"/>
    <col min="13030" max="13030" width="10.5703125" style="161" customWidth="1"/>
    <col min="13031" max="13031" width="13.7109375" style="161" customWidth="1"/>
    <col min="13032" max="13032" width="16.5703125" style="161" customWidth="1"/>
    <col min="13033" max="13033" width="17.7109375" style="161" customWidth="1"/>
    <col min="13034" max="13034" width="10.7109375" style="161" customWidth="1"/>
    <col min="13035" max="13035" width="10" style="161" customWidth="1"/>
    <col min="13036" max="13036" width="2.7109375" style="161" customWidth="1"/>
    <col min="13037" max="13038" width="10" style="161" customWidth="1"/>
    <col min="13039" max="13039" width="2.42578125" style="161" customWidth="1"/>
    <col min="13040" max="13040" width="11.42578125" style="161"/>
    <col min="13041" max="13041" width="33" style="161" customWidth="1"/>
    <col min="13042" max="13042" width="5" style="161" customWidth="1"/>
    <col min="13043" max="13043" width="12.28515625" style="161" customWidth="1"/>
    <col min="13044" max="13044" width="5" style="161" customWidth="1"/>
    <col min="13045" max="13045" width="5.140625" style="161" customWidth="1"/>
    <col min="13046" max="13046" width="21.5703125" style="161" customWidth="1"/>
    <col min="13047" max="13047" width="5.140625" style="161" customWidth="1"/>
    <col min="13048" max="13048" width="23.7109375" style="161" customWidth="1"/>
    <col min="13049" max="13049" width="5.140625" style="161" customWidth="1"/>
    <col min="13050" max="13050" width="29.28515625" style="161" customWidth="1"/>
    <col min="13051" max="13051" width="5.140625" style="161" customWidth="1"/>
    <col min="13052" max="13052" width="21.140625" style="161" customWidth="1"/>
    <col min="13053" max="13053" width="5.140625" style="161" customWidth="1"/>
    <col min="13054" max="13054" width="3.7109375" style="161" customWidth="1"/>
    <col min="13055" max="13055" width="10.7109375" style="161" customWidth="1"/>
    <col min="13056" max="13056" width="2.28515625" style="161" customWidth="1"/>
    <col min="13057" max="13057" width="10.28515625" style="161" customWidth="1"/>
    <col min="13058" max="13058" width="1.85546875" style="161" customWidth="1"/>
    <col min="13059" max="13059" width="11.42578125" style="161"/>
    <col min="13060" max="13060" width="2.28515625" style="161" customWidth="1"/>
    <col min="13061" max="13061" width="11.42578125" style="161"/>
    <col min="13062" max="13063" width="3.42578125" style="161" customWidth="1"/>
    <col min="13064" max="13064" width="2.85546875" style="161" customWidth="1"/>
    <col min="13065" max="13065" width="11.5703125" style="161" customWidth="1"/>
    <col min="13066" max="13066" width="2.140625" style="161" customWidth="1"/>
    <col min="13067" max="13067" width="11.42578125" style="161"/>
    <col min="13068" max="13068" width="1.42578125" style="161" customWidth="1"/>
    <col min="13069" max="13069" width="11.42578125" style="161"/>
    <col min="13070" max="13070" width="2" style="161" customWidth="1"/>
    <col min="13071" max="13071" width="11.42578125" style="161"/>
    <col min="13072" max="13072" width="2.85546875" style="161" customWidth="1"/>
    <col min="13073" max="13073" width="3.140625" style="161" customWidth="1"/>
    <col min="13074" max="13284" width="11.42578125" style="161"/>
    <col min="13285" max="13285" width="2.7109375" style="161" customWidth="1"/>
    <col min="13286" max="13286" width="10.5703125" style="161" customWidth="1"/>
    <col min="13287" max="13287" width="13.7109375" style="161" customWidth="1"/>
    <col min="13288" max="13288" width="16.5703125" style="161" customWidth="1"/>
    <col min="13289" max="13289" width="17.7109375" style="161" customWidth="1"/>
    <col min="13290" max="13290" width="10.7109375" style="161" customWidth="1"/>
    <col min="13291" max="13291" width="10" style="161" customWidth="1"/>
    <col min="13292" max="13292" width="2.7109375" style="161" customWidth="1"/>
    <col min="13293" max="13294" width="10" style="161" customWidth="1"/>
    <col min="13295" max="13295" width="2.42578125" style="161" customWidth="1"/>
    <col min="13296" max="13296" width="11.42578125" style="161"/>
    <col min="13297" max="13297" width="33" style="161" customWidth="1"/>
    <col min="13298" max="13298" width="5" style="161" customWidth="1"/>
    <col min="13299" max="13299" width="12.28515625" style="161" customWidth="1"/>
    <col min="13300" max="13300" width="5" style="161" customWidth="1"/>
    <col min="13301" max="13301" width="5.140625" style="161" customWidth="1"/>
    <col min="13302" max="13302" width="21.5703125" style="161" customWidth="1"/>
    <col min="13303" max="13303" width="5.140625" style="161" customWidth="1"/>
    <col min="13304" max="13304" width="23.7109375" style="161" customWidth="1"/>
    <col min="13305" max="13305" width="5.140625" style="161" customWidth="1"/>
    <col min="13306" max="13306" width="29.28515625" style="161" customWidth="1"/>
    <col min="13307" max="13307" width="5.140625" style="161" customWidth="1"/>
    <col min="13308" max="13308" width="21.140625" style="161" customWidth="1"/>
    <col min="13309" max="13309" width="5.140625" style="161" customWidth="1"/>
    <col min="13310" max="13310" width="3.7109375" style="161" customWidth="1"/>
    <col min="13311" max="13311" width="10.7109375" style="161" customWidth="1"/>
    <col min="13312" max="13312" width="2.28515625" style="161" customWidth="1"/>
    <col min="13313" max="13313" width="10.28515625" style="161" customWidth="1"/>
    <col min="13314" max="13314" width="1.85546875" style="161" customWidth="1"/>
    <col min="13315" max="13315" width="11.42578125" style="161"/>
    <col min="13316" max="13316" width="2.28515625" style="161" customWidth="1"/>
    <col min="13317" max="13317" width="11.42578125" style="161"/>
    <col min="13318" max="13319" width="3.42578125" style="161" customWidth="1"/>
    <col min="13320" max="13320" width="2.85546875" style="161" customWidth="1"/>
    <col min="13321" max="13321" width="11.5703125" style="161" customWidth="1"/>
    <col min="13322" max="13322" width="2.140625" style="161" customWidth="1"/>
    <col min="13323" max="13323" width="11.42578125" style="161"/>
    <col min="13324" max="13324" width="1.42578125" style="161" customWidth="1"/>
    <col min="13325" max="13325" width="11.42578125" style="161"/>
    <col min="13326" max="13326" width="2" style="161" customWidth="1"/>
    <col min="13327" max="13327" width="11.42578125" style="161"/>
    <col min="13328" max="13328" width="2.85546875" style="161" customWidth="1"/>
    <col min="13329" max="13329" width="3.140625" style="161" customWidth="1"/>
    <col min="13330" max="13540" width="11.42578125" style="161"/>
    <col min="13541" max="13541" width="2.7109375" style="161" customWidth="1"/>
    <col min="13542" max="13542" width="10.5703125" style="161" customWidth="1"/>
    <col min="13543" max="13543" width="13.7109375" style="161" customWidth="1"/>
    <col min="13544" max="13544" width="16.5703125" style="161" customWidth="1"/>
    <col min="13545" max="13545" width="17.7109375" style="161" customWidth="1"/>
    <col min="13546" max="13546" width="10.7109375" style="161" customWidth="1"/>
    <col min="13547" max="13547" width="10" style="161" customWidth="1"/>
    <col min="13548" max="13548" width="2.7109375" style="161" customWidth="1"/>
    <col min="13549" max="13550" width="10" style="161" customWidth="1"/>
    <col min="13551" max="13551" width="2.42578125" style="161" customWidth="1"/>
    <col min="13552" max="13552" width="11.42578125" style="161"/>
    <col min="13553" max="13553" width="33" style="161" customWidth="1"/>
    <col min="13554" max="13554" width="5" style="161" customWidth="1"/>
    <col min="13555" max="13555" width="12.28515625" style="161" customWidth="1"/>
    <col min="13556" max="13556" width="5" style="161" customWidth="1"/>
    <col min="13557" max="13557" width="5.140625" style="161" customWidth="1"/>
    <col min="13558" max="13558" width="21.5703125" style="161" customWidth="1"/>
    <col min="13559" max="13559" width="5.140625" style="161" customWidth="1"/>
    <col min="13560" max="13560" width="23.7109375" style="161" customWidth="1"/>
    <col min="13561" max="13561" width="5.140625" style="161" customWidth="1"/>
    <col min="13562" max="13562" width="29.28515625" style="161" customWidth="1"/>
    <col min="13563" max="13563" width="5.140625" style="161" customWidth="1"/>
    <col min="13564" max="13564" width="21.140625" style="161" customWidth="1"/>
    <col min="13565" max="13565" width="5.140625" style="161" customWidth="1"/>
    <col min="13566" max="13566" width="3.7109375" style="161" customWidth="1"/>
    <col min="13567" max="13567" width="10.7109375" style="161" customWidth="1"/>
    <col min="13568" max="13568" width="2.28515625" style="161" customWidth="1"/>
    <col min="13569" max="13569" width="10.28515625" style="161" customWidth="1"/>
    <col min="13570" max="13570" width="1.85546875" style="161" customWidth="1"/>
    <col min="13571" max="13571" width="11.42578125" style="161"/>
    <col min="13572" max="13572" width="2.28515625" style="161" customWidth="1"/>
    <col min="13573" max="13573" width="11.42578125" style="161"/>
    <col min="13574" max="13575" width="3.42578125" style="161" customWidth="1"/>
    <col min="13576" max="13576" width="2.85546875" style="161" customWidth="1"/>
    <col min="13577" max="13577" width="11.5703125" style="161" customWidth="1"/>
    <col min="13578" max="13578" width="2.140625" style="161" customWidth="1"/>
    <col min="13579" max="13579" width="11.42578125" style="161"/>
    <col min="13580" max="13580" width="1.42578125" style="161" customWidth="1"/>
    <col min="13581" max="13581" width="11.42578125" style="161"/>
    <col min="13582" max="13582" width="2" style="161" customWidth="1"/>
    <col min="13583" max="13583" width="11.42578125" style="161"/>
    <col min="13584" max="13584" width="2.85546875" style="161" customWidth="1"/>
    <col min="13585" max="13585" width="3.140625" style="161" customWidth="1"/>
    <col min="13586" max="13796" width="11.42578125" style="161"/>
    <col min="13797" max="13797" width="2.7109375" style="161" customWidth="1"/>
    <col min="13798" max="13798" width="10.5703125" style="161" customWidth="1"/>
    <col min="13799" max="13799" width="13.7109375" style="161" customWidth="1"/>
    <col min="13800" max="13800" width="16.5703125" style="161" customWidth="1"/>
    <col min="13801" max="13801" width="17.7109375" style="161" customWidth="1"/>
    <col min="13802" max="13802" width="10.7109375" style="161" customWidth="1"/>
    <col min="13803" max="13803" width="10" style="161" customWidth="1"/>
    <col min="13804" max="13804" width="2.7109375" style="161" customWidth="1"/>
    <col min="13805" max="13806" width="10" style="161" customWidth="1"/>
    <col min="13807" max="13807" width="2.42578125" style="161" customWidth="1"/>
    <col min="13808" max="13808" width="11.42578125" style="161"/>
    <col min="13809" max="13809" width="33" style="161" customWidth="1"/>
    <col min="13810" max="13810" width="5" style="161" customWidth="1"/>
    <col min="13811" max="13811" width="12.28515625" style="161" customWidth="1"/>
    <col min="13812" max="13812" width="5" style="161" customWidth="1"/>
    <col min="13813" max="13813" width="5.140625" style="161" customWidth="1"/>
    <col min="13814" max="13814" width="21.5703125" style="161" customWidth="1"/>
    <col min="13815" max="13815" width="5.140625" style="161" customWidth="1"/>
    <col min="13816" max="13816" width="23.7109375" style="161" customWidth="1"/>
    <col min="13817" max="13817" width="5.140625" style="161" customWidth="1"/>
    <col min="13818" max="13818" width="29.28515625" style="161" customWidth="1"/>
    <col min="13819" max="13819" width="5.140625" style="161" customWidth="1"/>
    <col min="13820" max="13820" width="21.140625" style="161" customWidth="1"/>
    <col min="13821" max="13821" width="5.140625" style="161" customWidth="1"/>
    <col min="13822" max="13822" width="3.7109375" style="161" customWidth="1"/>
    <col min="13823" max="13823" width="10.7109375" style="161" customWidth="1"/>
    <col min="13824" max="13824" width="2.28515625" style="161" customWidth="1"/>
    <col min="13825" max="13825" width="10.28515625" style="161" customWidth="1"/>
    <col min="13826" max="13826" width="1.85546875" style="161" customWidth="1"/>
    <col min="13827" max="13827" width="11.42578125" style="161"/>
    <col min="13828" max="13828" width="2.28515625" style="161" customWidth="1"/>
    <col min="13829" max="13829" width="11.42578125" style="161"/>
    <col min="13830" max="13831" width="3.42578125" style="161" customWidth="1"/>
    <col min="13832" max="13832" width="2.85546875" style="161" customWidth="1"/>
    <col min="13833" max="13833" width="11.5703125" style="161" customWidth="1"/>
    <col min="13834" max="13834" width="2.140625" style="161" customWidth="1"/>
    <col min="13835" max="13835" width="11.42578125" style="161"/>
    <col min="13836" max="13836" width="1.42578125" style="161" customWidth="1"/>
    <col min="13837" max="13837" width="11.42578125" style="161"/>
    <col min="13838" max="13838" width="2" style="161" customWidth="1"/>
    <col min="13839" max="13839" width="11.42578125" style="161"/>
    <col min="13840" max="13840" width="2.85546875" style="161" customWidth="1"/>
    <col min="13841" max="13841" width="3.140625" style="161" customWidth="1"/>
    <col min="13842" max="14052" width="11.42578125" style="161"/>
    <col min="14053" max="14053" width="2.7109375" style="161" customWidth="1"/>
    <col min="14054" max="14054" width="10.5703125" style="161" customWidth="1"/>
    <col min="14055" max="14055" width="13.7109375" style="161" customWidth="1"/>
    <col min="14056" max="14056" width="16.5703125" style="161" customWidth="1"/>
    <col min="14057" max="14057" width="17.7109375" style="161" customWidth="1"/>
    <col min="14058" max="14058" width="10.7109375" style="161" customWidth="1"/>
    <col min="14059" max="14059" width="10" style="161" customWidth="1"/>
    <col min="14060" max="14060" width="2.7109375" style="161" customWidth="1"/>
    <col min="14061" max="14062" width="10" style="161" customWidth="1"/>
    <col min="14063" max="14063" width="2.42578125" style="161" customWidth="1"/>
    <col min="14064" max="14064" width="11.42578125" style="161"/>
    <col min="14065" max="14065" width="33" style="161" customWidth="1"/>
    <col min="14066" max="14066" width="5" style="161" customWidth="1"/>
    <col min="14067" max="14067" width="12.28515625" style="161" customWidth="1"/>
    <col min="14068" max="14068" width="5" style="161" customWidth="1"/>
    <col min="14069" max="14069" width="5.140625" style="161" customWidth="1"/>
    <col min="14070" max="14070" width="21.5703125" style="161" customWidth="1"/>
    <col min="14071" max="14071" width="5.140625" style="161" customWidth="1"/>
    <col min="14072" max="14072" width="23.7109375" style="161" customWidth="1"/>
    <col min="14073" max="14073" width="5.140625" style="161" customWidth="1"/>
    <col min="14074" max="14074" width="29.28515625" style="161" customWidth="1"/>
    <col min="14075" max="14075" width="5.140625" style="161" customWidth="1"/>
    <col min="14076" max="14076" width="21.140625" style="161" customWidth="1"/>
    <col min="14077" max="14077" width="5.140625" style="161" customWidth="1"/>
    <col min="14078" max="14078" width="3.7109375" style="161" customWidth="1"/>
    <col min="14079" max="14079" width="10.7109375" style="161" customWidth="1"/>
    <col min="14080" max="14080" width="2.28515625" style="161" customWidth="1"/>
    <col min="14081" max="14081" width="10.28515625" style="161" customWidth="1"/>
    <col min="14082" max="14082" width="1.85546875" style="161" customWidth="1"/>
    <col min="14083" max="14083" width="11.42578125" style="161"/>
    <col min="14084" max="14084" width="2.28515625" style="161" customWidth="1"/>
    <col min="14085" max="14085" width="11.42578125" style="161"/>
    <col min="14086" max="14087" width="3.42578125" style="161" customWidth="1"/>
    <col min="14088" max="14088" width="2.85546875" style="161" customWidth="1"/>
    <col min="14089" max="14089" width="11.5703125" style="161" customWidth="1"/>
    <col min="14090" max="14090" width="2.140625" style="161" customWidth="1"/>
    <col min="14091" max="14091" width="11.42578125" style="161"/>
    <col min="14092" max="14092" width="1.42578125" style="161" customWidth="1"/>
    <col min="14093" max="14093" width="11.42578125" style="161"/>
    <col min="14094" max="14094" width="2" style="161" customWidth="1"/>
    <col min="14095" max="14095" width="11.42578125" style="161"/>
    <col min="14096" max="14096" width="2.85546875" style="161" customWidth="1"/>
    <col min="14097" max="14097" width="3.140625" style="161" customWidth="1"/>
    <col min="14098" max="14308" width="11.42578125" style="161"/>
    <col min="14309" max="14309" width="2.7109375" style="161" customWidth="1"/>
    <col min="14310" max="14310" width="10.5703125" style="161" customWidth="1"/>
    <col min="14311" max="14311" width="13.7109375" style="161" customWidth="1"/>
    <col min="14312" max="14312" width="16.5703125" style="161" customWidth="1"/>
    <col min="14313" max="14313" width="17.7109375" style="161" customWidth="1"/>
    <col min="14314" max="14314" width="10.7109375" style="161" customWidth="1"/>
    <col min="14315" max="14315" width="10" style="161" customWidth="1"/>
    <col min="14316" max="14316" width="2.7109375" style="161" customWidth="1"/>
    <col min="14317" max="14318" width="10" style="161" customWidth="1"/>
    <col min="14319" max="14319" width="2.42578125" style="161" customWidth="1"/>
    <col min="14320" max="14320" width="11.42578125" style="161"/>
    <col min="14321" max="14321" width="33" style="161" customWidth="1"/>
    <col min="14322" max="14322" width="5" style="161" customWidth="1"/>
    <col min="14323" max="14323" width="12.28515625" style="161" customWidth="1"/>
    <col min="14324" max="14324" width="5" style="161" customWidth="1"/>
    <col min="14325" max="14325" width="5.140625" style="161" customWidth="1"/>
    <col min="14326" max="14326" width="21.5703125" style="161" customWidth="1"/>
    <col min="14327" max="14327" width="5.140625" style="161" customWidth="1"/>
    <col min="14328" max="14328" width="23.7109375" style="161" customWidth="1"/>
    <col min="14329" max="14329" width="5.140625" style="161" customWidth="1"/>
    <col min="14330" max="14330" width="29.28515625" style="161" customWidth="1"/>
    <col min="14331" max="14331" width="5.140625" style="161" customWidth="1"/>
    <col min="14332" max="14332" width="21.140625" style="161" customWidth="1"/>
    <col min="14333" max="14333" width="5.140625" style="161" customWidth="1"/>
    <col min="14334" max="14334" width="3.7109375" style="161" customWidth="1"/>
    <col min="14335" max="14335" width="10.7109375" style="161" customWidth="1"/>
    <col min="14336" max="14336" width="2.28515625" style="161" customWidth="1"/>
    <col min="14337" max="14337" width="10.28515625" style="161" customWidth="1"/>
    <col min="14338" max="14338" width="1.85546875" style="161" customWidth="1"/>
    <col min="14339" max="14339" width="11.42578125" style="161"/>
    <col min="14340" max="14340" width="2.28515625" style="161" customWidth="1"/>
    <col min="14341" max="14341" width="11.42578125" style="161"/>
    <col min="14342" max="14343" width="3.42578125" style="161" customWidth="1"/>
    <col min="14344" max="14344" width="2.85546875" style="161" customWidth="1"/>
    <col min="14345" max="14345" width="11.5703125" style="161" customWidth="1"/>
    <col min="14346" max="14346" width="2.140625" style="161" customWidth="1"/>
    <col min="14347" max="14347" width="11.42578125" style="161"/>
    <col min="14348" max="14348" width="1.42578125" style="161" customWidth="1"/>
    <col min="14349" max="14349" width="11.42578125" style="161"/>
    <col min="14350" max="14350" width="2" style="161" customWidth="1"/>
    <col min="14351" max="14351" width="11.42578125" style="161"/>
    <col min="14352" max="14352" width="2.85546875" style="161" customWidth="1"/>
    <col min="14353" max="14353" width="3.140625" style="161" customWidth="1"/>
    <col min="14354" max="14564" width="11.42578125" style="161"/>
    <col min="14565" max="14565" width="2.7109375" style="161" customWidth="1"/>
    <col min="14566" max="14566" width="10.5703125" style="161" customWidth="1"/>
    <col min="14567" max="14567" width="13.7109375" style="161" customWidth="1"/>
    <col min="14568" max="14568" width="16.5703125" style="161" customWidth="1"/>
    <col min="14569" max="14569" width="17.7109375" style="161" customWidth="1"/>
    <col min="14570" max="14570" width="10.7109375" style="161" customWidth="1"/>
    <col min="14571" max="14571" width="10" style="161" customWidth="1"/>
    <col min="14572" max="14572" width="2.7109375" style="161" customWidth="1"/>
    <col min="14573" max="14574" width="10" style="161" customWidth="1"/>
    <col min="14575" max="14575" width="2.42578125" style="161" customWidth="1"/>
    <col min="14576" max="14576" width="11.42578125" style="161"/>
    <col min="14577" max="14577" width="33" style="161" customWidth="1"/>
    <col min="14578" max="14578" width="5" style="161" customWidth="1"/>
    <col min="14579" max="14579" width="12.28515625" style="161" customWidth="1"/>
    <col min="14580" max="14580" width="5" style="161" customWidth="1"/>
    <col min="14581" max="14581" width="5.140625" style="161" customWidth="1"/>
    <col min="14582" max="14582" width="21.5703125" style="161" customWidth="1"/>
    <col min="14583" max="14583" width="5.140625" style="161" customWidth="1"/>
    <col min="14584" max="14584" width="23.7109375" style="161" customWidth="1"/>
    <col min="14585" max="14585" width="5.140625" style="161" customWidth="1"/>
    <col min="14586" max="14586" width="29.28515625" style="161" customWidth="1"/>
    <col min="14587" max="14587" width="5.140625" style="161" customWidth="1"/>
    <col min="14588" max="14588" width="21.140625" style="161" customWidth="1"/>
    <col min="14589" max="14589" width="5.140625" style="161" customWidth="1"/>
    <col min="14590" max="14590" width="3.7109375" style="161" customWidth="1"/>
    <col min="14591" max="14591" width="10.7109375" style="161" customWidth="1"/>
    <col min="14592" max="14592" width="2.28515625" style="161" customWidth="1"/>
    <col min="14593" max="14593" width="10.28515625" style="161" customWidth="1"/>
    <col min="14594" max="14594" width="1.85546875" style="161" customWidth="1"/>
    <col min="14595" max="14595" width="11.42578125" style="161"/>
    <col min="14596" max="14596" width="2.28515625" style="161" customWidth="1"/>
    <col min="14597" max="14597" width="11.42578125" style="161"/>
    <col min="14598" max="14599" width="3.42578125" style="161" customWidth="1"/>
    <col min="14600" max="14600" width="2.85546875" style="161" customWidth="1"/>
    <col min="14601" max="14601" width="11.5703125" style="161" customWidth="1"/>
    <col min="14602" max="14602" width="2.140625" style="161" customWidth="1"/>
    <col min="14603" max="14603" width="11.42578125" style="161"/>
    <col min="14604" max="14604" width="1.42578125" style="161" customWidth="1"/>
    <col min="14605" max="14605" width="11.42578125" style="161"/>
    <col min="14606" max="14606" width="2" style="161" customWidth="1"/>
    <col min="14607" max="14607" width="11.42578125" style="161"/>
    <col min="14608" max="14608" width="2.85546875" style="161" customWidth="1"/>
    <col min="14609" max="14609" width="3.140625" style="161" customWidth="1"/>
    <col min="14610" max="14820" width="11.42578125" style="161"/>
    <col min="14821" max="14821" width="2.7109375" style="161" customWidth="1"/>
    <col min="14822" max="14822" width="10.5703125" style="161" customWidth="1"/>
    <col min="14823" max="14823" width="13.7109375" style="161" customWidth="1"/>
    <col min="14824" max="14824" width="16.5703125" style="161" customWidth="1"/>
    <col min="14825" max="14825" width="17.7109375" style="161" customWidth="1"/>
    <col min="14826" max="14826" width="10.7109375" style="161" customWidth="1"/>
    <col min="14827" max="14827" width="10" style="161" customWidth="1"/>
    <col min="14828" max="14828" width="2.7109375" style="161" customWidth="1"/>
    <col min="14829" max="14830" width="10" style="161" customWidth="1"/>
    <col min="14831" max="14831" width="2.42578125" style="161" customWidth="1"/>
    <col min="14832" max="14832" width="11.42578125" style="161"/>
    <col min="14833" max="14833" width="33" style="161" customWidth="1"/>
    <col min="14834" max="14834" width="5" style="161" customWidth="1"/>
    <col min="14835" max="14835" width="12.28515625" style="161" customWidth="1"/>
    <col min="14836" max="14836" width="5" style="161" customWidth="1"/>
    <col min="14837" max="14837" width="5.140625" style="161" customWidth="1"/>
    <col min="14838" max="14838" width="21.5703125" style="161" customWidth="1"/>
    <col min="14839" max="14839" width="5.140625" style="161" customWidth="1"/>
    <col min="14840" max="14840" width="23.7109375" style="161" customWidth="1"/>
    <col min="14841" max="14841" width="5.140625" style="161" customWidth="1"/>
    <col min="14842" max="14842" width="29.28515625" style="161" customWidth="1"/>
    <col min="14843" max="14843" width="5.140625" style="161" customWidth="1"/>
    <col min="14844" max="14844" width="21.140625" style="161" customWidth="1"/>
    <col min="14845" max="14845" width="5.140625" style="161" customWidth="1"/>
    <col min="14846" max="14846" width="3.7109375" style="161" customWidth="1"/>
    <col min="14847" max="14847" width="10.7109375" style="161" customWidth="1"/>
    <col min="14848" max="14848" width="2.28515625" style="161" customWidth="1"/>
    <col min="14849" max="14849" width="10.28515625" style="161" customWidth="1"/>
    <col min="14850" max="14850" width="1.85546875" style="161" customWidth="1"/>
    <col min="14851" max="14851" width="11.42578125" style="161"/>
    <col min="14852" max="14852" width="2.28515625" style="161" customWidth="1"/>
    <col min="14853" max="14853" width="11.42578125" style="161"/>
    <col min="14854" max="14855" width="3.42578125" style="161" customWidth="1"/>
    <col min="14856" max="14856" width="2.85546875" style="161" customWidth="1"/>
    <col min="14857" max="14857" width="11.5703125" style="161" customWidth="1"/>
    <col min="14858" max="14858" width="2.140625" style="161" customWidth="1"/>
    <col min="14859" max="14859" width="11.42578125" style="161"/>
    <col min="14860" max="14860" width="1.42578125" style="161" customWidth="1"/>
    <col min="14861" max="14861" width="11.42578125" style="161"/>
    <col min="14862" max="14862" width="2" style="161" customWidth="1"/>
    <col min="14863" max="14863" width="11.42578125" style="161"/>
    <col min="14864" max="14864" width="2.85546875" style="161" customWidth="1"/>
    <col min="14865" max="14865" width="3.140625" style="161" customWidth="1"/>
    <col min="14866" max="15076" width="11.42578125" style="161"/>
    <col min="15077" max="15077" width="2.7109375" style="161" customWidth="1"/>
    <col min="15078" max="15078" width="10.5703125" style="161" customWidth="1"/>
    <col min="15079" max="15079" width="13.7109375" style="161" customWidth="1"/>
    <col min="15080" max="15080" width="16.5703125" style="161" customWidth="1"/>
    <col min="15081" max="15081" width="17.7109375" style="161" customWidth="1"/>
    <col min="15082" max="15082" width="10.7109375" style="161" customWidth="1"/>
    <col min="15083" max="15083" width="10" style="161" customWidth="1"/>
    <col min="15084" max="15084" width="2.7109375" style="161" customWidth="1"/>
    <col min="15085" max="15086" width="10" style="161" customWidth="1"/>
    <col min="15087" max="15087" width="2.42578125" style="161" customWidth="1"/>
    <col min="15088" max="15088" width="11.42578125" style="161"/>
    <col min="15089" max="15089" width="33" style="161" customWidth="1"/>
    <col min="15090" max="15090" width="5" style="161" customWidth="1"/>
    <col min="15091" max="15091" width="12.28515625" style="161" customWidth="1"/>
    <col min="15092" max="15092" width="5" style="161" customWidth="1"/>
    <col min="15093" max="15093" width="5.140625" style="161" customWidth="1"/>
    <col min="15094" max="15094" width="21.5703125" style="161" customWidth="1"/>
    <col min="15095" max="15095" width="5.140625" style="161" customWidth="1"/>
    <col min="15096" max="15096" width="23.7109375" style="161" customWidth="1"/>
    <col min="15097" max="15097" width="5.140625" style="161" customWidth="1"/>
    <col min="15098" max="15098" width="29.28515625" style="161" customWidth="1"/>
    <col min="15099" max="15099" width="5.140625" style="161" customWidth="1"/>
    <col min="15100" max="15100" width="21.140625" style="161" customWidth="1"/>
    <col min="15101" max="15101" width="5.140625" style="161" customWidth="1"/>
    <col min="15102" max="15102" width="3.7109375" style="161" customWidth="1"/>
    <col min="15103" max="15103" width="10.7109375" style="161" customWidth="1"/>
    <col min="15104" max="15104" width="2.28515625" style="161" customWidth="1"/>
    <col min="15105" max="15105" width="10.28515625" style="161" customWidth="1"/>
    <col min="15106" max="15106" width="1.85546875" style="161" customWidth="1"/>
    <col min="15107" max="15107" width="11.42578125" style="161"/>
    <col min="15108" max="15108" width="2.28515625" style="161" customWidth="1"/>
    <col min="15109" max="15109" width="11.42578125" style="161"/>
    <col min="15110" max="15111" width="3.42578125" style="161" customWidth="1"/>
    <col min="15112" max="15112" width="2.85546875" style="161" customWidth="1"/>
    <col min="15113" max="15113" width="11.5703125" style="161" customWidth="1"/>
    <col min="15114" max="15114" width="2.140625" style="161" customWidth="1"/>
    <col min="15115" max="15115" width="11.42578125" style="161"/>
    <col min="15116" max="15116" width="1.42578125" style="161" customWidth="1"/>
    <col min="15117" max="15117" width="11.42578125" style="161"/>
    <col min="15118" max="15118" width="2" style="161" customWidth="1"/>
    <col min="15119" max="15119" width="11.42578125" style="161"/>
    <col min="15120" max="15120" width="2.85546875" style="161" customWidth="1"/>
    <col min="15121" max="15121" width="3.140625" style="161" customWidth="1"/>
    <col min="15122" max="15332" width="11.42578125" style="161"/>
    <col min="15333" max="15333" width="2.7109375" style="161" customWidth="1"/>
    <col min="15334" max="15334" width="10.5703125" style="161" customWidth="1"/>
    <col min="15335" max="15335" width="13.7109375" style="161" customWidth="1"/>
    <col min="15336" max="15336" width="16.5703125" style="161" customWidth="1"/>
    <col min="15337" max="15337" width="17.7109375" style="161" customWidth="1"/>
    <col min="15338" max="15338" width="10.7109375" style="161" customWidth="1"/>
    <col min="15339" max="15339" width="10" style="161" customWidth="1"/>
    <col min="15340" max="15340" width="2.7109375" style="161" customWidth="1"/>
    <col min="15341" max="15342" width="10" style="161" customWidth="1"/>
    <col min="15343" max="15343" width="2.42578125" style="161" customWidth="1"/>
    <col min="15344" max="15344" width="11.42578125" style="161"/>
    <col min="15345" max="15345" width="33" style="161" customWidth="1"/>
    <col min="15346" max="15346" width="5" style="161" customWidth="1"/>
    <col min="15347" max="15347" width="12.28515625" style="161" customWidth="1"/>
    <col min="15348" max="15348" width="5" style="161" customWidth="1"/>
    <col min="15349" max="15349" width="5.140625" style="161" customWidth="1"/>
    <col min="15350" max="15350" width="21.5703125" style="161" customWidth="1"/>
    <col min="15351" max="15351" width="5.140625" style="161" customWidth="1"/>
    <col min="15352" max="15352" width="23.7109375" style="161" customWidth="1"/>
    <col min="15353" max="15353" width="5.140625" style="161" customWidth="1"/>
    <col min="15354" max="15354" width="29.28515625" style="161" customWidth="1"/>
    <col min="15355" max="15355" width="5.140625" style="161" customWidth="1"/>
    <col min="15356" max="15356" width="21.140625" style="161" customWidth="1"/>
    <col min="15357" max="15357" width="5.140625" style="161" customWidth="1"/>
    <col min="15358" max="15358" width="3.7109375" style="161" customWidth="1"/>
    <col min="15359" max="15359" width="10.7109375" style="161" customWidth="1"/>
    <col min="15360" max="15360" width="2.28515625" style="161" customWidth="1"/>
    <col min="15361" max="15361" width="10.28515625" style="161" customWidth="1"/>
    <col min="15362" max="15362" width="1.85546875" style="161" customWidth="1"/>
    <col min="15363" max="15363" width="11.42578125" style="161"/>
    <col min="15364" max="15364" width="2.28515625" style="161" customWidth="1"/>
    <col min="15365" max="15365" width="11.42578125" style="161"/>
    <col min="15366" max="15367" width="3.42578125" style="161" customWidth="1"/>
    <col min="15368" max="15368" width="2.85546875" style="161" customWidth="1"/>
    <col min="15369" max="15369" width="11.5703125" style="161" customWidth="1"/>
    <col min="15370" max="15370" width="2.140625" style="161" customWidth="1"/>
    <col min="15371" max="15371" width="11.42578125" style="161"/>
    <col min="15372" max="15372" width="1.42578125" style="161" customWidth="1"/>
    <col min="15373" max="15373" width="11.42578125" style="161"/>
    <col min="15374" max="15374" width="2" style="161" customWidth="1"/>
    <col min="15375" max="15375" width="11.42578125" style="161"/>
    <col min="15376" max="15376" width="2.85546875" style="161" customWidth="1"/>
    <col min="15377" max="15377" width="3.140625" style="161" customWidth="1"/>
    <col min="15378" max="15588" width="11.42578125" style="161"/>
    <col min="15589" max="15589" width="2.7109375" style="161" customWidth="1"/>
    <col min="15590" max="15590" width="10.5703125" style="161" customWidth="1"/>
    <col min="15591" max="15591" width="13.7109375" style="161" customWidth="1"/>
    <col min="15592" max="15592" width="16.5703125" style="161" customWidth="1"/>
    <col min="15593" max="15593" width="17.7109375" style="161" customWidth="1"/>
    <col min="15594" max="15594" width="10.7109375" style="161" customWidth="1"/>
    <col min="15595" max="15595" width="10" style="161" customWidth="1"/>
    <col min="15596" max="15596" width="2.7109375" style="161" customWidth="1"/>
    <col min="15597" max="15598" width="10" style="161" customWidth="1"/>
    <col min="15599" max="15599" width="2.42578125" style="161" customWidth="1"/>
    <col min="15600" max="15600" width="11.42578125" style="161"/>
    <col min="15601" max="15601" width="33" style="161" customWidth="1"/>
    <col min="15602" max="15602" width="5" style="161" customWidth="1"/>
    <col min="15603" max="15603" width="12.28515625" style="161" customWidth="1"/>
    <col min="15604" max="15604" width="5" style="161" customWidth="1"/>
    <col min="15605" max="15605" width="5.140625" style="161" customWidth="1"/>
    <col min="15606" max="15606" width="21.5703125" style="161" customWidth="1"/>
    <col min="15607" max="15607" width="5.140625" style="161" customWidth="1"/>
    <col min="15608" max="15608" width="23.7109375" style="161" customWidth="1"/>
    <col min="15609" max="15609" width="5.140625" style="161" customWidth="1"/>
    <col min="15610" max="15610" width="29.28515625" style="161" customWidth="1"/>
    <col min="15611" max="15611" width="5.140625" style="161" customWidth="1"/>
    <col min="15612" max="15612" width="21.140625" style="161" customWidth="1"/>
    <col min="15613" max="15613" width="5.140625" style="161" customWidth="1"/>
    <col min="15614" max="15614" width="3.7109375" style="161" customWidth="1"/>
    <col min="15615" max="15615" width="10.7109375" style="161" customWidth="1"/>
    <col min="15616" max="15616" width="2.28515625" style="161" customWidth="1"/>
    <col min="15617" max="15617" width="10.28515625" style="161" customWidth="1"/>
    <col min="15618" max="15618" width="1.85546875" style="161" customWidth="1"/>
    <col min="15619" max="15619" width="11.42578125" style="161"/>
    <col min="15620" max="15620" width="2.28515625" style="161" customWidth="1"/>
    <col min="15621" max="15621" width="11.42578125" style="161"/>
    <col min="15622" max="15623" width="3.42578125" style="161" customWidth="1"/>
    <col min="15624" max="15624" width="2.85546875" style="161" customWidth="1"/>
    <col min="15625" max="15625" width="11.5703125" style="161" customWidth="1"/>
    <col min="15626" max="15626" width="2.140625" style="161" customWidth="1"/>
    <col min="15627" max="15627" width="11.42578125" style="161"/>
    <col min="15628" max="15628" width="1.42578125" style="161" customWidth="1"/>
    <col min="15629" max="15629" width="11.42578125" style="161"/>
    <col min="15630" max="15630" width="2" style="161" customWidth="1"/>
    <col min="15631" max="15631" width="11.42578125" style="161"/>
    <col min="15632" max="15632" width="2.85546875" style="161" customWidth="1"/>
    <col min="15633" max="15633" width="3.140625" style="161" customWidth="1"/>
    <col min="15634" max="15844" width="11.42578125" style="161"/>
    <col min="15845" max="15845" width="2.7109375" style="161" customWidth="1"/>
    <col min="15846" max="15846" width="10.5703125" style="161" customWidth="1"/>
    <col min="15847" max="15847" width="13.7109375" style="161" customWidth="1"/>
    <col min="15848" max="15848" width="16.5703125" style="161" customWidth="1"/>
    <col min="15849" max="15849" width="17.7109375" style="161" customWidth="1"/>
    <col min="15850" max="15850" width="10.7109375" style="161" customWidth="1"/>
    <col min="15851" max="15851" width="10" style="161" customWidth="1"/>
    <col min="15852" max="15852" width="2.7109375" style="161" customWidth="1"/>
    <col min="15853" max="15854" width="10" style="161" customWidth="1"/>
    <col min="15855" max="15855" width="2.42578125" style="161" customWidth="1"/>
    <col min="15856" max="15856" width="11.42578125" style="161"/>
    <col min="15857" max="15857" width="33" style="161" customWidth="1"/>
    <col min="15858" max="15858" width="5" style="161" customWidth="1"/>
    <col min="15859" max="15859" width="12.28515625" style="161" customWidth="1"/>
    <col min="15860" max="15860" width="5" style="161" customWidth="1"/>
    <col min="15861" max="15861" width="5.140625" style="161" customWidth="1"/>
    <col min="15862" max="15862" width="21.5703125" style="161" customWidth="1"/>
    <col min="15863" max="15863" width="5.140625" style="161" customWidth="1"/>
    <col min="15864" max="15864" width="23.7109375" style="161" customWidth="1"/>
    <col min="15865" max="15865" width="5.140625" style="161" customWidth="1"/>
    <col min="15866" max="15866" width="29.28515625" style="161" customWidth="1"/>
    <col min="15867" max="15867" width="5.140625" style="161" customWidth="1"/>
    <col min="15868" max="15868" width="21.140625" style="161" customWidth="1"/>
    <col min="15869" max="15869" width="5.140625" style="161" customWidth="1"/>
    <col min="15870" max="15870" width="3.7109375" style="161" customWidth="1"/>
    <col min="15871" max="15871" width="10.7109375" style="161" customWidth="1"/>
    <col min="15872" max="15872" width="2.28515625" style="161" customWidth="1"/>
    <col min="15873" max="15873" width="10.28515625" style="161" customWidth="1"/>
    <col min="15874" max="15874" width="1.85546875" style="161" customWidth="1"/>
    <col min="15875" max="15875" width="11.42578125" style="161"/>
    <col min="15876" max="15876" width="2.28515625" style="161" customWidth="1"/>
    <col min="15877" max="15877" width="11.42578125" style="161"/>
    <col min="15878" max="15879" width="3.42578125" style="161" customWidth="1"/>
    <col min="15880" max="15880" width="2.85546875" style="161" customWidth="1"/>
    <col min="15881" max="15881" width="11.5703125" style="161" customWidth="1"/>
    <col min="15882" max="15882" width="2.140625" style="161" customWidth="1"/>
    <col min="15883" max="15883" width="11.42578125" style="161"/>
    <col min="15884" max="15884" width="1.42578125" style="161" customWidth="1"/>
    <col min="15885" max="15885" width="11.42578125" style="161"/>
    <col min="15886" max="15886" width="2" style="161" customWidth="1"/>
    <col min="15887" max="15887" width="11.42578125" style="161"/>
    <col min="15888" max="15888" width="2.85546875" style="161" customWidth="1"/>
    <col min="15889" max="15889" width="3.140625" style="161" customWidth="1"/>
    <col min="15890" max="16100" width="11.42578125" style="161"/>
    <col min="16101" max="16101" width="2.7109375" style="161" customWidth="1"/>
    <col min="16102" max="16102" width="10.5703125" style="161" customWidth="1"/>
    <col min="16103" max="16103" width="13.7109375" style="161" customWidth="1"/>
    <col min="16104" max="16104" width="16.5703125" style="161" customWidth="1"/>
    <col min="16105" max="16105" width="17.7109375" style="161" customWidth="1"/>
    <col min="16106" max="16106" width="10.7109375" style="161" customWidth="1"/>
    <col min="16107" max="16107" width="10" style="161" customWidth="1"/>
    <col min="16108" max="16108" width="2.7109375" style="161" customWidth="1"/>
    <col min="16109" max="16110" width="10" style="161" customWidth="1"/>
    <col min="16111" max="16111" width="2.42578125" style="161" customWidth="1"/>
    <col min="16112" max="16112" width="11.42578125" style="161"/>
    <col min="16113" max="16113" width="33" style="161" customWidth="1"/>
    <col min="16114" max="16114" width="5" style="161" customWidth="1"/>
    <col min="16115" max="16115" width="12.28515625" style="161" customWidth="1"/>
    <col min="16116" max="16116" width="5" style="161" customWidth="1"/>
    <col min="16117" max="16117" width="5.140625" style="161" customWidth="1"/>
    <col min="16118" max="16118" width="21.5703125" style="161" customWidth="1"/>
    <col min="16119" max="16119" width="5.140625" style="161" customWidth="1"/>
    <col min="16120" max="16120" width="23.7109375" style="161" customWidth="1"/>
    <col min="16121" max="16121" width="5.140625" style="161" customWidth="1"/>
    <col min="16122" max="16122" width="29.28515625" style="161" customWidth="1"/>
    <col min="16123" max="16123" width="5.140625" style="161" customWidth="1"/>
    <col min="16124" max="16124" width="21.140625" style="161" customWidth="1"/>
    <col min="16125" max="16125" width="5.140625" style="161" customWidth="1"/>
    <col min="16126" max="16126" width="3.7109375" style="161" customWidth="1"/>
    <col min="16127" max="16127" width="10.7109375" style="161" customWidth="1"/>
    <col min="16128" max="16128" width="2.28515625" style="161" customWidth="1"/>
    <col min="16129" max="16129" width="10.28515625" style="161" customWidth="1"/>
    <col min="16130" max="16130" width="1.85546875" style="161" customWidth="1"/>
    <col min="16131" max="16131" width="11.42578125" style="161"/>
    <col min="16132" max="16132" width="2.28515625" style="161" customWidth="1"/>
    <col min="16133" max="16133" width="11.42578125" style="161"/>
    <col min="16134" max="16135" width="3.42578125" style="161" customWidth="1"/>
    <col min="16136" max="16136" width="2.85546875" style="161" customWidth="1"/>
    <col min="16137" max="16137" width="11.5703125" style="161" customWidth="1"/>
    <col min="16138" max="16138" width="2.140625" style="161" customWidth="1"/>
    <col min="16139" max="16139" width="11.42578125" style="161"/>
    <col min="16140" max="16140" width="1.42578125" style="161" customWidth="1"/>
    <col min="16141" max="16141" width="11.42578125" style="161"/>
    <col min="16142" max="16142" width="2" style="161" customWidth="1"/>
    <col min="16143" max="16143" width="11.42578125" style="161"/>
    <col min="16144" max="16144" width="2.85546875" style="161" customWidth="1"/>
    <col min="16145" max="16145" width="3.140625" style="161" customWidth="1"/>
    <col min="16146" max="16384" width="11.42578125" style="161"/>
  </cols>
  <sheetData>
    <row r="1" spans="1:21">
      <c r="A1" s="87">
        <v>0</v>
      </c>
      <c r="B1" s="87">
        <v>0</v>
      </c>
      <c r="C1" s="87">
        <v>0</v>
      </c>
      <c r="D1" s="87">
        <v>0</v>
      </c>
      <c r="E1" s="87"/>
      <c r="F1" s="87"/>
      <c r="G1" s="87"/>
      <c r="H1" s="87"/>
      <c r="I1" s="87"/>
      <c r="J1" s="87"/>
      <c r="K1" s="87"/>
      <c r="L1" s="87">
        <v>0</v>
      </c>
      <c r="M1" s="87">
        <v>0</v>
      </c>
      <c r="N1" s="87"/>
      <c r="O1" s="87">
        <v>0</v>
      </c>
      <c r="P1" s="87">
        <v>0</v>
      </c>
      <c r="Q1" s="87">
        <v>0</v>
      </c>
      <c r="R1" s="87">
        <v>0</v>
      </c>
      <c r="S1" s="87"/>
      <c r="T1" s="87">
        <v>0</v>
      </c>
      <c r="U1" s="87">
        <v>0</v>
      </c>
    </row>
    <row r="2" spans="1:21" ht="47.25" customHeight="1">
      <c r="A2" s="87">
        <v>0</v>
      </c>
      <c r="B2" s="162" t="s">
        <v>334</v>
      </c>
      <c r="C2" s="163" t="s">
        <v>1623</v>
      </c>
      <c r="D2" s="3118" t="s">
        <v>1622</v>
      </c>
      <c r="E2" s="3119"/>
      <c r="F2" s="3119"/>
      <c r="G2" s="3119"/>
      <c r="H2" s="3119"/>
      <c r="I2" s="3119"/>
      <c r="J2" s="3119"/>
      <c r="K2" s="3119"/>
      <c r="L2" s="3119"/>
      <c r="M2" s="3119"/>
      <c r="N2" s="3119"/>
      <c r="O2" s="3119"/>
      <c r="P2" s="3119"/>
      <c r="Q2" s="3119"/>
      <c r="R2" s="3119"/>
      <c r="S2" s="3119"/>
      <c r="T2" s="3119"/>
      <c r="U2" s="3120"/>
    </row>
    <row r="3" spans="1:21" ht="32.25" customHeight="1">
      <c r="A3" s="87">
        <v>0</v>
      </c>
      <c r="B3" s="87">
        <v>0</v>
      </c>
      <c r="C3" s="87">
        <v>0</v>
      </c>
      <c r="D3" s="87">
        <v>0</v>
      </c>
      <c r="E3" s="87"/>
      <c r="F3" s="87"/>
      <c r="G3" s="87"/>
      <c r="H3" s="87"/>
      <c r="I3" s="87"/>
      <c r="J3" s="87"/>
      <c r="K3" s="87"/>
      <c r="L3" s="87">
        <v>0</v>
      </c>
      <c r="M3" s="87">
        <v>0</v>
      </c>
      <c r="N3" s="87"/>
      <c r="O3" s="1881">
        <v>0</v>
      </c>
      <c r="P3" s="1881">
        <v>0</v>
      </c>
      <c r="Q3" s="1881">
        <v>0</v>
      </c>
      <c r="R3" s="1881">
        <v>0</v>
      </c>
      <c r="S3" s="1881"/>
      <c r="T3" s="1881">
        <v>0</v>
      </c>
      <c r="U3" s="1881">
        <v>0</v>
      </c>
    </row>
    <row r="4" spans="1:21" ht="30" customHeight="1">
      <c r="A4" s="87">
        <v>0</v>
      </c>
      <c r="B4" s="11" t="s">
        <v>539</v>
      </c>
      <c r="C4" s="3129" t="s">
        <v>645</v>
      </c>
      <c r="D4" s="3129"/>
      <c r="E4" s="3129"/>
      <c r="F4" s="3129"/>
      <c r="G4" s="3129"/>
      <c r="H4" s="3129"/>
      <c r="I4" s="3129"/>
      <c r="J4" s="3129"/>
      <c r="K4" s="3129"/>
      <c r="L4" s="3129"/>
      <c r="M4" s="3130" t="s">
        <v>693</v>
      </c>
      <c r="N4" s="3130"/>
      <c r="O4" s="22" t="s">
        <v>694</v>
      </c>
      <c r="P4" s="1881">
        <v>0</v>
      </c>
      <c r="Q4" s="176"/>
      <c r="R4" s="176"/>
      <c r="S4" s="176"/>
      <c r="T4" s="176"/>
      <c r="U4" s="176"/>
    </row>
    <row r="5" spans="1:21">
      <c r="A5" s="1881">
        <v>0</v>
      </c>
      <c r="B5" s="1881">
        <v>0</v>
      </c>
      <c r="C5" s="1881">
        <v>0</v>
      </c>
      <c r="D5" s="1881">
        <v>0</v>
      </c>
      <c r="E5" s="1881"/>
      <c r="F5" s="1881"/>
      <c r="G5" s="1881"/>
      <c r="H5" s="1881"/>
      <c r="I5" s="1881"/>
      <c r="J5" s="1881"/>
      <c r="K5" s="1881"/>
      <c r="L5" s="1881">
        <v>0</v>
      </c>
      <c r="M5" s="176"/>
      <c r="N5" s="176"/>
      <c r="O5" s="176"/>
      <c r="P5" s="1881">
        <v>0</v>
      </c>
      <c r="Q5" s="176"/>
      <c r="R5" s="176"/>
      <c r="S5" s="176"/>
      <c r="T5" s="176"/>
      <c r="U5" s="176"/>
    </row>
    <row r="6" spans="1:21">
      <c r="A6" s="1881"/>
      <c r="B6" s="1881"/>
      <c r="C6" s="1881"/>
      <c r="D6" s="1881"/>
      <c r="E6" s="1881"/>
      <c r="F6" s="1881"/>
      <c r="G6" s="1881"/>
      <c r="H6" s="1881"/>
      <c r="I6" s="1881"/>
      <c r="J6" s="1881"/>
      <c r="K6" s="1881"/>
      <c r="L6" s="1881"/>
      <c r="M6" s="176"/>
      <c r="N6" s="176"/>
      <c r="O6" s="176"/>
      <c r="P6" s="176"/>
      <c r="Q6" s="176"/>
      <c r="R6" s="176"/>
      <c r="S6" s="176"/>
      <c r="T6" s="176"/>
      <c r="U6" s="176"/>
    </row>
    <row r="7" spans="1:21" ht="41.25" customHeight="1">
      <c r="A7" s="1881"/>
      <c r="B7" s="3116" t="s">
        <v>642</v>
      </c>
      <c r="C7" s="3116"/>
      <c r="D7" s="3116"/>
      <c r="E7" s="3116"/>
      <c r="F7" s="3116"/>
      <c r="G7" s="3116"/>
      <c r="H7" s="3116"/>
      <c r="I7" s="3116"/>
      <c r="J7" s="3116"/>
      <c r="K7" s="3116"/>
      <c r="L7" s="3116"/>
      <c r="M7" s="3116"/>
      <c r="N7" s="3116"/>
      <c r="O7" s="3116"/>
      <c r="P7" s="176"/>
      <c r="Q7" s="176"/>
      <c r="R7" s="176"/>
      <c r="S7" s="176"/>
      <c r="T7" s="176"/>
      <c r="U7" s="176"/>
    </row>
    <row r="8" spans="1:21" ht="41.25" customHeight="1">
      <c r="A8" s="87"/>
      <c r="B8" s="3112" t="s">
        <v>335</v>
      </c>
      <c r="C8" s="3112"/>
      <c r="D8" s="3113" t="s">
        <v>336</v>
      </c>
      <c r="E8" s="3113"/>
      <c r="F8" s="170"/>
      <c r="G8" s="3112" t="s">
        <v>335</v>
      </c>
      <c r="H8" s="3112"/>
      <c r="I8" s="3113" t="s">
        <v>336</v>
      </c>
      <c r="J8" s="3113"/>
      <c r="K8" s="2686"/>
      <c r="L8" s="176"/>
      <c r="M8" s="176"/>
      <c r="N8" s="176"/>
      <c r="O8" s="176"/>
      <c r="P8" s="176"/>
      <c r="Q8" s="176"/>
      <c r="R8" s="176"/>
      <c r="S8" s="176"/>
      <c r="T8" s="176"/>
      <c r="U8" s="176"/>
    </row>
    <row r="9" spans="1:21" ht="36.75" customHeight="1">
      <c r="A9" s="1881">
        <v>0</v>
      </c>
      <c r="B9" s="1881">
        <v>0</v>
      </c>
      <c r="C9" s="1881">
        <v>0</v>
      </c>
      <c r="D9" s="1881"/>
      <c r="E9" s="1881"/>
      <c r="F9" s="1881"/>
      <c r="G9" s="1881"/>
      <c r="H9" s="1881"/>
      <c r="I9" s="1881"/>
      <c r="J9" s="1881"/>
      <c r="K9" s="1881"/>
      <c r="L9" s="176"/>
      <c r="M9" s="176"/>
      <c r="N9" s="176"/>
      <c r="O9" s="176"/>
      <c r="P9" s="176"/>
      <c r="Q9" s="176"/>
      <c r="R9" s="176"/>
      <c r="S9" s="176"/>
      <c r="T9" s="176"/>
      <c r="U9" s="176"/>
    </row>
    <row r="10" spans="1:21" ht="36.75" customHeight="1">
      <c r="A10" s="87">
        <v>0</v>
      </c>
      <c r="B10" s="3122" t="s">
        <v>500</v>
      </c>
      <c r="C10" s="3122"/>
      <c r="D10" s="3123" t="s">
        <v>336</v>
      </c>
      <c r="E10" s="3124"/>
      <c r="F10" s="87"/>
      <c r="G10" s="3132" t="s">
        <v>423</v>
      </c>
      <c r="H10" s="3132"/>
      <c r="I10" s="14" t="s">
        <v>424</v>
      </c>
      <c r="J10" s="14"/>
      <c r="K10" s="176"/>
      <c r="L10" s="176"/>
      <c r="M10" s="176"/>
      <c r="N10" s="176"/>
      <c r="O10" s="176"/>
      <c r="P10" s="176"/>
      <c r="Q10" s="176"/>
      <c r="R10" s="176"/>
      <c r="S10" s="176"/>
      <c r="T10" s="176"/>
      <c r="U10" s="176"/>
    </row>
    <row r="11" spans="1:21" ht="36.75" customHeight="1">
      <c r="A11" s="87"/>
      <c r="B11" s="3127" t="s">
        <v>643</v>
      </c>
      <c r="C11" s="3127"/>
      <c r="D11" s="3127"/>
      <c r="E11" s="3127"/>
      <c r="F11" s="3127"/>
      <c r="G11" s="3127"/>
      <c r="H11" s="3127"/>
      <c r="I11" s="3127"/>
      <c r="J11" s="3127"/>
      <c r="K11" s="3127"/>
      <c r="L11" s="3127"/>
      <c r="M11" s="3127"/>
      <c r="N11" s="3127"/>
      <c r="O11" s="3127"/>
      <c r="P11" s="3127"/>
      <c r="Q11" s="176"/>
      <c r="R11" s="176"/>
      <c r="S11" s="176"/>
      <c r="T11" s="176"/>
      <c r="U11" s="176"/>
    </row>
    <row r="12" spans="1:21" ht="36.75" customHeight="1">
      <c r="A12" s="1881"/>
      <c r="B12" s="3131" t="s">
        <v>501</v>
      </c>
      <c r="C12" s="3131"/>
      <c r="D12" s="14" t="s">
        <v>502</v>
      </c>
      <c r="E12" s="13"/>
      <c r="F12" s="171"/>
      <c r="G12" s="3092" t="s">
        <v>494</v>
      </c>
      <c r="H12" s="3092"/>
      <c r="I12" s="14" t="s">
        <v>495</v>
      </c>
      <c r="J12" s="13"/>
      <c r="K12" s="14" t="s">
        <v>646</v>
      </c>
      <c r="L12" s="13"/>
      <c r="M12" s="3073" t="s">
        <v>644</v>
      </c>
      <c r="N12" s="3074"/>
      <c r="O12" s="3074"/>
      <c r="P12" s="3075"/>
      <c r="Q12" s="176"/>
      <c r="R12" s="176"/>
      <c r="S12" s="176"/>
      <c r="T12" s="176"/>
      <c r="U12" s="176"/>
    </row>
    <row r="13" spans="1:21" ht="36.75" customHeight="1">
      <c r="A13" s="1881"/>
      <c r="B13" s="171"/>
      <c r="C13" s="171"/>
      <c r="D13" s="172"/>
      <c r="E13" s="171"/>
      <c r="F13" s="171"/>
      <c r="I13" s="176"/>
      <c r="J13" s="176"/>
      <c r="K13" s="176"/>
      <c r="L13" s="13"/>
      <c r="M13" s="3076"/>
      <c r="N13" s="3064"/>
      <c r="O13" s="3064"/>
      <c r="P13" s="3077"/>
      <c r="Q13" s="176"/>
      <c r="R13" s="176"/>
      <c r="S13" s="176"/>
      <c r="T13" s="176"/>
      <c r="U13" s="176"/>
    </row>
    <row r="14" spans="1:21" ht="36.75" customHeight="1">
      <c r="A14" s="1881"/>
      <c r="B14" s="3065" t="s">
        <v>503</v>
      </c>
      <c r="C14" s="3065"/>
      <c r="D14" s="14" t="s">
        <v>504</v>
      </c>
      <c r="E14" s="13"/>
      <c r="F14" s="171"/>
      <c r="G14" s="3133" t="s">
        <v>497</v>
      </c>
      <c r="H14" s="3133"/>
      <c r="I14" s="14" t="s">
        <v>498</v>
      </c>
      <c r="J14" s="13"/>
      <c r="K14" s="14" t="s">
        <v>647</v>
      </c>
      <c r="L14" s="13"/>
      <c r="M14" s="3078"/>
      <c r="N14" s="3079"/>
      <c r="O14" s="3079"/>
      <c r="P14" s="3080"/>
      <c r="Q14" s="176"/>
      <c r="R14" s="176"/>
      <c r="S14" s="176"/>
      <c r="T14" s="176"/>
      <c r="U14" s="176"/>
    </row>
    <row r="15" spans="1:21" ht="36.75" customHeight="1">
      <c r="A15" s="1881"/>
      <c r="B15" s="171">
        <v>0</v>
      </c>
      <c r="C15" s="171"/>
      <c r="D15" s="172">
        <v>0</v>
      </c>
      <c r="E15" s="171">
        <v>0</v>
      </c>
      <c r="F15" s="171"/>
      <c r="G15" s="9">
        <v>0</v>
      </c>
      <c r="H15" s="9">
        <v>0</v>
      </c>
      <c r="I15" s="172">
        <v>0</v>
      </c>
      <c r="J15" s="171">
        <v>0</v>
      </c>
      <c r="K15" s="2687"/>
      <c r="L15" s="13"/>
      <c r="M15" s="13"/>
      <c r="O15" s="168"/>
      <c r="Q15" s="176"/>
      <c r="R15" s="176"/>
      <c r="S15" s="176"/>
      <c r="T15" s="176"/>
      <c r="U15" s="176"/>
    </row>
    <row r="16" spans="1:21" ht="36.75" customHeight="1">
      <c r="A16" s="1881"/>
      <c r="B16" s="3065" t="s">
        <v>505</v>
      </c>
      <c r="C16" s="3065"/>
      <c r="D16" s="14" t="s">
        <v>504</v>
      </c>
      <c r="E16" s="13"/>
      <c r="F16" s="171"/>
      <c r="G16" s="3132" t="s">
        <v>562</v>
      </c>
      <c r="H16" s="3132"/>
      <c r="I16" s="14" t="s">
        <v>588</v>
      </c>
      <c r="J16" s="13"/>
      <c r="K16" s="14" t="s">
        <v>648</v>
      </c>
      <c r="L16" s="13"/>
      <c r="M16" s="3128" t="s">
        <v>700</v>
      </c>
      <c r="N16" s="3128"/>
      <c r="O16" s="3128"/>
      <c r="P16" s="3128"/>
      <c r="Q16" s="176"/>
      <c r="R16" s="176"/>
      <c r="S16" s="176"/>
      <c r="T16" s="176"/>
      <c r="U16" s="176"/>
    </row>
    <row r="17" spans="1:21" ht="36.75" customHeight="1">
      <c r="A17" s="1881"/>
      <c r="B17" s="171"/>
      <c r="C17" s="171"/>
      <c r="D17" s="171"/>
      <c r="E17" s="171"/>
      <c r="F17" s="171"/>
      <c r="G17" s="17"/>
      <c r="H17" s="17"/>
      <c r="I17" s="2687"/>
      <c r="J17" s="2680"/>
      <c r="K17" s="2687"/>
      <c r="L17" s="13"/>
      <c r="M17" s="3128"/>
      <c r="N17" s="3128"/>
      <c r="O17" s="3128"/>
      <c r="P17" s="3128"/>
      <c r="Q17" s="176"/>
      <c r="R17" s="176"/>
      <c r="S17" s="176"/>
      <c r="T17" s="176"/>
      <c r="U17" s="176"/>
    </row>
    <row r="18" spans="1:21" ht="36.75" customHeight="1">
      <c r="A18" s="1881"/>
      <c r="B18" s="3121" t="s">
        <v>692</v>
      </c>
      <c r="C18" s="3121"/>
      <c r="D18" s="176"/>
      <c r="E18" s="171"/>
      <c r="F18" s="171"/>
      <c r="G18" s="3132" t="s">
        <v>563</v>
      </c>
      <c r="H18" s="3132"/>
      <c r="I18" s="14" t="s">
        <v>589</v>
      </c>
      <c r="J18" s="13"/>
      <c r="K18" s="14" t="s">
        <v>649</v>
      </c>
      <c r="L18" s="13"/>
      <c r="M18" s="3128"/>
      <c r="N18" s="3128"/>
      <c r="O18" s="3128"/>
      <c r="P18" s="3128"/>
      <c r="Q18" s="176"/>
      <c r="R18" s="176"/>
      <c r="S18" s="176"/>
      <c r="T18" s="176"/>
      <c r="U18" s="176"/>
    </row>
    <row r="19" spans="1:21" ht="36.75" customHeight="1">
      <c r="A19" s="1881"/>
      <c r="B19" s="171"/>
      <c r="C19" s="171"/>
      <c r="D19" s="176"/>
      <c r="E19" s="171"/>
      <c r="F19" s="171"/>
      <c r="G19" s="17"/>
      <c r="H19" s="17"/>
      <c r="I19" s="2687"/>
      <c r="J19" s="2680"/>
      <c r="K19" s="2687"/>
      <c r="L19" s="13"/>
      <c r="M19" s="176"/>
      <c r="N19" s="169"/>
      <c r="O19" s="169"/>
      <c r="P19" s="169"/>
      <c r="Q19" s="176"/>
      <c r="R19" s="176"/>
      <c r="S19" s="176"/>
      <c r="T19" s="176"/>
      <c r="U19" s="176"/>
    </row>
    <row r="20" spans="1:21" ht="36.75" customHeight="1">
      <c r="A20" s="1881"/>
      <c r="B20" s="3121" t="s">
        <v>749</v>
      </c>
      <c r="C20" s="3121"/>
      <c r="D20" s="171"/>
      <c r="E20" s="171"/>
      <c r="F20" s="171"/>
      <c r="G20" s="3132" t="s">
        <v>565</v>
      </c>
      <c r="H20" s="3132"/>
      <c r="I20" s="14" t="s">
        <v>590</v>
      </c>
      <c r="J20" s="13"/>
      <c r="K20" s="14" t="s">
        <v>650</v>
      </c>
      <c r="L20" s="13"/>
      <c r="M20" s="171"/>
      <c r="N20" s="171"/>
      <c r="O20" s="176"/>
      <c r="P20" s="13"/>
      <c r="Q20" s="176"/>
      <c r="R20" s="176"/>
      <c r="S20" s="176"/>
      <c r="T20" s="176"/>
      <c r="U20" s="176"/>
    </row>
    <row r="21" spans="1:21" ht="36.75" customHeight="1">
      <c r="A21" s="1881"/>
      <c r="B21" s="2694"/>
      <c r="C21" s="2695"/>
      <c r="D21" s="171"/>
      <c r="E21" s="171"/>
      <c r="F21" s="171"/>
      <c r="G21" s="17"/>
      <c r="H21" s="17"/>
      <c r="I21" s="2687"/>
      <c r="J21" s="2680"/>
      <c r="K21" s="2687"/>
      <c r="L21" s="13"/>
      <c r="M21" s="13"/>
      <c r="N21" s="23" t="s">
        <v>690</v>
      </c>
      <c r="O21" s="169" t="s">
        <v>695</v>
      </c>
      <c r="P21" s="176"/>
      <c r="Q21" s="176"/>
      <c r="R21" s="176"/>
      <c r="S21" s="176"/>
      <c r="T21" s="176"/>
      <c r="U21" s="176"/>
    </row>
    <row r="22" spans="1:21" ht="36.75" customHeight="1">
      <c r="A22" s="1881"/>
      <c r="B22" s="3121" t="s">
        <v>750</v>
      </c>
      <c r="C22" s="3121"/>
      <c r="D22" s="171"/>
      <c r="E22" s="171"/>
      <c r="F22" s="171"/>
      <c r="G22" s="3132" t="s">
        <v>575</v>
      </c>
      <c r="H22" s="3132"/>
      <c r="I22" s="14" t="s">
        <v>591</v>
      </c>
      <c r="J22" s="13"/>
      <c r="K22" s="14" t="s">
        <v>651</v>
      </c>
      <c r="L22" s="13"/>
      <c r="M22" s="13"/>
      <c r="N22" s="169" t="s">
        <v>697</v>
      </c>
      <c r="O22" s="13"/>
      <c r="P22" s="176"/>
      <c r="Q22" s="176"/>
      <c r="R22" s="176"/>
      <c r="S22" s="176"/>
      <c r="T22" s="176"/>
      <c r="U22" s="176"/>
    </row>
    <row r="23" spans="1:21" ht="36.75" customHeight="1">
      <c r="A23" s="1881"/>
      <c r="B23" s="171"/>
      <c r="C23" s="171"/>
      <c r="D23" s="171"/>
      <c r="E23" s="171"/>
      <c r="F23" s="171"/>
      <c r="G23" s="17"/>
      <c r="H23" s="17"/>
      <c r="I23" s="2687"/>
      <c r="J23" s="2680"/>
      <c r="K23" s="2687"/>
      <c r="L23" s="13"/>
      <c r="M23" s="13"/>
      <c r="N23" s="24" t="s">
        <v>698</v>
      </c>
      <c r="O23" s="169" t="s">
        <v>699</v>
      </c>
      <c r="P23" s="176"/>
      <c r="Q23" s="176"/>
      <c r="R23" s="176"/>
      <c r="S23" s="176"/>
      <c r="T23" s="176"/>
      <c r="U23" s="176"/>
    </row>
    <row r="24" spans="1:21" ht="36.75" customHeight="1">
      <c r="A24" s="1881"/>
      <c r="B24" s="3121" t="s">
        <v>751</v>
      </c>
      <c r="C24" s="3121"/>
      <c r="D24" s="171"/>
      <c r="E24" s="171"/>
      <c r="F24" s="171"/>
      <c r="G24" s="3132" t="s">
        <v>578</v>
      </c>
      <c r="H24" s="3132"/>
      <c r="I24" s="14" t="s">
        <v>592</v>
      </c>
      <c r="J24" s="13"/>
      <c r="K24" s="14" t="s">
        <v>652</v>
      </c>
      <c r="L24" s="13"/>
      <c r="M24" s="13"/>
      <c r="N24" s="176"/>
      <c r="O24" s="176"/>
      <c r="P24" s="176"/>
      <c r="Q24" s="176"/>
      <c r="R24" s="176"/>
      <c r="S24" s="176"/>
      <c r="T24" s="176"/>
      <c r="U24" s="176"/>
    </row>
    <row r="25" spans="1:21" ht="36.75" customHeight="1">
      <c r="A25" s="1881"/>
      <c r="B25" s="171"/>
      <c r="C25" s="171"/>
      <c r="D25" s="171"/>
      <c r="E25" s="171"/>
      <c r="F25" s="171"/>
      <c r="G25" s="17"/>
      <c r="H25" s="17"/>
      <c r="I25" s="2687"/>
      <c r="J25" s="2680"/>
      <c r="K25" s="2687"/>
      <c r="L25" s="13"/>
      <c r="M25" s="13"/>
      <c r="N25" s="12" t="s">
        <v>690</v>
      </c>
      <c r="O25" s="169" t="s">
        <v>696</v>
      </c>
      <c r="P25" s="176"/>
      <c r="Q25" s="176"/>
      <c r="R25" s="176"/>
      <c r="S25" s="176"/>
      <c r="T25" s="176"/>
      <c r="U25" s="176"/>
    </row>
    <row r="26" spans="1:21" ht="36.75" customHeight="1">
      <c r="A26" s="1881"/>
      <c r="B26" s="3121" t="s">
        <v>752</v>
      </c>
      <c r="C26" s="3121"/>
      <c r="D26" s="171"/>
      <c r="E26" s="171"/>
      <c r="F26" s="171"/>
      <c r="G26" s="3132" t="s">
        <v>583</v>
      </c>
      <c r="H26" s="3132"/>
      <c r="I26" s="14" t="s">
        <v>593</v>
      </c>
      <c r="J26" s="13"/>
      <c r="K26" s="14" t="s">
        <v>653</v>
      </c>
      <c r="L26" s="13"/>
      <c r="M26" s="13"/>
      <c r="N26" s="176"/>
      <c r="O26" s="13"/>
      <c r="P26" s="176"/>
      <c r="Q26" s="176"/>
      <c r="R26" s="176"/>
      <c r="S26" s="176"/>
      <c r="T26" s="176"/>
      <c r="U26" s="176"/>
    </row>
    <row r="27" spans="1:21" ht="36.75" customHeight="1">
      <c r="A27" s="1881">
        <v>0</v>
      </c>
      <c r="B27" s="176"/>
      <c r="C27" s="176"/>
      <c r="D27" s="171">
        <v>0</v>
      </c>
      <c r="E27" s="171"/>
      <c r="F27" s="171"/>
      <c r="G27" s="17"/>
      <c r="H27" s="17"/>
      <c r="I27" s="2687"/>
      <c r="J27" s="2680"/>
      <c r="K27" s="2687"/>
      <c r="L27" s="13"/>
      <c r="M27" s="13"/>
      <c r="N27" s="176"/>
      <c r="O27" s="2680"/>
      <c r="P27" s="176"/>
      <c r="Q27" s="176"/>
      <c r="R27" s="176"/>
      <c r="S27" s="176"/>
      <c r="T27" s="176"/>
      <c r="U27" s="176"/>
    </row>
    <row r="28" spans="1:21" ht="36.75" customHeight="1">
      <c r="A28" s="1881">
        <v>0</v>
      </c>
      <c r="B28" s="3121" t="s">
        <v>753</v>
      </c>
      <c r="C28" s="3121"/>
      <c r="D28" s="2680"/>
      <c r="E28" s="2680"/>
      <c r="F28" s="2680"/>
      <c r="G28" s="3130" t="s">
        <v>554</v>
      </c>
      <c r="H28" s="3130"/>
      <c r="I28" s="14" t="s">
        <v>594</v>
      </c>
      <c r="J28" s="13"/>
      <c r="K28" s="14" t="s">
        <v>654</v>
      </c>
      <c r="L28" s="13"/>
      <c r="M28" s="13"/>
      <c r="N28" s="176"/>
      <c r="O28" s="13"/>
      <c r="P28" s="176"/>
      <c r="Q28" s="176"/>
      <c r="R28" s="176"/>
      <c r="S28" s="176"/>
      <c r="T28" s="176"/>
      <c r="U28" s="176"/>
    </row>
    <row r="29" spans="1:21" ht="36.75" customHeight="1">
      <c r="A29" s="1881">
        <v>0</v>
      </c>
      <c r="B29" s="171">
        <v>0</v>
      </c>
      <c r="C29" s="2680"/>
      <c r="D29" s="2680"/>
      <c r="E29" s="2680"/>
      <c r="F29" s="2680"/>
      <c r="G29" s="9">
        <v>0</v>
      </c>
      <c r="H29" s="9">
        <v>0</v>
      </c>
      <c r="I29" s="172"/>
      <c r="J29" s="171"/>
      <c r="K29" s="172"/>
      <c r="L29" s="13"/>
      <c r="M29" s="2688" t="s">
        <v>656</v>
      </c>
      <c r="N29" s="176"/>
      <c r="O29" s="171"/>
      <c r="P29" s="176"/>
      <c r="Q29" s="176"/>
      <c r="R29" s="176"/>
      <c r="S29" s="176"/>
      <c r="T29" s="176"/>
      <c r="U29" s="176"/>
    </row>
    <row r="30" spans="1:21" ht="36.75" customHeight="1">
      <c r="A30" s="1881">
        <v>0</v>
      </c>
      <c r="B30" s="3121" t="s">
        <v>754</v>
      </c>
      <c r="C30" s="3121"/>
      <c r="D30" s="2680"/>
      <c r="E30" s="2680"/>
      <c r="F30" s="2680"/>
      <c r="G30" s="3132" t="s">
        <v>569</v>
      </c>
      <c r="H30" s="3132"/>
      <c r="I30" s="14" t="s">
        <v>595</v>
      </c>
      <c r="J30" s="13"/>
      <c r="K30" s="14" t="s">
        <v>655</v>
      </c>
      <c r="L30" s="13"/>
      <c r="M30" s="14" t="s">
        <v>657</v>
      </c>
      <c r="N30" s="176"/>
      <c r="O30" s="13"/>
      <c r="P30" s="176"/>
      <c r="Q30" s="176"/>
      <c r="R30" s="176"/>
      <c r="S30" s="176"/>
      <c r="T30" s="176"/>
      <c r="U30" s="176"/>
    </row>
    <row r="31" spans="1:21" ht="36.75" customHeight="1">
      <c r="A31" s="1881">
        <v>0</v>
      </c>
      <c r="B31" s="171">
        <v>0</v>
      </c>
      <c r="C31" s="171">
        <v>0</v>
      </c>
      <c r="D31" s="171">
        <v>0</v>
      </c>
      <c r="E31" s="171"/>
      <c r="F31" s="171"/>
      <c r="G31" s="3126" t="s">
        <v>605</v>
      </c>
      <c r="H31" s="3126"/>
      <c r="I31" s="2689"/>
      <c r="J31" s="2690"/>
      <c r="K31" s="3125" t="s">
        <v>659</v>
      </c>
      <c r="L31" s="3125"/>
      <c r="M31" s="3125" t="s">
        <v>658</v>
      </c>
      <c r="N31" s="3125"/>
      <c r="O31" s="2690"/>
      <c r="P31" s="176"/>
      <c r="Q31" s="176"/>
      <c r="R31" s="176"/>
      <c r="S31" s="176"/>
      <c r="T31" s="176"/>
      <c r="U31" s="176"/>
    </row>
    <row r="32" spans="1:21" ht="36.75" customHeight="1">
      <c r="A32" s="1881">
        <v>0</v>
      </c>
      <c r="B32" s="3121" t="s">
        <v>755</v>
      </c>
      <c r="C32" s="3121"/>
      <c r="D32" s="171">
        <v>0</v>
      </c>
      <c r="E32" s="171"/>
      <c r="F32" s="171"/>
      <c r="G32" s="3132" t="s">
        <v>584</v>
      </c>
      <c r="H32" s="3132"/>
      <c r="I32" s="14" t="s">
        <v>596</v>
      </c>
      <c r="J32" s="13"/>
      <c r="K32" s="14" t="s">
        <v>660</v>
      </c>
      <c r="L32" s="13"/>
      <c r="M32" s="13"/>
      <c r="N32" s="176"/>
      <c r="O32" s="13"/>
      <c r="P32" s="176"/>
      <c r="Q32" s="176"/>
      <c r="R32" s="176"/>
      <c r="S32" s="176"/>
      <c r="T32" s="176"/>
      <c r="U32" s="176"/>
    </row>
    <row r="33" spans="1:21" ht="36.75" customHeight="1">
      <c r="A33" s="1881">
        <v>0</v>
      </c>
      <c r="B33" s="171">
        <v>0</v>
      </c>
      <c r="C33" s="171">
        <v>0</v>
      </c>
      <c r="D33" s="171">
        <v>0</v>
      </c>
      <c r="E33" s="171"/>
      <c r="F33" s="171"/>
      <c r="G33" s="18" t="s">
        <v>604</v>
      </c>
      <c r="H33" s="19"/>
      <c r="I33" s="2691"/>
      <c r="J33" s="2692"/>
      <c r="K33" s="2691"/>
      <c r="L33" s="13"/>
      <c r="M33" s="13"/>
      <c r="N33" s="176"/>
      <c r="O33" s="2692"/>
      <c r="P33" s="176"/>
      <c r="Q33" s="176"/>
      <c r="R33" s="176"/>
      <c r="S33" s="176"/>
      <c r="T33" s="176"/>
      <c r="U33" s="176"/>
    </row>
    <row r="34" spans="1:21" ht="36.75" customHeight="1">
      <c r="A34" s="1881">
        <v>0</v>
      </c>
      <c r="B34" s="3121" t="s">
        <v>756</v>
      </c>
      <c r="C34" s="3121"/>
      <c r="D34" s="171">
        <v>0</v>
      </c>
      <c r="E34" s="171"/>
      <c r="F34" s="171"/>
      <c r="G34" s="3132" t="s">
        <v>556</v>
      </c>
      <c r="H34" s="3132"/>
      <c r="I34" s="14" t="s">
        <v>597</v>
      </c>
      <c r="J34" s="13"/>
      <c r="K34" s="14" t="s">
        <v>661</v>
      </c>
      <c r="L34" s="13"/>
      <c r="M34" s="13"/>
      <c r="N34" s="176"/>
      <c r="O34" s="13"/>
      <c r="P34" s="176"/>
      <c r="Q34" s="176"/>
      <c r="R34" s="176"/>
      <c r="S34" s="176"/>
      <c r="T34" s="176"/>
      <c r="U34" s="176"/>
    </row>
    <row r="35" spans="1:21" ht="36.75" customHeight="1">
      <c r="A35" s="1881">
        <v>0</v>
      </c>
      <c r="B35" s="171">
        <v>0</v>
      </c>
      <c r="C35" s="171">
        <v>0</v>
      </c>
      <c r="D35" s="171">
        <v>0</v>
      </c>
      <c r="E35" s="171"/>
      <c r="F35" s="171"/>
      <c r="G35" s="3126" t="s">
        <v>603</v>
      </c>
      <c r="H35" s="3126"/>
      <c r="I35" s="2691"/>
      <c r="J35" s="2692"/>
      <c r="K35" s="2691"/>
      <c r="L35" s="13"/>
      <c r="M35" s="13"/>
      <c r="N35" s="176"/>
      <c r="O35" s="2692"/>
      <c r="P35" s="176"/>
      <c r="Q35" s="176"/>
      <c r="R35" s="176"/>
      <c r="S35" s="176"/>
      <c r="T35" s="176"/>
      <c r="U35" s="176"/>
    </row>
    <row r="36" spans="1:21" ht="36.75" customHeight="1">
      <c r="A36" s="1881">
        <v>0</v>
      </c>
      <c r="B36" s="3121" t="s">
        <v>757</v>
      </c>
      <c r="C36" s="3121"/>
      <c r="D36" s="171">
        <v>0</v>
      </c>
      <c r="E36" s="171"/>
      <c r="F36" s="171"/>
      <c r="G36" s="3132" t="s">
        <v>558</v>
      </c>
      <c r="H36" s="3132"/>
      <c r="I36" s="14" t="s">
        <v>598</v>
      </c>
      <c r="J36" s="13"/>
      <c r="K36" s="14" t="s">
        <v>598</v>
      </c>
      <c r="L36" s="13"/>
      <c r="M36" s="13"/>
      <c r="N36" s="176"/>
      <c r="O36" s="13"/>
      <c r="P36" s="176"/>
      <c r="Q36" s="176"/>
      <c r="R36" s="176"/>
      <c r="S36" s="176"/>
      <c r="T36" s="176"/>
      <c r="U36" s="176"/>
    </row>
    <row r="37" spans="1:21" ht="36.75" customHeight="1">
      <c r="A37" s="1881">
        <v>0</v>
      </c>
      <c r="B37" s="171">
        <v>0</v>
      </c>
      <c r="C37" s="171">
        <v>0</v>
      </c>
      <c r="D37" s="171">
        <v>0</v>
      </c>
      <c r="E37" s="171"/>
      <c r="F37" s="171"/>
      <c r="G37" s="173"/>
      <c r="H37" s="173"/>
      <c r="I37" s="2693"/>
      <c r="J37" s="2506"/>
      <c r="K37" s="2693"/>
      <c r="L37" s="13"/>
      <c r="M37" s="13"/>
      <c r="N37" s="176"/>
      <c r="O37" s="2506"/>
      <c r="P37" s="176"/>
      <c r="Q37" s="176"/>
      <c r="R37" s="176"/>
      <c r="S37" s="176"/>
      <c r="T37" s="176"/>
      <c r="U37" s="176"/>
    </row>
    <row r="38" spans="1:21" ht="36.75" customHeight="1">
      <c r="A38" s="1881">
        <v>0</v>
      </c>
      <c r="B38" s="3121" t="s">
        <v>758</v>
      </c>
      <c r="C38" s="3121"/>
      <c r="D38" s="171">
        <v>0</v>
      </c>
      <c r="E38" s="171"/>
      <c r="F38" s="171"/>
      <c r="G38" s="3132" t="s">
        <v>568</v>
      </c>
      <c r="H38" s="3132"/>
      <c r="I38" s="14" t="s">
        <v>599</v>
      </c>
      <c r="J38" s="13"/>
      <c r="K38" s="14" t="s">
        <v>599</v>
      </c>
      <c r="L38" s="13"/>
      <c r="M38" s="13"/>
      <c r="N38" s="176"/>
      <c r="O38" s="13"/>
      <c r="P38" s="176"/>
      <c r="Q38" s="176"/>
      <c r="R38" s="176"/>
      <c r="S38" s="176"/>
      <c r="T38" s="176"/>
      <c r="U38" s="176"/>
    </row>
    <row r="39" spans="1:21" ht="36.75" customHeight="1">
      <c r="A39" s="1881">
        <v>0</v>
      </c>
      <c r="B39" s="171">
        <v>0</v>
      </c>
      <c r="C39" s="171">
        <v>0</v>
      </c>
      <c r="D39" s="171">
        <v>0</v>
      </c>
      <c r="E39" s="171"/>
      <c r="F39" s="171"/>
      <c r="G39" s="3126" t="s">
        <v>602</v>
      </c>
      <c r="H39" s="3126"/>
      <c r="I39" s="2691"/>
      <c r="J39" s="2692"/>
      <c r="K39" s="3125" t="s">
        <v>602</v>
      </c>
      <c r="L39" s="3125"/>
      <c r="M39" s="13"/>
      <c r="N39" s="176"/>
      <c r="O39" s="2690"/>
      <c r="P39" s="176"/>
      <c r="Q39" s="176"/>
      <c r="R39" s="176"/>
      <c r="S39" s="176"/>
      <c r="T39" s="176"/>
      <c r="U39" s="176"/>
    </row>
    <row r="40" spans="1:21" ht="36.75" customHeight="1">
      <c r="A40" s="1881">
        <v>0</v>
      </c>
      <c r="B40" s="3121" t="s">
        <v>759</v>
      </c>
      <c r="C40" s="3121"/>
      <c r="D40" s="171">
        <v>0</v>
      </c>
      <c r="E40" s="171"/>
      <c r="F40" s="171"/>
      <c r="G40" s="3132" t="s">
        <v>567</v>
      </c>
      <c r="H40" s="3132"/>
      <c r="I40" s="14" t="s">
        <v>600</v>
      </c>
      <c r="J40" s="13"/>
      <c r="K40" s="14" t="s">
        <v>600</v>
      </c>
      <c r="L40" s="13"/>
      <c r="M40" s="13"/>
      <c r="N40" s="176"/>
      <c r="O40" s="13"/>
      <c r="P40" s="176"/>
      <c r="Q40" s="176"/>
      <c r="R40" s="176"/>
      <c r="S40" s="176"/>
      <c r="T40" s="176"/>
      <c r="U40" s="176"/>
    </row>
    <row r="41" spans="1:21" ht="36.75" customHeight="1">
      <c r="A41" s="1881">
        <v>0</v>
      </c>
      <c r="B41" s="171">
        <v>0</v>
      </c>
      <c r="C41" s="171">
        <v>0</v>
      </c>
      <c r="D41" s="171">
        <v>0</v>
      </c>
      <c r="E41" s="171"/>
      <c r="F41" s="171"/>
      <c r="G41" s="3126" t="s">
        <v>601</v>
      </c>
      <c r="H41" s="3126"/>
      <c r="I41" s="2691"/>
      <c r="J41" s="2692"/>
      <c r="K41" s="3125" t="s">
        <v>601</v>
      </c>
      <c r="L41" s="3125"/>
      <c r="M41" s="13"/>
      <c r="N41" s="176"/>
      <c r="O41" s="2690"/>
      <c r="P41" s="176"/>
      <c r="Q41" s="176"/>
      <c r="R41" s="176"/>
      <c r="S41" s="176"/>
      <c r="T41" s="176"/>
      <c r="U41" s="176"/>
    </row>
    <row r="42" spans="1:21" ht="36.75" customHeight="1">
      <c r="A42" s="1881">
        <v>0</v>
      </c>
      <c r="B42" s="2694" t="s">
        <v>428</v>
      </c>
      <c r="C42" s="171"/>
      <c r="D42" s="171"/>
      <c r="E42" s="171"/>
      <c r="F42" s="171"/>
      <c r="G42" s="3132" t="s">
        <v>585</v>
      </c>
      <c r="H42" s="3132"/>
      <c r="I42" s="14" t="s">
        <v>595</v>
      </c>
      <c r="J42" s="13"/>
      <c r="K42" s="14" t="s">
        <v>662</v>
      </c>
      <c r="L42" s="13"/>
      <c r="M42" s="13"/>
      <c r="N42" s="176"/>
      <c r="O42" s="13"/>
      <c r="P42" s="176"/>
      <c r="Q42" s="176"/>
      <c r="R42" s="176"/>
      <c r="S42" s="176"/>
      <c r="T42" s="176"/>
      <c r="U42" s="176"/>
    </row>
    <row r="43" spans="1:21" ht="36.75" customHeight="1">
      <c r="A43" s="1881">
        <v>0</v>
      </c>
      <c r="B43" s="2694" t="s">
        <v>433</v>
      </c>
      <c r="C43" s="171"/>
      <c r="D43" s="171"/>
      <c r="E43" s="171"/>
      <c r="F43" s="171"/>
      <c r="G43" s="3126" t="s">
        <v>606</v>
      </c>
      <c r="H43" s="3126"/>
      <c r="I43" s="2691"/>
      <c r="J43" s="2692"/>
      <c r="K43" s="2691"/>
      <c r="L43" s="13"/>
      <c r="M43" s="13"/>
      <c r="N43" s="176"/>
      <c r="O43" s="2692"/>
      <c r="P43" s="176"/>
      <c r="Q43" s="176"/>
      <c r="R43" s="176"/>
      <c r="S43" s="176"/>
      <c r="T43" s="176"/>
      <c r="U43" s="176"/>
    </row>
    <row r="44" spans="1:21" ht="36.75" customHeight="1">
      <c r="A44" s="1881">
        <v>0</v>
      </c>
      <c r="B44" s="171">
        <v>0</v>
      </c>
      <c r="C44" s="171">
        <v>0</v>
      </c>
      <c r="D44" s="171">
        <v>0</v>
      </c>
      <c r="E44" s="171"/>
      <c r="F44" s="171"/>
      <c r="G44" s="3132" t="s">
        <v>586</v>
      </c>
      <c r="H44" s="3132"/>
      <c r="I44" s="14" t="s">
        <v>607</v>
      </c>
      <c r="J44" s="13"/>
      <c r="K44" s="14" t="s">
        <v>607</v>
      </c>
      <c r="L44" s="13"/>
      <c r="M44" s="13"/>
      <c r="N44" s="176"/>
      <c r="O44" s="13"/>
      <c r="P44" s="176"/>
      <c r="Q44" s="176"/>
      <c r="R44" s="176"/>
      <c r="S44" s="176"/>
      <c r="T44" s="176"/>
      <c r="U44" s="176"/>
    </row>
    <row r="45" spans="1:21" ht="36.75" customHeight="1">
      <c r="A45" s="1881">
        <v>0</v>
      </c>
      <c r="B45" s="171">
        <v>0</v>
      </c>
      <c r="C45" s="2680"/>
      <c r="D45" s="171">
        <v>0</v>
      </c>
      <c r="E45" s="171"/>
      <c r="F45" s="171"/>
      <c r="G45" s="3126" t="s">
        <v>608</v>
      </c>
      <c r="H45" s="3126"/>
      <c r="I45" s="2691"/>
      <c r="J45" s="2692"/>
      <c r="K45" s="3125" t="s">
        <v>608</v>
      </c>
      <c r="L45" s="3125"/>
      <c r="M45" s="13"/>
      <c r="N45" s="176"/>
      <c r="O45" s="2690"/>
      <c r="P45" s="176"/>
      <c r="Q45" s="176"/>
      <c r="R45" s="176"/>
      <c r="S45" s="176"/>
      <c r="T45" s="176"/>
      <c r="U45" s="176"/>
    </row>
    <row r="46" spans="1:21" ht="36.75" customHeight="1">
      <c r="A46" s="1881">
        <v>0</v>
      </c>
      <c r="B46" s="171">
        <v>0</v>
      </c>
      <c r="C46" s="2680"/>
      <c r="D46" s="171">
        <v>0</v>
      </c>
      <c r="E46" s="171"/>
      <c r="F46" s="171"/>
      <c r="G46" s="3132" t="s">
        <v>574</v>
      </c>
      <c r="H46" s="3132"/>
      <c r="I46" s="14" t="s">
        <v>609</v>
      </c>
      <c r="J46" s="13"/>
      <c r="K46" s="14" t="s">
        <v>609</v>
      </c>
      <c r="L46" s="13"/>
      <c r="M46" s="13"/>
      <c r="N46" s="176"/>
      <c r="O46" s="13"/>
      <c r="P46" s="176"/>
      <c r="Q46" s="176"/>
      <c r="R46" s="176"/>
      <c r="S46" s="176"/>
      <c r="T46" s="176"/>
      <c r="U46" s="176"/>
    </row>
    <row r="47" spans="1:21" ht="36.75" customHeight="1">
      <c r="A47" s="1881">
        <v>0</v>
      </c>
      <c r="B47" s="171">
        <v>0</v>
      </c>
      <c r="C47" s="2680"/>
      <c r="D47" s="171">
        <v>0</v>
      </c>
      <c r="E47" s="171"/>
      <c r="F47" s="171"/>
      <c r="G47" s="20"/>
      <c r="H47" s="20"/>
      <c r="I47" s="2693"/>
      <c r="J47" s="2506"/>
      <c r="K47" s="2693"/>
      <c r="L47" s="13"/>
      <c r="M47" s="13"/>
      <c r="N47" s="176"/>
      <c r="O47" s="2506"/>
      <c r="P47" s="176"/>
      <c r="Q47" s="176"/>
      <c r="R47" s="176"/>
      <c r="S47" s="176"/>
      <c r="T47" s="176"/>
      <c r="U47" s="176"/>
    </row>
    <row r="48" spans="1:21" ht="36.75" customHeight="1">
      <c r="A48" s="1881">
        <v>0</v>
      </c>
      <c r="B48" s="171">
        <v>0</v>
      </c>
      <c r="C48" s="2680"/>
      <c r="D48" s="171">
        <v>0</v>
      </c>
      <c r="E48" s="171"/>
      <c r="F48" s="171"/>
      <c r="G48" s="3132" t="s">
        <v>550</v>
      </c>
      <c r="H48" s="3132"/>
      <c r="I48" s="14" t="s">
        <v>610</v>
      </c>
      <c r="J48" s="13"/>
      <c r="K48" s="14" t="s">
        <v>663</v>
      </c>
      <c r="L48" s="13"/>
      <c r="M48" s="13"/>
      <c r="N48" s="176"/>
      <c r="O48" s="13"/>
      <c r="P48" s="176"/>
      <c r="Q48" s="176"/>
      <c r="R48" s="176"/>
      <c r="S48" s="176"/>
      <c r="T48" s="176"/>
      <c r="U48" s="176"/>
    </row>
    <row r="49" spans="1:21" ht="36.75" customHeight="1">
      <c r="A49" s="1881">
        <v>0</v>
      </c>
      <c r="B49" s="171">
        <v>0</v>
      </c>
      <c r="C49" s="171">
        <v>0</v>
      </c>
      <c r="D49" s="171">
        <v>0</v>
      </c>
      <c r="E49" s="171"/>
      <c r="F49" s="171"/>
      <c r="G49" s="20"/>
      <c r="H49" s="20"/>
      <c r="I49" s="2693"/>
      <c r="J49" s="2506"/>
      <c r="K49" s="2693"/>
      <c r="L49" s="13"/>
      <c r="M49" s="13"/>
      <c r="N49" s="176"/>
      <c r="O49" s="2506"/>
      <c r="P49" s="176"/>
      <c r="Q49" s="176"/>
      <c r="R49" s="176"/>
      <c r="S49" s="176"/>
      <c r="T49" s="176"/>
      <c r="U49" s="176"/>
    </row>
    <row r="50" spans="1:21" ht="36.75" customHeight="1">
      <c r="A50" s="1881">
        <v>0</v>
      </c>
      <c r="B50" s="171">
        <v>0</v>
      </c>
      <c r="C50" s="2680"/>
      <c r="D50" s="2680"/>
      <c r="E50" s="2680"/>
      <c r="F50" s="2680"/>
      <c r="G50" s="3132" t="s">
        <v>557</v>
      </c>
      <c r="H50" s="3132"/>
      <c r="I50" s="14" t="s">
        <v>339</v>
      </c>
      <c r="J50" s="13"/>
      <c r="K50" s="14" t="s">
        <v>664</v>
      </c>
      <c r="L50" s="13"/>
      <c r="M50" s="13"/>
      <c r="N50" s="176"/>
      <c r="O50" s="13"/>
      <c r="P50" s="176"/>
      <c r="Q50" s="176"/>
      <c r="R50" s="176"/>
      <c r="S50" s="176"/>
      <c r="T50" s="176"/>
      <c r="U50" s="176"/>
    </row>
    <row r="51" spans="1:21" ht="36.75" customHeight="1">
      <c r="A51" s="1881">
        <v>0</v>
      </c>
      <c r="B51" s="171">
        <v>0</v>
      </c>
      <c r="C51" s="171">
        <v>0</v>
      </c>
      <c r="D51" s="171">
        <v>0</v>
      </c>
      <c r="E51" s="171"/>
      <c r="F51" s="171"/>
      <c r="G51" s="17"/>
      <c r="H51" s="17"/>
      <c r="I51" s="2687"/>
      <c r="J51" s="2680"/>
      <c r="K51" s="2687"/>
      <c r="L51" s="13"/>
      <c r="M51" s="13"/>
      <c r="N51" s="176"/>
      <c r="O51" s="2680"/>
      <c r="P51" s="176"/>
      <c r="Q51" s="176"/>
      <c r="R51" s="176"/>
      <c r="S51" s="176"/>
      <c r="T51" s="176"/>
      <c r="U51" s="176"/>
    </row>
    <row r="52" spans="1:21" ht="36.75" customHeight="1">
      <c r="A52" s="1881">
        <v>0</v>
      </c>
      <c r="B52" s="171">
        <v>0</v>
      </c>
      <c r="C52" s="2680"/>
      <c r="D52" s="2680"/>
      <c r="E52" s="2680"/>
      <c r="F52" s="2680"/>
      <c r="G52" s="3132" t="s">
        <v>549</v>
      </c>
      <c r="H52" s="3132"/>
      <c r="I52" s="14" t="s">
        <v>611</v>
      </c>
      <c r="J52" s="13"/>
      <c r="K52" s="14" t="s">
        <v>665</v>
      </c>
      <c r="L52" s="13"/>
      <c r="M52" s="13"/>
      <c r="N52" s="176"/>
      <c r="O52" s="13"/>
      <c r="P52" s="176"/>
      <c r="Q52" s="176"/>
      <c r="R52" s="176"/>
      <c r="S52" s="176"/>
      <c r="T52" s="176"/>
      <c r="U52" s="176"/>
    </row>
    <row r="53" spans="1:21" ht="36.75" customHeight="1">
      <c r="A53" s="1881">
        <v>0</v>
      </c>
      <c r="B53" s="171">
        <v>0</v>
      </c>
      <c r="C53" s="2680"/>
      <c r="D53" s="2680"/>
      <c r="E53" s="2680"/>
      <c r="F53" s="2680"/>
      <c r="G53" s="17"/>
      <c r="H53" s="17"/>
      <c r="I53" s="2687"/>
      <c r="J53" s="2680"/>
      <c r="K53" s="2687"/>
      <c r="L53" s="13"/>
      <c r="M53" s="13"/>
      <c r="N53" s="176"/>
      <c r="O53" s="2680"/>
      <c r="P53" s="176"/>
      <c r="Q53" s="176"/>
      <c r="R53" s="176"/>
      <c r="S53" s="176"/>
      <c r="T53" s="176"/>
      <c r="U53" s="176"/>
    </row>
    <row r="54" spans="1:21" ht="36.75" customHeight="1">
      <c r="A54" s="1881">
        <v>0</v>
      </c>
      <c r="B54" s="171">
        <v>0</v>
      </c>
      <c r="C54" s="2680"/>
      <c r="D54" s="2680"/>
      <c r="E54" s="2680"/>
      <c r="F54" s="2680"/>
      <c r="G54" s="3130" t="s">
        <v>587</v>
      </c>
      <c r="H54" s="3130"/>
      <c r="I54" s="14" t="s">
        <v>612</v>
      </c>
      <c r="J54" s="13"/>
      <c r="K54" s="14" t="s">
        <v>666</v>
      </c>
      <c r="L54" s="13"/>
      <c r="M54" s="13"/>
      <c r="N54" s="176"/>
      <c r="O54" s="13"/>
      <c r="P54" s="176"/>
      <c r="Q54" s="176"/>
      <c r="R54" s="176"/>
      <c r="S54" s="176"/>
      <c r="T54" s="176"/>
      <c r="U54" s="176"/>
    </row>
    <row r="55" spans="1:21" ht="36.75" customHeight="1">
      <c r="A55" s="1881">
        <v>0</v>
      </c>
      <c r="B55" s="171">
        <v>0</v>
      </c>
      <c r="C55" s="2680"/>
      <c r="D55" s="2680"/>
      <c r="E55" s="2680"/>
      <c r="F55" s="2680"/>
      <c r="G55" s="20"/>
      <c r="H55" s="20"/>
      <c r="I55" s="2693"/>
      <c r="J55" s="2506"/>
      <c r="K55" s="2693"/>
      <c r="L55" s="13"/>
      <c r="M55" s="13"/>
      <c r="N55" s="176"/>
      <c r="O55" s="2506"/>
      <c r="P55" s="176"/>
      <c r="Q55" s="176"/>
      <c r="R55" s="176"/>
      <c r="S55" s="176"/>
      <c r="T55" s="176"/>
      <c r="U55" s="176"/>
    </row>
    <row r="56" spans="1:21" ht="36.75" customHeight="1">
      <c r="A56" s="1881">
        <v>0</v>
      </c>
      <c r="B56" s="171">
        <v>0</v>
      </c>
      <c r="C56" s="2680"/>
      <c r="D56" s="2680"/>
      <c r="E56" s="2680"/>
      <c r="F56" s="2680"/>
      <c r="G56" s="3132" t="s">
        <v>552</v>
      </c>
      <c r="H56" s="3132"/>
      <c r="I56" s="14" t="s">
        <v>613</v>
      </c>
      <c r="J56" s="13"/>
      <c r="K56" s="14" t="s">
        <v>613</v>
      </c>
      <c r="L56" s="13"/>
      <c r="M56" s="13"/>
      <c r="N56" s="176"/>
      <c r="O56" s="13"/>
      <c r="P56" s="176"/>
      <c r="Q56" s="176"/>
      <c r="R56" s="176"/>
      <c r="S56" s="176"/>
      <c r="T56" s="176"/>
      <c r="U56" s="176"/>
    </row>
    <row r="57" spans="1:21" ht="36.75" customHeight="1">
      <c r="A57" s="1881">
        <v>0</v>
      </c>
      <c r="B57" s="171">
        <v>0</v>
      </c>
      <c r="C57" s="2680"/>
      <c r="D57" s="2680"/>
      <c r="E57" s="2680"/>
      <c r="F57" s="2680"/>
      <c r="G57" s="20"/>
      <c r="H57" s="20"/>
      <c r="I57" s="2693"/>
      <c r="J57" s="2506"/>
      <c r="K57" s="2693"/>
      <c r="L57" s="13"/>
      <c r="M57" s="13"/>
      <c r="N57" s="176"/>
      <c r="O57" s="2506"/>
      <c r="P57" s="176"/>
      <c r="Q57" s="176"/>
      <c r="R57" s="176"/>
      <c r="S57" s="176"/>
      <c r="T57" s="176"/>
      <c r="U57" s="176"/>
    </row>
    <row r="58" spans="1:21" ht="36.75" customHeight="1">
      <c r="A58" s="1881">
        <v>0</v>
      </c>
      <c r="B58" s="171">
        <v>0</v>
      </c>
      <c r="C58" s="2680"/>
      <c r="D58" s="2680"/>
      <c r="E58" s="2680"/>
      <c r="F58" s="2680"/>
      <c r="G58" s="3130" t="s">
        <v>582</v>
      </c>
      <c r="H58" s="3130"/>
      <c r="I58" s="14" t="s">
        <v>614</v>
      </c>
      <c r="J58" s="13"/>
      <c r="K58" s="14" t="s">
        <v>667</v>
      </c>
      <c r="L58" s="13"/>
      <c r="M58" s="13"/>
      <c r="N58" s="176"/>
      <c r="O58" s="13"/>
      <c r="P58" s="176"/>
      <c r="Q58" s="176"/>
      <c r="R58" s="176"/>
      <c r="S58" s="176"/>
      <c r="T58" s="176"/>
      <c r="U58" s="176"/>
    </row>
    <row r="59" spans="1:21" ht="36.75" customHeight="1">
      <c r="A59" s="1881">
        <v>0</v>
      </c>
      <c r="B59" s="171">
        <v>0</v>
      </c>
      <c r="C59" s="2680"/>
      <c r="D59" s="2680"/>
      <c r="E59" s="2680"/>
      <c r="F59" s="2680"/>
      <c r="G59" s="20"/>
      <c r="H59" s="20"/>
      <c r="I59" s="2693"/>
      <c r="J59" s="2506"/>
      <c r="K59" s="2693"/>
      <c r="L59" s="13"/>
      <c r="M59" s="13"/>
      <c r="N59" s="176"/>
      <c r="O59" s="2506"/>
      <c r="P59" s="176"/>
      <c r="Q59" s="176"/>
      <c r="R59" s="176"/>
      <c r="S59" s="176"/>
      <c r="T59" s="176"/>
      <c r="U59" s="176"/>
    </row>
    <row r="60" spans="1:21" ht="36.75" customHeight="1">
      <c r="A60" s="1881">
        <v>0</v>
      </c>
      <c r="B60" s="171">
        <v>0</v>
      </c>
      <c r="C60" s="2680"/>
      <c r="D60" s="2680"/>
      <c r="E60" s="2680"/>
      <c r="F60" s="2680"/>
      <c r="G60" s="3071" t="s">
        <v>544</v>
      </c>
      <c r="H60" s="3071"/>
      <c r="I60" s="14" t="s">
        <v>615</v>
      </c>
      <c r="J60" s="13"/>
      <c r="K60" s="14" t="s">
        <v>668</v>
      </c>
      <c r="L60" s="13"/>
      <c r="M60" s="13"/>
      <c r="N60" s="176"/>
      <c r="O60" s="13"/>
      <c r="P60" s="176"/>
      <c r="Q60" s="176"/>
      <c r="R60" s="176"/>
      <c r="S60" s="176"/>
      <c r="T60" s="176"/>
      <c r="U60" s="176"/>
    </row>
    <row r="61" spans="1:21" ht="36.75" customHeight="1">
      <c r="A61" s="1881">
        <v>0</v>
      </c>
      <c r="B61" s="171">
        <v>0</v>
      </c>
      <c r="C61" s="2680"/>
      <c r="D61" s="2680"/>
      <c r="E61" s="2680"/>
      <c r="F61" s="2680"/>
      <c r="G61" s="3126" t="s">
        <v>616</v>
      </c>
      <c r="H61" s="3126"/>
      <c r="I61" s="2691"/>
      <c r="J61" s="2692"/>
      <c r="K61" s="3125" t="s">
        <v>616</v>
      </c>
      <c r="L61" s="3125"/>
      <c r="M61" s="13"/>
      <c r="N61" s="176"/>
      <c r="O61" s="2690"/>
      <c r="P61" s="176"/>
      <c r="Q61" s="176"/>
      <c r="R61" s="176"/>
      <c r="S61" s="176"/>
      <c r="T61" s="176"/>
      <c r="U61" s="176"/>
    </row>
    <row r="62" spans="1:21" ht="36.75" customHeight="1">
      <c r="A62" s="176"/>
      <c r="B62" s="2680"/>
      <c r="C62" s="2680"/>
      <c r="D62" s="2680"/>
      <c r="E62" s="2680"/>
      <c r="F62" s="2680"/>
      <c r="G62" s="3130" t="s">
        <v>564</v>
      </c>
      <c r="H62" s="3130"/>
      <c r="I62" s="14" t="s">
        <v>617</v>
      </c>
      <c r="J62" s="13"/>
      <c r="K62" s="14" t="s">
        <v>669</v>
      </c>
      <c r="L62" s="13"/>
      <c r="M62" s="13"/>
      <c r="N62" s="176"/>
      <c r="O62" s="13"/>
      <c r="P62" s="176"/>
      <c r="Q62" s="176"/>
      <c r="R62" s="176"/>
      <c r="S62" s="176"/>
      <c r="T62" s="176"/>
      <c r="U62" s="176"/>
    </row>
    <row r="63" spans="1:21" ht="36.75" customHeight="1">
      <c r="A63" s="176"/>
      <c r="B63" s="2680"/>
      <c r="C63" s="2680"/>
      <c r="D63" s="2680"/>
      <c r="E63" s="2680"/>
      <c r="F63" s="2680"/>
      <c r="G63" s="20"/>
      <c r="H63" s="20"/>
      <c r="I63" s="2693"/>
      <c r="J63" s="2506"/>
      <c r="K63" s="2693"/>
      <c r="L63" s="13"/>
      <c r="M63" s="13"/>
      <c r="N63" s="176"/>
      <c r="O63" s="2506"/>
      <c r="P63" s="176"/>
      <c r="Q63" s="176"/>
      <c r="R63" s="176"/>
      <c r="S63" s="176"/>
      <c r="T63" s="176"/>
      <c r="U63" s="176"/>
    </row>
    <row r="64" spans="1:21" ht="36.75" customHeight="1">
      <c r="A64" s="176"/>
      <c r="B64" s="2680"/>
      <c r="C64" s="2680"/>
      <c r="D64" s="2680"/>
      <c r="E64" s="2680"/>
      <c r="F64" s="2680"/>
      <c r="G64" s="3130" t="s">
        <v>548</v>
      </c>
      <c r="H64" s="3130"/>
      <c r="I64" s="14" t="s">
        <v>618</v>
      </c>
      <c r="J64" s="13"/>
      <c r="K64" s="14" t="s">
        <v>670</v>
      </c>
      <c r="L64" s="13"/>
      <c r="M64" s="13"/>
      <c r="N64" s="176"/>
      <c r="O64" s="13"/>
      <c r="P64" s="176"/>
      <c r="Q64" s="176"/>
      <c r="R64" s="176"/>
      <c r="S64" s="176"/>
      <c r="T64" s="176"/>
      <c r="U64" s="176"/>
    </row>
    <row r="65" spans="1:21" ht="36.75" customHeight="1">
      <c r="A65" s="176"/>
      <c r="B65" s="2680"/>
      <c r="C65" s="2680"/>
      <c r="D65" s="2680"/>
      <c r="E65" s="2680"/>
      <c r="F65" s="2680"/>
      <c r="G65" s="20"/>
      <c r="H65" s="20"/>
      <c r="I65" s="2693"/>
      <c r="J65" s="2506"/>
      <c r="K65" s="2693"/>
      <c r="L65" s="13"/>
      <c r="M65" s="13"/>
      <c r="N65" s="176"/>
      <c r="O65" s="2506"/>
      <c r="P65" s="176"/>
      <c r="Q65" s="176"/>
      <c r="R65" s="176"/>
      <c r="S65" s="176"/>
      <c r="T65" s="176"/>
      <c r="U65" s="176"/>
    </row>
    <row r="66" spans="1:21" ht="36.75" customHeight="1">
      <c r="A66" s="176"/>
      <c r="B66" s="2680"/>
      <c r="C66" s="2680"/>
      <c r="D66" s="2680"/>
      <c r="E66" s="2680"/>
      <c r="F66" s="2680"/>
      <c r="G66" s="3130" t="s">
        <v>560</v>
      </c>
      <c r="H66" s="3130"/>
      <c r="I66" s="14" t="s">
        <v>619</v>
      </c>
      <c r="J66" s="13"/>
      <c r="K66" s="14" t="s">
        <v>671</v>
      </c>
      <c r="L66" s="13"/>
      <c r="M66" s="13"/>
      <c r="N66" s="176"/>
      <c r="O66" s="13"/>
      <c r="P66" s="176"/>
      <c r="Q66" s="176"/>
      <c r="R66" s="176"/>
      <c r="S66" s="176"/>
      <c r="T66" s="176"/>
      <c r="U66" s="176"/>
    </row>
    <row r="67" spans="1:21" ht="36.75" customHeight="1">
      <c r="A67" s="176"/>
      <c r="B67" s="2680"/>
      <c r="C67" s="2680"/>
      <c r="D67" s="2680"/>
      <c r="E67" s="2680"/>
      <c r="F67" s="2680"/>
      <c r="G67" s="17"/>
      <c r="H67" s="17"/>
      <c r="I67" s="2687"/>
      <c r="J67" s="2680"/>
      <c r="K67" s="2687"/>
      <c r="L67" s="13"/>
      <c r="M67" s="13"/>
      <c r="N67" s="176"/>
      <c r="O67" s="2680"/>
      <c r="P67" s="176"/>
      <c r="Q67" s="176"/>
      <c r="R67" s="176"/>
      <c r="S67" s="176"/>
      <c r="T67" s="176"/>
      <c r="U67" s="176"/>
    </row>
    <row r="68" spans="1:21" ht="36.75" customHeight="1">
      <c r="A68" s="176"/>
      <c r="B68" s="2680"/>
      <c r="C68" s="2680"/>
      <c r="D68" s="2680"/>
      <c r="E68" s="2680"/>
      <c r="F68" s="2680"/>
      <c r="G68" s="3130" t="s">
        <v>561</v>
      </c>
      <c r="H68" s="3130"/>
      <c r="I68" s="14" t="s">
        <v>620</v>
      </c>
      <c r="J68" s="13"/>
      <c r="K68" s="14" t="s">
        <v>672</v>
      </c>
      <c r="L68" s="13"/>
      <c r="M68" s="13"/>
      <c r="N68" s="176"/>
      <c r="O68" s="13"/>
      <c r="P68" s="176"/>
      <c r="Q68" s="176"/>
      <c r="R68" s="176"/>
      <c r="S68" s="176"/>
      <c r="T68" s="176"/>
      <c r="U68" s="176"/>
    </row>
    <row r="69" spans="1:21" ht="36.75" customHeight="1">
      <c r="A69" s="176"/>
      <c r="B69" s="2680"/>
      <c r="C69" s="2680"/>
      <c r="D69" s="2680"/>
      <c r="E69" s="2680"/>
      <c r="F69" s="2680"/>
      <c r="G69" s="17"/>
      <c r="H69" s="17"/>
      <c r="I69" s="2687"/>
      <c r="J69" s="2680"/>
      <c r="K69" s="2687"/>
      <c r="L69" s="13"/>
      <c r="M69" s="13"/>
      <c r="N69" s="176"/>
      <c r="O69" s="2680"/>
      <c r="P69" s="176"/>
      <c r="Q69" s="176"/>
      <c r="R69" s="176"/>
      <c r="S69" s="176"/>
      <c r="T69" s="176"/>
      <c r="U69" s="176"/>
    </row>
    <row r="70" spans="1:21" ht="36.75" customHeight="1">
      <c r="A70" s="176"/>
      <c r="B70" s="2680"/>
      <c r="C70" s="2680"/>
      <c r="D70" s="2680"/>
      <c r="E70" s="2680"/>
      <c r="F70" s="2680"/>
      <c r="G70" s="3130" t="s">
        <v>547</v>
      </c>
      <c r="H70" s="3130"/>
      <c r="I70" s="14" t="s">
        <v>621</v>
      </c>
      <c r="J70" s="13"/>
      <c r="K70" s="14" t="s">
        <v>673</v>
      </c>
      <c r="L70" s="13"/>
      <c r="M70" s="13"/>
      <c r="N70" s="176"/>
      <c r="O70" s="13"/>
      <c r="P70" s="176"/>
      <c r="Q70" s="176"/>
      <c r="R70" s="176"/>
      <c r="S70" s="176"/>
      <c r="T70" s="176"/>
      <c r="U70" s="176"/>
    </row>
    <row r="71" spans="1:21" ht="36.75" customHeight="1">
      <c r="A71" s="176"/>
      <c r="B71" s="2680"/>
      <c r="C71" s="2680"/>
      <c r="D71" s="2680"/>
      <c r="E71" s="2680"/>
      <c r="F71" s="2680"/>
      <c r="G71" s="17"/>
      <c r="H71" s="17"/>
      <c r="I71" s="2687"/>
      <c r="J71" s="2680"/>
      <c r="K71" s="2687"/>
      <c r="L71" s="13"/>
      <c r="M71" s="13"/>
      <c r="N71" s="176"/>
      <c r="O71" s="2680"/>
      <c r="P71" s="176"/>
      <c r="Q71" s="176"/>
      <c r="R71" s="176"/>
      <c r="S71" s="176"/>
      <c r="T71" s="176"/>
      <c r="U71" s="176"/>
    </row>
    <row r="72" spans="1:21" ht="36.75" customHeight="1">
      <c r="A72" s="176"/>
      <c r="B72" s="2680"/>
      <c r="C72" s="2680"/>
      <c r="D72" s="2680"/>
      <c r="E72" s="2680"/>
      <c r="F72" s="2680"/>
      <c r="G72" s="3130" t="s">
        <v>579</v>
      </c>
      <c r="H72" s="3130"/>
      <c r="I72" s="14" t="s">
        <v>622</v>
      </c>
      <c r="J72" s="13"/>
      <c r="K72" s="14" t="s">
        <v>674</v>
      </c>
      <c r="L72" s="13"/>
      <c r="M72" s="13"/>
      <c r="N72" s="176"/>
      <c r="O72" s="13"/>
      <c r="P72" s="176"/>
      <c r="Q72" s="176"/>
      <c r="R72" s="176"/>
      <c r="S72" s="176"/>
      <c r="T72" s="176"/>
      <c r="U72" s="176"/>
    </row>
    <row r="73" spans="1:21" ht="36.75" customHeight="1">
      <c r="A73" s="176"/>
      <c r="B73" s="2680"/>
      <c r="C73" s="2680"/>
      <c r="D73" s="2680"/>
      <c r="E73" s="2680"/>
      <c r="F73" s="2680"/>
      <c r="G73" s="17"/>
      <c r="H73" s="17"/>
      <c r="I73" s="2687"/>
      <c r="J73" s="2680"/>
      <c r="K73" s="2687"/>
      <c r="L73" s="13"/>
      <c r="M73" s="13"/>
      <c r="N73" s="176"/>
      <c r="O73" s="2680"/>
      <c r="P73" s="176"/>
      <c r="Q73" s="176"/>
      <c r="R73" s="176"/>
      <c r="S73" s="176"/>
      <c r="T73" s="176"/>
      <c r="U73" s="176"/>
    </row>
    <row r="74" spans="1:21" ht="36.75" customHeight="1">
      <c r="A74" s="176"/>
      <c r="B74" s="2680"/>
      <c r="C74" s="2680"/>
      <c r="D74" s="2680"/>
      <c r="E74" s="2680"/>
      <c r="F74" s="2680"/>
      <c r="G74" s="3130" t="s">
        <v>555</v>
      </c>
      <c r="H74" s="3130"/>
      <c r="I74" s="14" t="s">
        <v>623</v>
      </c>
      <c r="J74" s="13"/>
      <c r="K74" s="14" t="s">
        <v>675</v>
      </c>
      <c r="L74" s="13"/>
      <c r="M74" s="13"/>
      <c r="N74" s="176"/>
      <c r="O74" s="13"/>
      <c r="P74" s="176"/>
      <c r="Q74" s="176"/>
      <c r="R74" s="176"/>
      <c r="S74" s="176"/>
      <c r="T74" s="176"/>
      <c r="U74" s="176"/>
    </row>
    <row r="75" spans="1:21" ht="36.75" customHeight="1">
      <c r="A75" s="176"/>
      <c r="B75" s="2680"/>
      <c r="C75" s="2680"/>
      <c r="D75" s="2680"/>
      <c r="E75" s="2680"/>
      <c r="F75" s="2680"/>
      <c r="G75" s="17"/>
      <c r="H75" s="17"/>
      <c r="I75" s="2687"/>
      <c r="J75" s="2680"/>
      <c r="K75" s="2687"/>
      <c r="L75" s="13"/>
      <c r="M75" s="13"/>
      <c r="N75" s="176"/>
      <c r="O75" s="2680"/>
      <c r="P75" s="176"/>
      <c r="Q75" s="176"/>
      <c r="R75" s="176"/>
      <c r="S75" s="176"/>
      <c r="T75" s="176"/>
      <c r="U75" s="176"/>
    </row>
    <row r="76" spans="1:21" ht="36.75" customHeight="1">
      <c r="A76" s="176"/>
      <c r="B76" s="2680"/>
      <c r="C76" s="2680"/>
      <c r="D76" s="2680"/>
      <c r="E76" s="2680"/>
      <c r="F76" s="2680"/>
      <c r="G76" s="3130" t="s">
        <v>570</v>
      </c>
      <c r="H76" s="3130"/>
      <c r="I76" s="14" t="s">
        <v>624</v>
      </c>
      <c r="J76" s="13"/>
      <c r="K76" s="14" t="s">
        <v>676</v>
      </c>
      <c r="L76" s="13"/>
      <c r="M76" s="13"/>
      <c r="N76" s="176"/>
      <c r="O76" s="13"/>
      <c r="P76" s="176"/>
      <c r="Q76" s="176"/>
      <c r="R76" s="176"/>
      <c r="S76" s="176"/>
      <c r="T76" s="176"/>
      <c r="U76" s="176"/>
    </row>
    <row r="77" spans="1:21" ht="36.75" customHeight="1">
      <c r="A77" s="176"/>
      <c r="B77" s="2680"/>
      <c r="C77" s="2680"/>
      <c r="D77" s="2680"/>
      <c r="E77" s="2680"/>
      <c r="F77" s="2680"/>
      <c r="G77" s="17"/>
      <c r="H77" s="17"/>
      <c r="I77" s="2687"/>
      <c r="J77" s="2680"/>
      <c r="K77" s="2687"/>
      <c r="L77" s="13"/>
      <c r="M77" s="13"/>
      <c r="N77" s="176"/>
      <c r="O77" s="2680"/>
      <c r="P77" s="176"/>
      <c r="Q77" s="176"/>
      <c r="R77" s="176"/>
      <c r="S77" s="176"/>
      <c r="T77" s="176"/>
      <c r="U77" s="176"/>
    </row>
    <row r="78" spans="1:21" ht="36.75" customHeight="1">
      <c r="A78" s="176"/>
      <c r="B78" s="2680"/>
      <c r="C78" s="2680"/>
      <c r="D78" s="2680"/>
      <c r="E78" s="2680"/>
      <c r="F78" s="2680"/>
      <c r="G78" s="3130" t="s">
        <v>571</v>
      </c>
      <c r="H78" s="3130"/>
      <c r="I78" s="14" t="s">
        <v>625</v>
      </c>
      <c r="J78" s="13"/>
      <c r="K78" s="14" t="s">
        <v>677</v>
      </c>
      <c r="L78" s="13"/>
      <c r="M78" s="13"/>
      <c r="N78" s="176"/>
      <c r="O78" s="13"/>
      <c r="P78" s="176"/>
      <c r="Q78" s="176"/>
      <c r="R78" s="176"/>
      <c r="S78" s="176"/>
      <c r="T78" s="176"/>
      <c r="U78" s="176"/>
    </row>
    <row r="79" spans="1:21" ht="36.75" customHeight="1">
      <c r="A79" s="176"/>
      <c r="B79" s="2680"/>
      <c r="C79" s="2680"/>
      <c r="D79" s="2680"/>
      <c r="E79" s="2680"/>
      <c r="F79" s="2680"/>
      <c r="G79" s="17"/>
      <c r="H79" s="17"/>
      <c r="I79" s="2687"/>
      <c r="J79" s="2680"/>
      <c r="K79" s="2687"/>
      <c r="L79" s="13"/>
      <c r="M79" s="13"/>
      <c r="N79" s="176"/>
      <c r="O79" s="2680"/>
      <c r="P79" s="176"/>
      <c r="Q79" s="176"/>
      <c r="R79" s="176"/>
      <c r="S79" s="176"/>
      <c r="T79" s="176"/>
      <c r="U79" s="176"/>
    </row>
    <row r="80" spans="1:21" ht="36.75" customHeight="1">
      <c r="A80" s="176"/>
      <c r="B80" s="2680"/>
      <c r="C80" s="2680"/>
      <c r="D80" s="2680"/>
      <c r="E80" s="2680"/>
      <c r="F80" s="2680"/>
      <c r="G80" s="3130" t="s">
        <v>572</v>
      </c>
      <c r="H80" s="3130"/>
      <c r="I80" s="14" t="s">
        <v>626</v>
      </c>
      <c r="J80" s="13"/>
      <c r="K80" s="14" t="s">
        <v>678</v>
      </c>
      <c r="L80" s="13"/>
      <c r="M80" s="13"/>
      <c r="N80" s="176"/>
      <c r="O80" s="13"/>
      <c r="P80" s="176"/>
      <c r="Q80" s="176"/>
      <c r="R80" s="176"/>
      <c r="S80" s="176"/>
      <c r="T80" s="176"/>
      <c r="U80" s="176"/>
    </row>
    <row r="81" spans="1:21" ht="36.75" customHeight="1">
      <c r="A81" s="176"/>
      <c r="B81" s="2680"/>
      <c r="C81" s="2680"/>
      <c r="D81" s="2680"/>
      <c r="E81" s="2680"/>
      <c r="F81" s="2680"/>
      <c r="G81" s="17"/>
      <c r="H81" s="17"/>
      <c r="I81" s="2687"/>
      <c r="J81" s="2680"/>
      <c r="K81" s="2687"/>
      <c r="L81" s="13"/>
      <c r="M81" s="13"/>
      <c r="N81" s="176"/>
      <c r="O81" s="2680"/>
      <c r="P81" s="176"/>
      <c r="Q81" s="176"/>
      <c r="R81" s="176"/>
      <c r="S81" s="176"/>
      <c r="T81" s="176"/>
      <c r="U81" s="176"/>
    </row>
    <row r="82" spans="1:21" ht="36.75" customHeight="1">
      <c r="A82" s="176"/>
      <c r="B82" s="2680"/>
      <c r="C82" s="2680"/>
      <c r="D82" s="2680"/>
      <c r="E82" s="2680"/>
      <c r="F82" s="2680"/>
      <c r="G82" s="3130" t="s">
        <v>577</v>
      </c>
      <c r="H82" s="3130"/>
      <c r="I82" s="14" t="s">
        <v>627</v>
      </c>
      <c r="J82" s="13"/>
      <c r="K82" s="14" t="s">
        <v>679</v>
      </c>
      <c r="L82" s="13"/>
      <c r="M82" s="13"/>
      <c r="N82" s="176"/>
      <c r="O82" s="13"/>
      <c r="P82" s="176"/>
      <c r="Q82" s="176"/>
      <c r="R82" s="176"/>
      <c r="S82" s="176"/>
      <c r="T82" s="176"/>
      <c r="U82" s="176"/>
    </row>
    <row r="83" spans="1:21" ht="36.75" customHeight="1">
      <c r="A83" s="176"/>
      <c r="B83" s="2680"/>
      <c r="C83" s="2680"/>
      <c r="D83" s="2680"/>
      <c r="E83" s="2680"/>
      <c r="F83" s="2680"/>
      <c r="G83" s="17"/>
      <c r="H83" s="17"/>
      <c r="I83" s="2687"/>
      <c r="J83" s="2680"/>
      <c r="K83" s="2687"/>
      <c r="L83" s="13"/>
      <c r="M83" s="13"/>
      <c r="N83" s="176"/>
      <c r="O83" s="2680"/>
      <c r="P83" s="176"/>
      <c r="Q83" s="176"/>
      <c r="R83" s="176"/>
      <c r="S83" s="176"/>
      <c r="T83" s="176"/>
      <c r="U83" s="176"/>
    </row>
    <row r="84" spans="1:21" ht="36.75" customHeight="1">
      <c r="A84" s="176"/>
      <c r="B84" s="2680"/>
      <c r="C84" s="2680"/>
      <c r="D84" s="2680"/>
      <c r="E84" s="2680"/>
      <c r="F84" s="2680"/>
      <c r="G84" s="3130" t="s">
        <v>576</v>
      </c>
      <c r="H84" s="3130"/>
      <c r="I84" s="14" t="s">
        <v>628</v>
      </c>
      <c r="J84" s="13"/>
      <c r="K84" s="14" t="s">
        <v>680</v>
      </c>
      <c r="L84" s="13"/>
      <c r="M84" s="13"/>
      <c r="N84" s="176"/>
      <c r="O84" s="13"/>
      <c r="P84" s="176"/>
      <c r="Q84" s="176"/>
      <c r="R84" s="176"/>
      <c r="S84" s="176"/>
      <c r="T84" s="176"/>
      <c r="U84" s="176"/>
    </row>
    <row r="85" spans="1:21" ht="36.75" customHeight="1">
      <c r="A85" s="176"/>
      <c r="B85" s="2680"/>
      <c r="C85" s="2680"/>
      <c r="D85" s="2680"/>
      <c r="E85" s="2680"/>
      <c r="F85" s="2680"/>
      <c r="G85" s="9">
        <v>0</v>
      </c>
      <c r="H85" s="9"/>
      <c r="I85" s="172"/>
      <c r="J85" s="171"/>
      <c r="K85" s="172"/>
      <c r="L85" s="13"/>
      <c r="M85" s="13"/>
      <c r="N85" s="176"/>
      <c r="O85" s="171"/>
      <c r="P85" s="176"/>
      <c r="Q85" s="176"/>
      <c r="R85" s="176"/>
      <c r="S85" s="176"/>
      <c r="T85" s="176"/>
      <c r="U85" s="176"/>
    </row>
    <row r="86" spans="1:21" ht="36.75" customHeight="1">
      <c r="A86" s="176"/>
      <c r="B86" s="2680"/>
      <c r="C86" s="2680"/>
      <c r="D86" s="2680"/>
      <c r="E86" s="2680"/>
      <c r="F86" s="2680"/>
      <c r="G86" s="3130" t="s">
        <v>553</v>
      </c>
      <c r="H86" s="3130"/>
      <c r="I86" s="14" t="s">
        <v>629</v>
      </c>
      <c r="J86" s="13"/>
      <c r="K86" s="14" t="s">
        <v>681</v>
      </c>
      <c r="L86" s="13"/>
      <c r="M86" s="13"/>
      <c r="N86" s="176"/>
      <c r="O86" s="13"/>
      <c r="P86" s="176"/>
      <c r="Q86" s="176"/>
      <c r="R86" s="176"/>
      <c r="S86" s="176"/>
      <c r="T86" s="176"/>
      <c r="U86" s="176"/>
    </row>
    <row r="87" spans="1:21" ht="36.75" customHeight="1">
      <c r="A87" s="176"/>
      <c r="B87" s="2680"/>
      <c r="C87" s="2680"/>
      <c r="D87" s="2680"/>
      <c r="E87" s="2680"/>
      <c r="F87" s="2680"/>
      <c r="G87" s="3126" t="s">
        <v>630</v>
      </c>
      <c r="H87" s="3126"/>
      <c r="I87" s="2691"/>
      <c r="J87" s="2692"/>
      <c r="K87" s="2691"/>
      <c r="L87" s="13"/>
      <c r="M87" s="13"/>
      <c r="N87" s="176"/>
      <c r="O87" s="2692"/>
      <c r="P87" s="176"/>
      <c r="Q87" s="176"/>
      <c r="R87" s="176"/>
      <c r="S87" s="176"/>
      <c r="T87" s="176"/>
      <c r="U87" s="176"/>
    </row>
    <row r="88" spans="1:21" ht="36.75" customHeight="1">
      <c r="A88" s="176"/>
      <c r="B88" s="2680"/>
      <c r="C88" s="2680"/>
      <c r="D88" s="2680"/>
      <c r="E88" s="2680"/>
      <c r="F88" s="2680"/>
      <c r="G88" s="3071" t="s">
        <v>566</v>
      </c>
      <c r="H88" s="3071"/>
      <c r="I88" s="14" t="s">
        <v>631</v>
      </c>
      <c r="J88" s="13"/>
      <c r="K88" s="14" t="s">
        <v>682</v>
      </c>
      <c r="L88" s="13"/>
      <c r="M88" s="13"/>
      <c r="N88" s="176"/>
      <c r="O88" s="13"/>
      <c r="P88" s="176"/>
      <c r="Q88" s="176"/>
      <c r="R88" s="176"/>
      <c r="S88" s="176"/>
      <c r="T88" s="176"/>
      <c r="U88" s="176"/>
    </row>
    <row r="89" spans="1:21" ht="36.75" customHeight="1">
      <c r="A89" s="176"/>
      <c r="B89" s="2680"/>
      <c r="C89" s="2680"/>
      <c r="D89" s="2680"/>
      <c r="E89" s="2680"/>
      <c r="F89" s="2680"/>
      <c r="G89" s="3126" t="s">
        <v>632</v>
      </c>
      <c r="H89" s="3126"/>
      <c r="I89" s="2691"/>
      <c r="J89" s="2692"/>
      <c r="K89" s="3125" t="s">
        <v>632</v>
      </c>
      <c r="L89" s="3125"/>
      <c r="M89" s="13"/>
      <c r="N89" s="176"/>
      <c r="O89" s="2690"/>
      <c r="P89" s="176"/>
      <c r="Q89" s="176"/>
      <c r="R89" s="176"/>
      <c r="S89" s="176"/>
      <c r="T89" s="176"/>
      <c r="U89" s="176"/>
    </row>
    <row r="90" spans="1:21" ht="36.75" customHeight="1">
      <c r="A90" s="176"/>
      <c r="B90" s="2680"/>
      <c r="C90" s="2680"/>
      <c r="D90" s="2680"/>
      <c r="E90" s="2680"/>
      <c r="F90" s="2680"/>
      <c r="G90" s="3130" t="s">
        <v>581</v>
      </c>
      <c r="H90" s="3130"/>
      <c r="I90" s="14" t="s">
        <v>633</v>
      </c>
      <c r="J90" s="13"/>
      <c r="K90" s="14" t="s">
        <v>683</v>
      </c>
      <c r="L90" s="13"/>
      <c r="M90" s="13"/>
      <c r="N90" s="176"/>
      <c r="O90" s="13"/>
      <c r="P90" s="176"/>
      <c r="Q90" s="176"/>
      <c r="R90" s="176"/>
      <c r="S90" s="176"/>
      <c r="T90" s="176"/>
      <c r="U90" s="176"/>
    </row>
    <row r="91" spans="1:21" ht="36.75" customHeight="1">
      <c r="A91" s="176"/>
      <c r="B91" s="2680"/>
      <c r="C91" s="2680"/>
      <c r="D91" s="2680"/>
      <c r="E91" s="2680"/>
      <c r="F91" s="2680"/>
      <c r="G91" s="9">
        <v>0</v>
      </c>
      <c r="H91" s="9"/>
      <c r="I91" s="172"/>
      <c r="J91" s="171"/>
      <c r="K91" s="172"/>
      <c r="L91" s="13"/>
      <c r="M91" s="13"/>
      <c r="N91" s="176"/>
      <c r="O91" s="171"/>
      <c r="P91" s="176"/>
      <c r="Q91" s="176"/>
      <c r="R91" s="176"/>
      <c r="S91" s="176"/>
      <c r="T91" s="176"/>
      <c r="U91" s="176"/>
    </row>
    <row r="92" spans="1:21" ht="36.75" customHeight="1">
      <c r="A92" s="176"/>
      <c r="B92" s="2680"/>
      <c r="C92" s="2680"/>
      <c r="D92" s="2680"/>
      <c r="E92" s="2680"/>
      <c r="F92" s="2680"/>
      <c r="G92" s="3130" t="s">
        <v>573</v>
      </c>
      <c r="H92" s="3130"/>
      <c r="I92" s="14" t="s">
        <v>634</v>
      </c>
      <c r="J92" s="13"/>
      <c r="K92" s="14" t="s">
        <v>684</v>
      </c>
      <c r="L92" s="13"/>
      <c r="M92" s="13"/>
      <c r="N92" s="176"/>
      <c r="O92" s="13"/>
      <c r="P92" s="176"/>
      <c r="Q92" s="176"/>
      <c r="R92" s="176"/>
      <c r="S92" s="176"/>
      <c r="T92" s="176"/>
      <c r="U92" s="176"/>
    </row>
    <row r="93" spans="1:21" ht="36.75" customHeight="1">
      <c r="A93" s="176"/>
      <c r="B93" s="2680"/>
      <c r="C93" s="2680"/>
      <c r="D93" s="2680"/>
      <c r="E93" s="2680"/>
      <c r="F93" s="2680"/>
      <c r="G93" s="17"/>
      <c r="H93" s="17"/>
      <c r="I93" s="2687"/>
      <c r="J93" s="2680"/>
      <c r="K93" s="2687"/>
      <c r="L93" s="13"/>
      <c r="M93" s="13"/>
      <c r="N93" s="176"/>
      <c r="O93" s="2680"/>
      <c r="P93" s="176"/>
      <c r="Q93" s="176"/>
      <c r="R93" s="176"/>
      <c r="S93" s="176"/>
      <c r="T93" s="176"/>
      <c r="U93" s="176"/>
    </row>
    <row r="94" spans="1:21" ht="36.75" customHeight="1">
      <c r="A94" s="176"/>
      <c r="B94" s="2680"/>
      <c r="C94" s="2680"/>
      <c r="D94" s="2680"/>
      <c r="E94" s="2680"/>
      <c r="F94" s="2680"/>
      <c r="G94" s="3132" t="s">
        <v>551</v>
      </c>
      <c r="H94" s="3132"/>
      <c r="I94" s="14" t="s">
        <v>635</v>
      </c>
      <c r="J94" s="13"/>
      <c r="K94" s="14" t="s">
        <v>685</v>
      </c>
      <c r="L94" s="13"/>
      <c r="M94" s="13"/>
      <c r="N94" s="176"/>
      <c r="O94" s="13"/>
      <c r="P94" s="176"/>
      <c r="Q94" s="176"/>
      <c r="R94" s="176"/>
      <c r="S94" s="176"/>
      <c r="T94" s="176"/>
      <c r="U94" s="176"/>
    </row>
    <row r="95" spans="1:21" ht="36.75" customHeight="1">
      <c r="A95" s="176"/>
      <c r="B95" s="2680"/>
      <c r="C95" s="2680"/>
      <c r="D95" s="2680"/>
      <c r="E95" s="2680"/>
      <c r="F95" s="2680"/>
      <c r="G95" s="3126" t="s">
        <v>636</v>
      </c>
      <c r="H95" s="3126"/>
      <c r="I95" s="2691"/>
      <c r="J95" s="2692"/>
      <c r="K95" s="3125" t="s">
        <v>636</v>
      </c>
      <c r="L95" s="3125"/>
      <c r="M95" s="13"/>
      <c r="N95" s="176"/>
      <c r="O95" s="2690"/>
      <c r="P95" s="176"/>
      <c r="Q95" s="176"/>
      <c r="R95" s="176"/>
      <c r="S95" s="176"/>
      <c r="T95" s="176"/>
      <c r="U95" s="176"/>
    </row>
    <row r="96" spans="1:21" ht="36.75" customHeight="1">
      <c r="A96" s="176"/>
      <c r="B96" s="2680"/>
      <c r="C96" s="2680"/>
      <c r="D96" s="2680"/>
      <c r="E96" s="2680"/>
      <c r="F96" s="2680"/>
      <c r="G96" s="3130" t="s">
        <v>545</v>
      </c>
      <c r="H96" s="3130"/>
      <c r="I96" s="14" t="s">
        <v>638</v>
      </c>
      <c r="J96" s="13"/>
      <c r="K96" s="14" t="s">
        <v>687</v>
      </c>
      <c r="L96" s="13"/>
      <c r="M96" s="13"/>
      <c r="N96" s="176"/>
      <c r="O96" s="13"/>
      <c r="P96" s="176"/>
      <c r="Q96" s="176"/>
      <c r="R96" s="176"/>
      <c r="S96" s="176"/>
      <c r="T96" s="176"/>
      <c r="U96" s="176"/>
    </row>
    <row r="97" spans="1:21" ht="36.75" customHeight="1">
      <c r="A97" s="176"/>
      <c r="B97" s="2680"/>
      <c r="C97" s="2680"/>
      <c r="D97" s="2680"/>
      <c r="E97" s="2680"/>
      <c r="F97" s="2680"/>
      <c r="G97" s="3126" t="s">
        <v>639</v>
      </c>
      <c r="H97" s="3126"/>
      <c r="I97" s="2691"/>
      <c r="J97" s="2692"/>
      <c r="K97" s="2691"/>
      <c r="L97" s="13"/>
      <c r="M97" s="13"/>
      <c r="N97" s="176"/>
      <c r="O97" s="2692"/>
      <c r="P97" s="176"/>
      <c r="Q97" s="176"/>
      <c r="R97" s="176"/>
      <c r="S97" s="176"/>
      <c r="T97" s="176"/>
      <c r="U97" s="176"/>
    </row>
    <row r="98" spans="1:21" ht="36.75" customHeight="1">
      <c r="A98" s="176"/>
      <c r="B98" s="2680"/>
      <c r="C98" s="2680"/>
      <c r="D98" s="2680"/>
      <c r="E98" s="2680"/>
      <c r="F98" s="2680"/>
      <c r="G98" s="3130" t="s">
        <v>546</v>
      </c>
      <c r="H98" s="3130"/>
      <c r="I98" s="14" t="s">
        <v>637</v>
      </c>
      <c r="J98" s="13"/>
      <c r="K98" s="14" t="s">
        <v>686</v>
      </c>
      <c r="L98" s="13"/>
      <c r="M98" s="13"/>
      <c r="N98" s="176"/>
      <c r="O98" s="13"/>
      <c r="P98" s="176"/>
      <c r="Q98" s="176"/>
      <c r="R98" s="176"/>
      <c r="S98" s="176"/>
      <c r="T98" s="176"/>
      <c r="U98" s="176"/>
    </row>
    <row r="99" spans="1:21" ht="36.75" customHeight="1">
      <c r="A99" s="176"/>
      <c r="B99" s="2680"/>
      <c r="C99" s="2680"/>
      <c r="D99" s="2680"/>
      <c r="E99" s="2680"/>
      <c r="F99" s="2680"/>
      <c r="G99" s="17"/>
      <c r="H99" s="17"/>
      <c r="I99" s="2687"/>
      <c r="J99" s="2680"/>
      <c r="K99" s="2687"/>
      <c r="L99" s="13"/>
      <c r="M99" s="13"/>
      <c r="N99" s="176"/>
      <c r="O99" s="2680"/>
      <c r="P99" s="176"/>
      <c r="Q99" s="176"/>
      <c r="R99" s="176"/>
      <c r="S99" s="176"/>
      <c r="T99" s="176"/>
      <c r="U99" s="176"/>
    </row>
    <row r="100" spans="1:21" ht="36.75" customHeight="1">
      <c r="A100" s="176"/>
      <c r="B100" s="2680"/>
      <c r="C100" s="2680"/>
      <c r="D100" s="2680"/>
      <c r="E100" s="2680"/>
      <c r="F100" s="2680"/>
      <c r="G100" s="3130" t="s">
        <v>559</v>
      </c>
      <c r="H100" s="3130"/>
      <c r="I100" s="14" t="s">
        <v>640</v>
      </c>
      <c r="J100" s="13"/>
      <c r="K100" s="14" t="s">
        <v>688</v>
      </c>
      <c r="L100" s="13"/>
      <c r="M100" s="13"/>
      <c r="N100" s="176"/>
      <c r="O100" s="13"/>
      <c r="P100" s="176"/>
      <c r="Q100" s="176"/>
      <c r="R100" s="176"/>
      <c r="S100" s="176"/>
      <c r="T100" s="176"/>
      <c r="U100" s="176"/>
    </row>
    <row r="101" spans="1:21" ht="36.75" customHeight="1">
      <c r="A101" s="176"/>
      <c r="B101" s="2680"/>
      <c r="C101" s="2680"/>
      <c r="D101" s="2680"/>
      <c r="E101" s="2680"/>
      <c r="F101" s="2680"/>
      <c r="G101" s="17"/>
      <c r="H101" s="17"/>
      <c r="I101" s="2687"/>
      <c r="J101" s="2680"/>
      <c r="K101" s="2687"/>
      <c r="L101" s="13"/>
      <c r="M101" s="13"/>
      <c r="N101" s="176"/>
      <c r="O101" s="2680"/>
      <c r="P101" s="176"/>
      <c r="Q101" s="176"/>
      <c r="R101" s="176"/>
      <c r="S101" s="176"/>
      <c r="T101" s="176"/>
      <c r="U101" s="176"/>
    </row>
    <row r="102" spans="1:21" ht="36.75" customHeight="1">
      <c r="A102" s="176"/>
      <c r="B102" s="2680"/>
      <c r="C102" s="2680"/>
      <c r="D102" s="2680"/>
      <c r="E102" s="2680"/>
      <c r="F102" s="2680"/>
      <c r="G102" s="3130" t="s">
        <v>580</v>
      </c>
      <c r="H102" s="3130"/>
      <c r="I102" s="14" t="s">
        <v>641</v>
      </c>
      <c r="J102" s="13"/>
      <c r="K102" s="14" t="s">
        <v>689</v>
      </c>
      <c r="L102" s="13"/>
      <c r="M102" s="13"/>
      <c r="N102" s="176"/>
      <c r="O102" s="13"/>
      <c r="P102" s="176"/>
      <c r="Q102" s="176"/>
      <c r="R102" s="176"/>
      <c r="S102" s="176"/>
      <c r="T102" s="176"/>
      <c r="U102" s="176"/>
    </row>
    <row r="103" spans="1:21" ht="36.75" customHeight="1">
      <c r="A103" s="176"/>
      <c r="B103" s="2680"/>
      <c r="C103" s="2680"/>
      <c r="D103" s="2680"/>
      <c r="E103" s="2680"/>
      <c r="F103" s="2680"/>
      <c r="G103" s="168"/>
      <c r="H103" s="168"/>
      <c r="I103" s="2680"/>
      <c r="J103" s="2680"/>
      <c r="K103" s="2680"/>
      <c r="L103" s="13"/>
      <c r="M103" s="13"/>
      <c r="N103" s="2680"/>
      <c r="O103" s="2680"/>
      <c r="P103" s="176"/>
      <c r="Q103" s="176"/>
      <c r="R103" s="176"/>
      <c r="S103" s="176"/>
      <c r="T103" s="176"/>
      <c r="U103" s="2696" t="s">
        <v>7066</v>
      </c>
    </row>
  </sheetData>
  <mergeCells count="94">
    <mergeCell ref="G102:H102"/>
    <mergeCell ref="G100:H100"/>
    <mergeCell ref="G96:H96"/>
    <mergeCell ref="G98:H98"/>
    <mergeCell ref="G90:H90"/>
    <mergeCell ref="G92:H92"/>
    <mergeCell ref="G95:H95"/>
    <mergeCell ref="G80:H80"/>
    <mergeCell ref="G82:H82"/>
    <mergeCell ref="G84:H84"/>
    <mergeCell ref="G94:H94"/>
    <mergeCell ref="G76:H76"/>
    <mergeCell ref="G78:H78"/>
    <mergeCell ref="G88:H88"/>
    <mergeCell ref="G86:H86"/>
    <mergeCell ref="G89:H89"/>
    <mergeCell ref="G87:H87"/>
    <mergeCell ref="G74:H74"/>
    <mergeCell ref="G72:H72"/>
    <mergeCell ref="G70:H70"/>
    <mergeCell ref="G68:H68"/>
    <mergeCell ref="G62:H62"/>
    <mergeCell ref="G66:H66"/>
    <mergeCell ref="G64:H64"/>
    <mergeCell ref="G56:H56"/>
    <mergeCell ref="G58:H58"/>
    <mergeCell ref="G60:H60"/>
    <mergeCell ref="G50:H50"/>
    <mergeCell ref="G54:H54"/>
    <mergeCell ref="G52:H52"/>
    <mergeCell ref="G32:H32"/>
    <mergeCell ref="G40:H40"/>
    <mergeCell ref="G42:H42"/>
    <mergeCell ref="G48:H48"/>
    <mergeCell ref="G46:H46"/>
    <mergeCell ref="G44:H44"/>
    <mergeCell ref="K89:L89"/>
    <mergeCell ref="G10:H10"/>
    <mergeCell ref="G20:H20"/>
    <mergeCell ref="G18:H18"/>
    <mergeCell ref="G30:H30"/>
    <mergeCell ref="G28:H28"/>
    <mergeCell ref="G26:H26"/>
    <mergeCell ref="G24:H24"/>
    <mergeCell ref="G14:H14"/>
    <mergeCell ref="G16:H16"/>
    <mergeCell ref="G12:H12"/>
    <mergeCell ref="G22:H22"/>
    <mergeCell ref="G38:H38"/>
    <mergeCell ref="G36:H36"/>
    <mergeCell ref="G34:H34"/>
    <mergeCell ref="K61:L61"/>
    <mergeCell ref="I8:J8"/>
    <mergeCell ref="M12:P14"/>
    <mergeCell ref="B7:O7"/>
    <mergeCell ref="C4:L4"/>
    <mergeCell ref="M4:N4"/>
    <mergeCell ref="B14:C14"/>
    <mergeCell ref="B12:C12"/>
    <mergeCell ref="B8:C8"/>
    <mergeCell ref="D8:E8"/>
    <mergeCell ref="G8:H8"/>
    <mergeCell ref="K95:L95"/>
    <mergeCell ref="G97:H97"/>
    <mergeCell ref="B11:P11"/>
    <mergeCell ref="M16:P18"/>
    <mergeCell ref="G35:H35"/>
    <mergeCell ref="G39:H39"/>
    <mergeCell ref="K39:L39"/>
    <mergeCell ref="G41:H41"/>
    <mergeCell ref="K41:L41"/>
    <mergeCell ref="G43:H43"/>
    <mergeCell ref="G45:H45"/>
    <mergeCell ref="K45:L45"/>
    <mergeCell ref="G61:H61"/>
    <mergeCell ref="B18:C18"/>
    <mergeCell ref="G31:H31"/>
    <mergeCell ref="B16:C16"/>
    <mergeCell ref="D2:U2"/>
    <mergeCell ref="B40:C40"/>
    <mergeCell ref="B30:C30"/>
    <mergeCell ref="B32:C32"/>
    <mergeCell ref="B34:C34"/>
    <mergeCell ref="B36:C36"/>
    <mergeCell ref="B38:C38"/>
    <mergeCell ref="B20:C20"/>
    <mergeCell ref="B22:C22"/>
    <mergeCell ref="B24:C24"/>
    <mergeCell ref="B26:C26"/>
    <mergeCell ref="B28:C28"/>
    <mergeCell ref="B10:C10"/>
    <mergeCell ref="D10:E10"/>
    <mergeCell ref="K31:L31"/>
    <mergeCell ref="M31:N31"/>
  </mergeCells>
  <printOptions horizontalCentered="1"/>
  <pageMargins left="0.59027777777777779" right="0" top="0.59027777777777779" bottom="0" header="0.51180555555555562" footer="0.51180555555555562"/>
  <pageSetup paperSize="9" scale="14" firstPageNumber="0"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347"/>
  <sheetViews>
    <sheetView zoomScaleNormal="100" workbookViewId="0">
      <selection activeCell="W8" sqref="W8"/>
    </sheetView>
  </sheetViews>
  <sheetFormatPr baseColWidth="10" defaultRowHeight="15"/>
  <cols>
    <col min="1" max="1" width="4.5703125" style="178" customWidth="1"/>
    <col min="2" max="2" width="10.42578125" style="174" customWidth="1"/>
    <col min="3" max="8" width="11.42578125" style="174"/>
    <col min="9" max="9" width="12.85546875" style="174" customWidth="1"/>
    <col min="10" max="10" width="11.42578125" style="174"/>
    <col min="11" max="12" width="11.5703125" style="174" bestFit="1" customWidth="1"/>
    <col min="13" max="13" width="11.42578125" style="174"/>
    <col min="14" max="14" width="11.42578125" style="178"/>
    <col min="15" max="15" width="12.28515625" style="178" bestFit="1" customWidth="1"/>
    <col min="16" max="16" width="11.5703125" style="178" bestFit="1" customWidth="1"/>
    <col min="17" max="17" width="11.42578125" style="178"/>
    <col min="18" max="18" width="12.28515625" style="178" bestFit="1" customWidth="1"/>
    <col min="19" max="19" width="11.5703125" style="178" bestFit="1" customWidth="1"/>
    <col min="20" max="256" width="11.42578125" style="178"/>
    <col min="257" max="257" width="4.5703125" style="178" customWidth="1"/>
    <col min="258" max="258" width="10.42578125" style="178" customWidth="1"/>
    <col min="259" max="264" width="11.42578125" style="178"/>
    <col min="265" max="265" width="12.85546875" style="178" customWidth="1"/>
    <col min="266" max="266" width="11.42578125" style="178"/>
    <col min="267" max="268" width="11.5703125" style="178" bestFit="1" customWidth="1"/>
    <col min="269" max="270" width="11.42578125" style="178"/>
    <col min="271" max="271" width="12.28515625" style="178" bestFit="1" customWidth="1"/>
    <col min="272" max="272" width="11.5703125" style="178" bestFit="1" customWidth="1"/>
    <col min="273" max="273" width="11.42578125" style="178"/>
    <col min="274" max="274" width="12.28515625" style="178" bestFit="1" customWidth="1"/>
    <col min="275" max="275" width="11.5703125" style="178" bestFit="1" customWidth="1"/>
    <col min="276" max="512" width="11.42578125" style="178"/>
    <col min="513" max="513" width="4.5703125" style="178" customWidth="1"/>
    <col min="514" max="514" width="10.42578125" style="178" customWidth="1"/>
    <col min="515" max="520" width="11.42578125" style="178"/>
    <col min="521" max="521" width="12.85546875" style="178" customWidth="1"/>
    <col min="522" max="522" width="11.42578125" style="178"/>
    <col min="523" max="524" width="11.5703125" style="178" bestFit="1" customWidth="1"/>
    <col min="525" max="526" width="11.42578125" style="178"/>
    <col min="527" max="527" width="12.28515625" style="178" bestFit="1" customWidth="1"/>
    <col min="528" max="528" width="11.5703125" style="178" bestFit="1" customWidth="1"/>
    <col min="529" max="529" width="11.42578125" style="178"/>
    <col min="530" max="530" width="12.28515625" style="178" bestFit="1" customWidth="1"/>
    <col min="531" max="531" width="11.5703125" style="178" bestFit="1" customWidth="1"/>
    <col min="532" max="768" width="11.42578125" style="178"/>
    <col min="769" max="769" width="4.5703125" style="178" customWidth="1"/>
    <col min="770" max="770" width="10.42578125" style="178" customWidth="1"/>
    <col min="771" max="776" width="11.42578125" style="178"/>
    <col min="777" max="777" width="12.85546875" style="178" customWidth="1"/>
    <col min="778" max="778" width="11.42578125" style="178"/>
    <col min="779" max="780" width="11.5703125" style="178" bestFit="1" customWidth="1"/>
    <col min="781" max="782" width="11.42578125" style="178"/>
    <col min="783" max="783" width="12.28515625" style="178" bestFit="1" customWidth="1"/>
    <col min="784" max="784" width="11.5703125" style="178" bestFit="1" customWidth="1"/>
    <col min="785" max="785" width="11.42578125" style="178"/>
    <col min="786" max="786" width="12.28515625" style="178" bestFit="1" customWidth="1"/>
    <col min="787" max="787" width="11.5703125" style="178" bestFit="1" customWidth="1"/>
    <col min="788" max="1024" width="11.42578125" style="178"/>
    <col min="1025" max="1025" width="4.5703125" style="178" customWidth="1"/>
    <col min="1026" max="1026" width="10.42578125" style="178" customWidth="1"/>
    <col min="1027" max="1032" width="11.42578125" style="178"/>
    <col min="1033" max="1033" width="12.85546875" style="178" customWidth="1"/>
    <col min="1034" max="1034" width="11.42578125" style="178"/>
    <col min="1035" max="1036" width="11.5703125" style="178" bestFit="1" customWidth="1"/>
    <col min="1037" max="1038" width="11.42578125" style="178"/>
    <col min="1039" max="1039" width="12.28515625" style="178" bestFit="1" customWidth="1"/>
    <col min="1040" max="1040" width="11.5703125" style="178" bestFit="1" customWidth="1"/>
    <col min="1041" max="1041" width="11.42578125" style="178"/>
    <col min="1042" max="1042" width="12.28515625" style="178" bestFit="1" customWidth="1"/>
    <col min="1043" max="1043" width="11.5703125" style="178" bestFit="1" customWidth="1"/>
    <col min="1044" max="1280" width="11.42578125" style="178"/>
    <col min="1281" max="1281" width="4.5703125" style="178" customWidth="1"/>
    <col min="1282" max="1282" width="10.42578125" style="178" customWidth="1"/>
    <col min="1283" max="1288" width="11.42578125" style="178"/>
    <col min="1289" max="1289" width="12.85546875" style="178" customWidth="1"/>
    <col min="1290" max="1290" width="11.42578125" style="178"/>
    <col min="1291" max="1292" width="11.5703125" style="178" bestFit="1" customWidth="1"/>
    <col min="1293" max="1294" width="11.42578125" style="178"/>
    <col min="1295" max="1295" width="12.28515625" style="178" bestFit="1" customWidth="1"/>
    <col min="1296" max="1296" width="11.5703125" style="178" bestFit="1" customWidth="1"/>
    <col min="1297" max="1297" width="11.42578125" style="178"/>
    <col min="1298" max="1298" width="12.28515625" style="178" bestFit="1" customWidth="1"/>
    <col min="1299" max="1299" width="11.5703125" style="178" bestFit="1" customWidth="1"/>
    <col min="1300" max="1536" width="11.42578125" style="178"/>
    <col min="1537" max="1537" width="4.5703125" style="178" customWidth="1"/>
    <col min="1538" max="1538" width="10.42578125" style="178" customWidth="1"/>
    <col min="1539" max="1544" width="11.42578125" style="178"/>
    <col min="1545" max="1545" width="12.85546875" style="178" customWidth="1"/>
    <col min="1546" max="1546" width="11.42578125" style="178"/>
    <col min="1547" max="1548" width="11.5703125" style="178" bestFit="1" customWidth="1"/>
    <col min="1549" max="1550" width="11.42578125" style="178"/>
    <col min="1551" max="1551" width="12.28515625" style="178" bestFit="1" customWidth="1"/>
    <col min="1552" max="1552" width="11.5703125" style="178" bestFit="1" customWidth="1"/>
    <col min="1553" max="1553" width="11.42578125" style="178"/>
    <col min="1554" max="1554" width="12.28515625" style="178" bestFit="1" customWidth="1"/>
    <col min="1555" max="1555" width="11.5703125" style="178" bestFit="1" customWidth="1"/>
    <col min="1556" max="1792" width="11.42578125" style="178"/>
    <col min="1793" max="1793" width="4.5703125" style="178" customWidth="1"/>
    <col min="1794" max="1794" width="10.42578125" style="178" customWidth="1"/>
    <col min="1795" max="1800" width="11.42578125" style="178"/>
    <col min="1801" max="1801" width="12.85546875" style="178" customWidth="1"/>
    <col min="1802" max="1802" width="11.42578125" style="178"/>
    <col min="1803" max="1804" width="11.5703125" style="178" bestFit="1" customWidth="1"/>
    <col min="1805" max="1806" width="11.42578125" style="178"/>
    <col min="1807" max="1807" width="12.28515625" style="178" bestFit="1" customWidth="1"/>
    <col min="1808" max="1808" width="11.5703125" style="178" bestFit="1" customWidth="1"/>
    <col min="1809" max="1809" width="11.42578125" style="178"/>
    <col min="1810" max="1810" width="12.28515625" style="178" bestFit="1" customWidth="1"/>
    <col min="1811" max="1811" width="11.5703125" style="178" bestFit="1" customWidth="1"/>
    <col min="1812" max="2048" width="11.42578125" style="178"/>
    <col min="2049" max="2049" width="4.5703125" style="178" customWidth="1"/>
    <col min="2050" max="2050" width="10.42578125" style="178" customWidth="1"/>
    <col min="2051" max="2056" width="11.42578125" style="178"/>
    <col min="2057" max="2057" width="12.85546875" style="178" customWidth="1"/>
    <col min="2058" max="2058" width="11.42578125" style="178"/>
    <col min="2059" max="2060" width="11.5703125" style="178" bestFit="1" customWidth="1"/>
    <col min="2061" max="2062" width="11.42578125" style="178"/>
    <col min="2063" max="2063" width="12.28515625" style="178" bestFit="1" customWidth="1"/>
    <col min="2064" max="2064" width="11.5703125" style="178" bestFit="1" customWidth="1"/>
    <col min="2065" max="2065" width="11.42578125" style="178"/>
    <col min="2066" max="2066" width="12.28515625" style="178" bestFit="1" customWidth="1"/>
    <col min="2067" max="2067" width="11.5703125" style="178" bestFit="1" customWidth="1"/>
    <col min="2068" max="2304" width="11.42578125" style="178"/>
    <col min="2305" max="2305" width="4.5703125" style="178" customWidth="1"/>
    <col min="2306" max="2306" width="10.42578125" style="178" customWidth="1"/>
    <col min="2307" max="2312" width="11.42578125" style="178"/>
    <col min="2313" max="2313" width="12.85546875" style="178" customWidth="1"/>
    <col min="2314" max="2314" width="11.42578125" style="178"/>
    <col min="2315" max="2316" width="11.5703125" style="178" bestFit="1" customWidth="1"/>
    <col min="2317" max="2318" width="11.42578125" style="178"/>
    <col min="2319" max="2319" width="12.28515625" style="178" bestFit="1" customWidth="1"/>
    <col min="2320" max="2320" width="11.5703125" style="178" bestFit="1" customWidth="1"/>
    <col min="2321" max="2321" width="11.42578125" style="178"/>
    <col min="2322" max="2322" width="12.28515625" style="178" bestFit="1" customWidth="1"/>
    <col min="2323" max="2323" width="11.5703125" style="178" bestFit="1" customWidth="1"/>
    <col min="2324" max="2560" width="11.42578125" style="178"/>
    <col min="2561" max="2561" width="4.5703125" style="178" customWidth="1"/>
    <col min="2562" max="2562" width="10.42578125" style="178" customWidth="1"/>
    <col min="2563" max="2568" width="11.42578125" style="178"/>
    <col min="2569" max="2569" width="12.85546875" style="178" customWidth="1"/>
    <col min="2570" max="2570" width="11.42578125" style="178"/>
    <col min="2571" max="2572" width="11.5703125" style="178" bestFit="1" customWidth="1"/>
    <col min="2573" max="2574" width="11.42578125" style="178"/>
    <col min="2575" max="2575" width="12.28515625" style="178" bestFit="1" customWidth="1"/>
    <col min="2576" max="2576" width="11.5703125" style="178" bestFit="1" customWidth="1"/>
    <col min="2577" max="2577" width="11.42578125" style="178"/>
    <col min="2578" max="2578" width="12.28515625" style="178" bestFit="1" customWidth="1"/>
    <col min="2579" max="2579" width="11.5703125" style="178" bestFit="1" customWidth="1"/>
    <col min="2580" max="2816" width="11.42578125" style="178"/>
    <col min="2817" max="2817" width="4.5703125" style="178" customWidth="1"/>
    <col min="2818" max="2818" width="10.42578125" style="178" customWidth="1"/>
    <col min="2819" max="2824" width="11.42578125" style="178"/>
    <col min="2825" max="2825" width="12.85546875" style="178" customWidth="1"/>
    <col min="2826" max="2826" width="11.42578125" style="178"/>
    <col min="2827" max="2828" width="11.5703125" style="178" bestFit="1" customWidth="1"/>
    <col min="2829" max="2830" width="11.42578125" style="178"/>
    <col min="2831" max="2831" width="12.28515625" style="178" bestFit="1" customWidth="1"/>
    <col min="2832" max="2832" width="11.5703125" style="178" bestFit="1" customWidth="1"/>
    <col min="2833" max="2833" width="11.42578125" style="178"/>
    <col min="2834" max="2834" width="12.28515625" style="178" bestFit="1" customWidth="1"/>
    <col min="2835" max="2835" width="11.5703125" style="178" bestFit="1" customWidth="1"/>
    <col min="2836" max="3072" width="11.42578125" style="178"/>
    <col min="3073" max="3073" width="4.5703125" style="178" customWidth="1"/>
    <col min="3074" max="3074" width="10.42578125" style="178" customWidth="1"/>
    <col min="3075" max="3080" width="11.42578125" style="178"/>
    <col min="3081" max="3081" width="12.85546875" style="178" customWidth="1"/>
    <col min="3082" max="3082" width="11.42578125" style="178"/>
    <col min="3083" max="3084" width="11.5703125" style="178" bestFit="1" customWidth="1"/>
    <col min="3085" max="3086" width="11.42578125" style="178"/>
    <col min="3087" max="3087" width="12.28515625" style="178" bestFit="1" customWidth="1"/>
    <col min="3088" max="3088" width="11.5703125" style="178" bestFit="1" customWidth="1"/>
    <col min="3089" max="3089" width="11.42578125" style="178"/>
    <col min="3090" max="3090" width="12.28515625" style="178" bestFit="1" customWidth="1"/>
    <col min="3091" max="3091" width="11.5703125" style="178" bestFit="1" customWidth="1"/>
    <col min="3092" max="3328" width="11.42578125" style="178"/>
    <col min="3329" max="3329" width="4.5703125" style="178" customWidth="1"/>
    <col min="3330" max="3330" width="10.42578125" style="178" customWidth="1"/>
    <col min="3331" max="3336" width="11.42578125" style="178"/>
    <col min="3337" max="3337" width="12.85546875" style="178" customWidth="1"/>
    <col min="3338" max="3338" width="11.42578125" style="178"/>
    <col min="3339" max="3340" width="11.5703125" style="178" bestFit="1" customWidth="1"/>
    <col min="3341" max="3342" width="11.42578125" style="178"/>
    <col min="3343" max="3343" width="12.28515625" style="178" bestFit="1" customWidth="1"/>
    <col min="3344" max="3344" width="11.5703125" style="178" bestFit="1" customWidth="1"/>
    <col min="3345" max="3345" width="11.42578125" style="178"/>
    <col min="3346" max="3346" width="12.28515625" style="178" bestFit="1" customWidth="1"/>
    <col min="3347" max="3347" width="11.5703125" style="178" bestFit="1" customWidth="1"/>
    <col min="3348" max="3584" width="11.42578125" style="178"/>
    <col min="3585" max="3585" width="4.5703125" style="178" customWidth="1"/>
    <col min="3586" max="3586" width="10.42578125" style="178" customWidth="1"/>
    <col min="3587" max="3592" width="11.42578125" style="178"/>
    <col min="3593" max="3593" width="12.85546875" style="178" customWidth="1"/>
    <col min="3594" max="3594" width="11.42578125" style="178"/>
    <col min="3595" max="3596" width="11.5703125" style="178" bestFit="1" customWidth="1"/>
    <col min="3597" max="3598" width="11.42578125" style="178"/>
    <col min="3599" max="3599" width="12.28515625" style="178" bestFit="1" customWidth="1"/>
    <col min="3600" max="3600" width="11.5703125" style="178" bestFit="1" customWidth="1"/>
    <col min="3601" max="3601" width="11.42578125" style="178"/>
    <col min="3602" max="3602" width="12.28515625" style="178" bestFit="1" customWidth="1"/>
    <col min="3603" max="3603" width="11.5703125" style="178" bestFit="1" customWidth="1"/>
    <col min="3604" max="3840" width="11.42578125" style="178"/>
    <col min="3841" max="3841" width="4.5703125" style="178" customWidth="1"/>
    <col min="3842" max="3842" width="10.42578125" style="178" customWidth="1"/>
    <col min="3843" max="3848" width="11.42578125" style="178"/>
    <col min="3849" max="3849" width="12.85546875" style="178" customWidth="1"/>
    <col min="3850" max="3850" width="11.42578125" style="178"/>
    <col min="3851" max="3852" width="11.5703125" style="178" bestFit="1" customWidth="1"/>
    <col min="3853" max="3854" width="11.42578125" style="178"/>
    <col min="3855" max="3855" width="12.28515625" style="178" bestFit="1" customWidth="1"/>
    <col min="3856" max="3856" width="11.5703125" style="178" bestFit="1" customWidth="1"/>
    <col min="3857" max="3857" width="11.42578125" style="178"/>
    <col min="3858" max="3858" width="12.28515625" style="178" bestFit="1" customWidth="1"/>
    <col min="3859" max="3859" width="11.5703125" style="178" bestFit="1" customWidth="1"/>
    <col min="3860" max="4096" width="11.42578125" style="178"/>
    <col min="4097" max="4097" width="4.5703125" style="178" customWidth="1"/>
    <col min="4098" max="4098" width="10.42578125" style="178" customWidth="1"/>
    <col min="4099" max="4104" width="11.42578125" style="178"/>
    <col min="4105" max="4105" width="12.85546875" style="178" customWidth="1"/>
    <col min="4106" max="4106" width="11.42578125" style="178"/>
    <col min="4107" max="4108" width="11.5703125" style="178" bestFit="1" customWidth="1"/>
    <col min="4109" max="4110" width="11.42578125" style="178"/>
    <col min="4111" max="4111" width="12.28515625" style="178" bestFit="1" customWidth="1"/>
    <col min="4112" max="4112" width="11.5703125" style="178" bestFit="1" customWidth="1"/>
    <col min="4113" max="4113" width="11.42578125" style="178"/>
    <col min="4114" max="4114" width="12.28515625" style="178" bestFit="1" customWidth="1"/>
    <col min="4115" max="4115" width="11.5703125" style="178" bestFit="1" customWidth="1"/>
    <col min="4116" max="4352" width="11.42578125" style="178"/>
    <col min="4353" max="4353" width="4.5703125" style="178" customWidth="1"/>
    <col min="4354" max="4354" width="10.42578125" style="178" customWidth="1"/>
    <col min="4355" max="4360" width="11.42578125" style="178"/>
    <col min="4361" max="4361" width="12.85546875" style="178" customWidth="1"/>
    <col min="4362" max="4362" width="11.42578125" style="178"/>
    <col min="4363" max="4364" width="11.5703125" style="178" bestFit="1" customWidth="1"/>
    <col min="4365" max="4366" width="11.42578125" style="178"/>
    <col min="4367" max="4367" width="12.28515625" style="178" bestFit="1" customWidth="1"/>
    <col min="4368" max="4368" width="11.5703125" style="178" bestFit="1" customWidth="1"/>
    <col min="4369" max="4369" width="11.42578125" style="178"/>
    <col min="4370" max="4370" width="12.28515625" style="178" bestFit="1" customWidth="1"/>
    <col min="4371" max="4371" width="11.5703125" style="178" bestFit="1" customWidth="1"/>
    <col min="4372" max="4608" width="11.42578125" style="178"/>
    <col min="4609" max="4609" width="4.5703125" style="178" customWidth="1"/>
    <col min="4610" max="4610" width="10.42578125" style="178" customWidth="1"/>
    <col min="4611" max="4616" width="11.42578125" style="178"/>
    <col min="4617" max="4617" width="12.85546875" style="178" customWidth="1"/>
    <col min="4618" max="4618" width="11.42578125" style="178"/>
    <col min="4619" max="4620" width="11.5703125" style="178" bestFit="1" customWidth="1"/>
    <col min="4621" max="4622" width="11.42578125" style="178"/>
    <col min="4623" max="4623" width="12.28515625" style="178" bestFit="1" customWidth="1"/>
    <col min="4624" max="4624" width="11.5703125" style="178" bestFit="1" customWidth="1"/>
    <col min="4625" max="4625" width="11.42578125" style="178"/>
    <col min="4626" max="4626" width="12.28515625" style="178" bestFit="1" customWidth="1"/>
    <col min="4627" max="4627" width="11.5703125" style="178" bestFit="1" customWidth="1"/>
    <col min="4628" max="4864" width="11.42578125" style="178"/>
    <col min="4865" max="4865" width="4.5703125" style="178" customWidth="1"/>
    <col min="4866" max="4866" width="10.42578125" style="178" customWidth="1"/>
    <col min="4867" max="4872" width="11.42578125" style="178"/>
    <col min="4873" max="4873" width="12.85546875" style="178" customWidth="1"/>
    <col min="4874" max="4874" width="11.42578125" style="178"/>
    <col min="4875" max="4876" width="11.5703125" style="178" bestFit="1" customWidth="1"/>
    <col min="4877" max="4878" width="11.42578125" style="178"/>
    <col min="4879" max="4879" width="12.28515625" style="178" bestFit="1" customWidth="1"/>
    <col min="4880" max="4880" width="11.5703125" style="178" bestFit="1" customWidth="1"/>
    <col min="4881" max="4881" width="11.42578125" style="178"/>
    <col min="4882" max="4882" width="12.28515625" style="178" bestFit="1" customWidth="1"/>
    <col min="4883" max="4883" width="11.5703125" style="178" bestFit="1" customWidth="1"/>
    <col min="4884" max="5120" width="11.42578125" style="178"/>
    <col min="5121" max="5121" width="4.5703125" style="178" customWidth="1"/>
    <col min="5122" max="5122" width="10.42578125" style="178" customWidth="1"/>
    <col min="5123" max="5128" width="11.42578125" style="178"/>
    <col min="5129" max="5129" width="12.85546875" style="178" customWidth="1"/>
    <col min="5130" max="5130" width="11.42578125" style="178"/>
    <col min="5131" max="5132" width="11.5703125" style="178" bestFit="1" customWidth="1"/>
    <col min="5133" max="5134" width="11.42578125" style="178"/>
    <col min="5135" max="5135" width="12.28515625" style="178" bestFit="1" customWidth="1"/>
    <col min="5136" max="5136" width="11.5703125" style="178" bestFit="1" customWidth="1"/>
    <col min="5137" max="5137" width="11.42578125" style="178"/>
    <col min="5138" max="5138" width="12.28515625" style="178" bestFit="1" customWidth="1"/>
    <col min="5139" max="5139" width="11.5703125" style="178" bestFit="1" customWidth="1"/>
    <col min="5140" max="5376" width="11.42578125" style="178"/>
    <col min="5377" max="5377" width="4.5703125" style="178" customWidth="1"/>
    <col min="5378" max="5378" width="10.42578125" style="178" customWidth="1"/>
    <col min="5379" max="5384" width="11.42578125" style="178"/>
    <col min="5385" max="5385" width="12.85546875" style="178" customWidth="1"/>
    <col min="5386" max="5386" width="11.42578125" style="178"/>
    <col min="5387" max="5388" width="11.5703125" style="178" bestFit="1" customWidth="1"/>
    <col min="5389" max="5390" width="11.42578125" style="178"/>
    <col min="5391" max="5391" width="12.28515625" style="178" bestFit="1" customWidth="1"/>
    <col min="5392" max="5392" width="11.5703125" style="178" bestFit="1" customWidth="1"/>
    <col min="5393" max="5393" width="11.42578125" style="178"/>
    <col min="5394" max="5394" width="12.28515625" style="178" bestFit="1" customWidth="1"/>
    <col min="5395" max="5395" width="11.5703125" style="178" bestFit="1" customWidth="1"/>
    <col min="5396" max="5632" width="11.42578125" style="178"/>
    <col min="5633" max="5633" width="4.5703125" style="178" customWidth="1"/>
    <col min="5634" max="5634" width="10.42578125" style="178" customWidth="1"/>
    <col min="5635" max="5640" width="11.42578125" style="178"/>
    <col min="5641" max="5641" width="12.85546875" style="178" customWidth="1"/>
    <col min="5642" max="5642" width="11.42578125" style="178"/>
    <col min="5643" max="5644" width="11.5703125" style="178" bestFit="1" customWidth="1"/>
    <col min="5645" max="5646" width="11.42578125" style="178"/>
    <col min="5647" max="5647" width="12.28515625" style="178" bestFit="1" customWidth="1"/>
    <col min="5648" max="5648" width="11.5703125" style="178" bestFit="1" customWidth="1"/>
    <col min="5649" max="5649" width="11.42578125" style="178"/>
    <col min="5650" max="5650" width="12.28515625" style="178" bestFit="1" customWidth="1"/>
    <col min="5651" max="5651" width="11.5703125" style="178" bestFit="1" customWidth="1"/>
    <col min="5652" max="5888" width="11.42578125" style="178"/>
    <col min="5889" max="5889" width="4.5703125" style="178" customWidth="1"/>
    <col min="5890" max="5890" width="10.42578125" style="178" customWidth="1"/>
    <col min="5891" max="5896" width="11.42578125" style="178"/>
    <col min="5897" max="5897" width="12.85546875" style="178" customWidth="1"/>
    <col min="5898" max="5898" width="11.42578125" style="178"/>
    <col min="5899" max="5900" width="11.5703125" style="178" bestFit="1" customWidth="1"/>
    <col min="5901" max="5902" width="11.42578125" style="178"/>
    <col min="5903" max="5903" width="12.28515625" style="178" bestFit="1" customWidth="1"/>
    <col min="5904" max="5904" width="11.5703125" style="178" bestFit="1" customWidth="1"/>
    <col min="5905" max="5905" width="11.42578125" style="178"/>
    <col min="5906" max="5906" width="12.28515625" style="178" bestFit="1" customWidth="1"/>
    <col min="5907" max="5907" width="11.5703125" style="178" bestFit="1" customWidth="1"/>
    <col min="5908" max="6144" width="11.42578125" style="178"/>
    <col min="6145" max="6145" width="4.5703125" style="178" customWidth="1"/>
    <col min="6146" max="6146" width="10.42578125" style="178" customWidth="1"/>
    <col min="6147" max="6152" width="11.42578125" style="178"/>
    <col min="6153" max="6153" width="12.85546875" style="178" customWidth="1"/>
    <col min="6154" max="6154" width="11.42578125" style="178"/>
    <col min="6155" max="6156" width="11.5703125" style="178" bestFit="1" customWidth="1"/>
    <col min="6157" max="6158" width="11.42578125" style="178"/>
    <col min="6159" max="6159" width="12.28515625" style="178" bestFit="1" customWidth="1"/>
    <col min="6160" max="6160" width="11.5703125" style="178" bestFit="1" customWidth="1"/>
    <col min="6161" max="6161" width="11.42578125" style="178"/>
    <col min="6162" max="6162" width="12.28515625" style="178" bestFit="1" customWidth="1"/>
    <col min="6163" max="6163" width="11.5703125" style="178" bestFit="1" customWidth="1"/>
    <col min="6164" max="6400" width="11.42578125" style="178"/>
    <col min="6401" max="6401" width="4.5703125" style="178" customWidth="1"/>
    <col min="6402" max="6402" width="10.42578125" style="178" customWidth="1"/>
    <col min="6403" max="6408" width="11.42578125" style="178"/>
    <col min="6409" max="6409" width="12.85546875" style="178" customWidth="1"/>
    <col min="6410" max="6410" width="11.42578125" style="178"/>
    <col min="6411" max="6412" width="11.5703125" style="178" bestFit="1" customWidth="1"/>
    <col min="6413" max="6414" width="11.42578125" style="178"/>
    <col min="6415" max="6415" width="12.28515625" style="178" bestFit="1" customWidth="1"/>
    <col min="6416" max="6416" width="11.5703125" style="178" bestFit="1" customWidth="1"/>
    <col min="6417" max="6417" width="11.42578125" style="178"/>
    <col min="6418" max="6418" width="12.28515625" style="178" bestFit="1" customWidth="1"/>
    <col min="6419" max="6419" width="11.5703125" style="178" bestFit="1" customWidth="1"/>
    <col min="6420" max="6656" width="11.42578125" style="178"/>
    <col min="6657" max="6657" width="4.5703125" style="178" customWidth="1"/>
    <col min="6658" max="6658" width="10.42578125" style="178" customWidth="1"/>
    <col min="6659" max="6664" width="11.42578125" style="178"/>
    <col min="6665" max="6665" width="12.85546875" style="178" customWidth="1"/>
    <col min="6666" max="6666" width="11.42578125" style="178"/>
    <col min="6667" max="6668" width="11.5703125" style="178" bestFit="1" customWidth="1"/>
    <col min="6669" max="6670" width="11.42578125" style="178"/>
    <col min="6671" max="6671" width="12.28515625" style="178" bestFit="1" customWidth="1"/>
    <col min="6672" max="6672" width="11.5703125" style="178" bestFit="1" customWidth="1"/>
    <col min="6673" max="6673" width="11.42578125" style="178"/>
    <col min="6674" max="6674" width="12.28515625" style="178" bestFit="1" customWidth="1"/>
    <col min="6675" max="6675" width="11.5703125" style="178" bestFit="1" customWidth="1"/>
    <col min="6676" max="6912" width="11.42578125" style="178"/>
    <col min="6913" max="6913" width="4.5703125" style="178" customWidth="1"/>
    <col min="6914" max="6914" width="10.42578125" style="178" customWidth="1"/>
    <col min="6915" max="6920" width="11.42578125" style="178"/>
    <col min="6921" max="6921" width="12.85546875" style="178" customWidth="1"/>
    <col min="6922" max="6922" width="11.42578125" style="178"/>
    <col min="6923" max="6924" width="11.5703125" style="178" bestFit="1" customWidth="1"/>
    <col min="6925" max="6926" width="11.42578125" style="178"/>
    <col min="6927" max="6927" width="12.28515625" style="178" bestFit="1" customWidth="1"/>
    <col min="6928" max="6928" width="11.5703125" style="178" bestFit="1" customWidth="1"/>
    <col min="6929" max="6929" width="11.42578125" style="178"/>
    <col min="6930" max="6930" width="12.28515625" style="178" bestFit="1" customWidth="1"/>
    <col min="6931" max="6931" width="11.5703125" style="178" bestFit="1" customWidth="1"/>
    <col min="6932" max="7168" width="11.42578125" style="178"/>
    <col min="7169" max="7169" width="4.5703125" style="178" customWidth="1"/>
    <col min="7170" max="7170" width="10.42578125" style="178" customWidth="1"/>
    <col min="7171" max="7176" width="11.42578125" style="178"/>
    <col min="7177" max="7177" width="12.85546875" style="178" customWidth="1"/>
    <col min="7178" max="7178" width="11.42578125" style="178"/>
    <col min="7179" max="7180" width="11.5703125" style="178" bestFit="1" customWidth="1"/>
    <col min="7181" max="7182" width="11.42578125" style="178"/>
    <col min="7183" max="7183" width="12.28515625" style="178" bestFit="1" customWidth="1"/>
    <col min="7184" max="7184" width="11.5703125" style="178" bestFit="1" customWidth="1"/>
    <col min="7185" max="7185" width="11.42578125" style="178"/>
    <col min="7186" max="7186" width="12.28515625" style="178" bestFit="1" customWidth="1"/>
    <col min="7187" max="7187" width="11.5703125" style="178" bestFit="1" customWidth="1"/>
    <col min="7188" max="7424" width="11.42578125" style="178"/>
    <col min="7425" max="7425" width="4.5703125" style="178" customWidth="1"/>
    <col min="7426" max="7426" width="10.42578125" style="178" customWidth="1"/>
    <col min="7427" max="7432" width="11.42578125" style="178"/>
    <col min="7433" max="7433" width="12.85546875" style="178" customWidth="1"/>
    <col min="7434" max="7434" width="11.42578125" style="178"/>
    <col min="7435" max="7436" width="11.5703125" style="178" bestFit="1" customWidth="1"/>
    <col min="7437" max="7438" width="11.42578125" style="178"/>
    <col min="7439" max="7439" width="12.28515625" style="178" bestFit="1" customWidth="1"/>
    <col min="7440" max="7440" width="11.5703125" style="178" bestFit="1" customWidth="1"/>
    <col min="7441" max="7441" width="11.42578125" style="178"/>
    <col min="7442" max="7442" width="12.28515625" style="178" bestFit="1" customWidth="1"/>
    <col min="7443" max="7443" width="11.5703125" style="178" bestFit="1" customWidth="1"/>
    <col min="7444" max="7680" width="11.42578125" style="178"/>
    <col min="7681" max="7681" width="4.5703125" style="178" customWidth="1"/>
    <col min="7682" max="7682" width="10.42578125" style="178" customWidth="1"/>
    <col min="7683" max="7688" width="11.42578125" style="178"/>
    <col min="7689" max="7689" width="12.85546875" style="178" customWidth="1"/>
    <col min="7690" max="7690" width="11.42578125" style="178"/>
    <col min="7691" max="7692" width="11.5703125" style="178" bestFit="1" customWidth="1"/>
    <col min="7693" max="7694" width="11.42578125" style="178"/>
    <col min="7695" max="7695" width="12.28515625" style="178" bestFit="1" customWidth="1"/>
    <col min="7696" max="7696" width="11.5703125" style="178" bestFit="1" customWidth="1"/>
    <col min="7697" max="7697" width="11.42578125" style="178"/>
    <col min="7698" max="7698" width="12.28515625" style="178" bestFit="1" customWidth="1"/>
    <col min="7699" max="7699" width="11.5703125" style="178" bestFit="1" customWidth="1"/>
    <col min="7700" max="7936" width="11.42578125" style="178"/>
    <col min="7937" max="7937" width="4.5703125" style="178" customWidth="1"/>
    <col min="7938" max="7938" width="10.42578125" style="178" customWidth="1"/>
    <col min="7939" max="7944" width="11.42578125" style="178"/>
    <col min="7945" max="7945" width="12.85546875" style="178" customWidth="1"/>
    <col min="7946" max="7946" width="11.42578125" style="178"/>
    <col min="7947" max="7948" width="11.5703125" style="178" bestFit="1" customWidth="1"/>
    <col min="7949" max="7950" width="11.42578125" style="178"/>
    <col min="7951" max="7951" width="12.28515625" style="178" bestFit="1" customWidth="1"/>
    <col min="7952" max="7952" width="11.5703125" style="178" bestFit="1" customWidth="1"/>
    <col min="7953" max="7953" width="11.42578125" style="178"/>
    <col min="7954" max="7954" width="12.28515625" style="178" bestFit="1" customWidth="1"/>
    <col min="7955" max="7955" width="11.5703125" style="178" bestFit="1" customWidth="1"/>
    <col min="7956" max="8192" width="11.42578125" style="178"/>
    <col min="8193" max="8193" width="4.5703125" style="178" customWidth="1"/>
    <col min="8194" max="8194" width="10.42578125" style="178" customWidth="1"/>
    <col min="8195" max="8200" width="11.42578125" style="178"/>
    <col min="8201" max="8201" width="12.85546875" style="178" customWidth="1"/>
    <col min="8202" max="8202" width="11.42578125" style="178"/>
    <col min="8203" max="8204" width="11.5703125" style="178" bestFit="1" customWidth="1"/>
    <col min="8205" max="8206" width="11.42578125" style="178"/>
    <col min="8207" max="8207" width="12.28515625" style="178" bestFit="1" customWidth="1"/>
    <col min="8208" max="8208" width="11.5703125" style="178" bestFit="1" customWidth="1"/>
    <col min="8209" max="8209" width="11.42578125" style="178"/>
    <col min="8210" max="8210" width="12.28515625" style="178" bestFit="1" customWidth="1"/>
    <col min="8211" max="8211" width="11.5703125" style="178" bestFit="1" customWidth="1"/>
    <col min="8212" max="8448" width="11.42578125" style="178"/>
    <col min="8449" max="8449" width="4.5703125" style="178" customWidth="1"/>
    <col min="8450" max="8450" width="10.42578125" style="178" customWidth="1"/>
    <col min="8451" max="8456" width="11.42578125" style="178"/>
    <col min="8457" max="8457" width="12.85546875" style="178" customWidth="1"/>
    <col min="8458" max="8458" width="11.42578125" style="178"/>
    <col min="8459" max="8460" width="11.5703125" style="178" bestFit="1" customWidth="1"/>
    <col min="8461" max="8462" width="11.42578125" style="178"/>
    <col min="8463" max="8463" width="12.28515625" style="178" bestFit="1" customWidth="1"/>
    <col min="8464" max="8464" width="11.5703125" style="178" bestFit="1" customWidth="1"/>
    <col min="8465" max="8465" width="11.42578125" style="178"/>
    <col min="8466" max="8466" width="12.28515625" style="178" bestFit="1" customWidth="1"/>
    <col min="8467" max="8467" width="11.5703125" style="178" bestFit="1" customWidth="1"/>
    <col min="8468" max="8704" width="11.42578125" style="178"/>
    <col min="8705" max="8705" width="4.5703125" style="178" customWidth="1"/>
    <col min="8706" max="8706" width="10.42578125" style="178" customWidth="1"/>
    <col min="8707" max="8712" width="11.42578125" style="178"/>
    <col min="8713" max="8713" width="12.85546875" style="178" customWidth="1"/>
    <col min="8714" max="8714" width="11.42578125" style="178"/>
    <col min="8715" max="8716" width="11.5703125" style="178" bestFit="1" customWidth="1"/>
    <col min="8717" max="8718" width="11.42578125" style="178"/>
    <col min="8719" max="8719" width="12.28515625" style="178" bestFit="1" customWidth="1"/>
    <col min="8720" max="8720" width="11.5703125" style="178" bestFit="1" customWidth="1"/>
    <col min="8721" max="8721" width="11.42578125" style="178"/>
    <col min="8722" max="8722" width="12.28515625" style="178" bestFit="1" customWidth="1"/>
    <col min="8723" max="8723" width="11.5703125" style="178" bestFit="1" customWidth="1"/>
    <col min="8724" max="8960" width="11.42578125" style="178"/>
    <col min="8961" max="8961" width="4.5703125" style="178" customWidth="1"/>
    <col min="8962" max="8962" width="10.42578125" style="178" customWidth="1"/>
    <col min="8963" max="8968" width="11.42578125" style="178"/>
    <col min="8969" max="8969" width="12.85546875" style="178" customWidth="1"/>
    <col min="8970" max="8970" width="11.42578125" style="178"/>
    <col min="8971" max="8972" width="11.5703125" style="178" bestFit="1" customWidth="1"/>
    <col min="8973" max="8974" width="11.42578125" style="178"/>
    <col min="8975" max="8975" width="12.28515625" style="178" bestFit="1" customWidth="1"/>
    <col min="8976" max="8976" width="11.5703125" style="178" bestFit="1" customWidth="1"/>
    <col min="8977" max="8977" width="11.42578125" style="178"/>
    <col min="8978" max="8978" width="12.28515625" style="178" bestFit="1" customWidth="1"/>
    <col min="8979" max="8979" width="11.5703125" style="178" bestFit="1" customWidth="1"/>
    <col min="8980" max="9216" width="11.42578125" style="178"/>
    <col min="9217" max="9217" width="4.5703125" style="178" customWidth="1"/>
    <col min="9218" max="9218" width="10.42578125" style="178" customWidth="1"/>
    <col min="9219" max="9224" width="11.42578125" style="178"/>
    <col min="9225" max="9225" width="12.85546875" style="178" customWidth="1"/>
    <col min="9226" max="9226" width="11.42578125" style="178"/>
    <col min="9227" max="9228" width="11.5703125" style="178" bestFit="1" customWidth="1"/>
    <col min="9229" max="9230" width="11.42578125" style="178"/>
    <col min="9231" max="9231" width="12.28515625" style="178" bestFit="1" customWidth="1"/>
    <col min="9232" max="9232" width="11.5703125" style="178" bestFit="1" customWidth="1"/>
    <col min="9233" max="9233" width="11.42578125" style="178"/>
    <col min="9234" max="9234" width="12.28515625" style="178" bestFit="1" customWidth="1"/>
    <col min="9235" max="9235" width="11.5703125" style="178" bestFit="1" customWidth="1"/>
    <col min="9236" max="9472" width="11.42578125" style="178"/>
    <col min="9473" max="9473" width="4.5703125" style="178" customWidth="1"/>
    <col min="9474" max="9474" width="10.42578125" style="178" customWidth="1"/>
    <col min="9475" max="9480" width="11.42578125" style="178"/>
    <col min="9481" max="9481" width="12.85546875" style="178" customWidth="1"/>
    <col min="9482" max="9482" width="11.42578125" style="178"/>
    <col min="9483" max="9484" width="11.5703125" style="178" bestFit="1" customWidth="1"/>
    <col min="9485" max="9486" width="11.42578125" style="178"/>
    <col min="9487" max="9487" width="12.28515625" style="178" bestFit="1" customWidth="1"/>
    <col min="9488" max="9488" width="11.5703125" style="178" bestFit="1" customWidth="1"/>
    <col min="9489" max="9489" width="11.42578125" style="178"/>
    <col min="9490" max="9490" width="12.28515625" style="178" bestFit="1" customWidth="1"/>
    <col min="9491" max="9491" width="11.5703125" style="178" bestFit="1" customWidth="1"/>
    <col min="9492" max="9728" width="11.42578125" style="178"/>
    <col min="9729" max="9729" width="4.5703125" style="178" customWidth="1"/>
    <col min="9730" max="9730" width="10.42578125" style="178" customWidth="1"/>
    <col min="9731" max="9736" width="11.42578125" style="178"/>
    <col min="9737" max="9737" width="12.85546875" style="178" customWidth="1"/>
    <col min="9738" max="9738" width="11.42578125" style="178"/>
    <col min="9739" max="9740" width="11.5703125" style="178" bestFit="1" customWidth="1"/>
    <col min="9741" max="9742" width="11.42578125" style="178"/>
    <col min="9743" max="9743" width="12.28515625" style="178" bestFit="1" customWidth="1"/>
    <col min="9744" max="9744" width="11.5703125" style="178" bestFit="1" customWidth="1"/>
    <col min="9745" max="9745" width="11.42578125" style="178"/>
    <col min="9746" max="9746" width="12.28515625" style="178" bestFit="1" customWidth="1"/>
    <col min="9747" max="9747" width="11.5703125" style="178" bestFit="1" customWidth="1"/>
    <col min="9748" max="9984" width="11.42578125" style="178"/>
    <col min="9985" max="9985" width="4.5703125" style="178" customWidth="1"/>
    <col min="9986" max="9986" width="10.42578125" style="178" customWidth="1"/>
    <col min="9987" max="9992" width="11.42578125" style="178"/>
    <col min="9993" max="9993" width="12.85546875" style="178" customWidth="1"/>
    <col min="9994" max="9994" width="11.42578125" style="178"/>
    <col min="9995" max="9996" width="11.5703125" style="178" bestFit="1" customWidth="1"/>
    <col min="9997" max="9998" width="11.42578125" style="178"/>
    <col min="9999" max="9999" width="12.28515625" style="178" bestFit="1" customWidth="1"/>
    <col min="10000" max="10000" width="11.5703125" style="178" bestFit="1" customWidth="1"/>
    <col min="10001" max="10001" width="11.42578125" style="178"/>
    <col min="10002" max="10002" width="12.28515625" style="178" bestFit="1" customWidth="1"/>
    <col min="10003" max="10003" width="11.5703125" style="178" bestFit="1" customWidth="1"/>
    <col min="10004" max="10240" width="11.42578125" style="178"/>
    <col min="10241" max="10241" width="4.5703125" style="178" customWidth="1"/>
    <col min="10242" max="10242" width="10.42578125" style="178" customWidth="1"/>
    <col min="10243" max="10248" width="11.42578125" style="178"/>
    <col min="10249" max="10249" width="12.85546875" style="178" customWidth="1"/>
    <col min="10250" max="10250" width="11.42578125" style="178"/>
    <col min="10251" max="10252" width="11.5703125" style="178" bestFit="1" customWidth="1"/>
    <col min="10253" max="10254" width="11.42578125" style="178"/>
    <col min="10255" max="10255" width="12.28515625" style="178" bestFit="1" customWidth="1"/>
    <col min="10256" max="10256" width="11.5703125" style="178" bestFit="1" customWidth="1"/>
    <col min="10257" max="10257" width="11.42578125" style="178"/>
    <col min="10258" max="10258" width="12.28515625" style="178" bestFit="1" customWidth="1"/>
    <col min="10259" max="10259" width="11.5703125" style="178" bestFit="1" customWidth="1"/>
    <col min="10260" max="10496" width="11.42578125" style="178"/>
    <col min="10497" max="10497" width="4.5703125" style="178" customWidth="1"/>
    <col min="10498" max="10498" width="10.42578125" style="178" customWidth="1"/>
    <col min="10499" max="10504" width="11.42578125" style="178"/>
    <col min="10505" max="10505" width="12.85546875" style="178" customWidth="1"/>
    <col min="10506" max="10506" width="11.42578125" style="178"/>
    <col min="10507" max="10508" width="11.5703125" style="178" bestFit="1" customWidth="1"/>
    <col min="10509" max="10510" width="11.42578125" style="178"/>
    <col min="10511" max="10511" width="12.28515625" style="178" bestFit="1" customWidth="1"/>
    <col min="10512" max="10512" width="11.5703125" style="178" bestFit="1" customWidth="1"/>
    <col min="10513" max="10513" width="11.42578125" style="178"/>
    <col min="10514" max="10514" width="12.28515625" style="178" bestFit="1" customWidth="1"/>
    <col min="10515" max="10515" width="11.5703125" style="178" bestFit="1" customWidth="1"/>
    <col min="10516" max="10752" width="11.42578125" style="178"/>
    <col min="10753" max="10753" width="4.5703125" style="178" customWidth="1"/>
    <col min="10754" max="10754" width="10.42578125" style="178" customWidth="1"/>
    <col min="10755" max="10760" width="11.42578125" style="178"/>
    <col min="10761" max="10761" width="12.85546875" style="178" customWidth="1"/>
    <col min="10762" max="10762" width="11.42578125" style="178"/>
    <col min="10763" max="10764" width="11.5703125" style="178" bestFit="1" customWidth="1"/>
    <col min="10765" max="10766" width="11.42578125" style="178"/>
    <col min="10767" max="10767" width="12.28515625" style="178" bestFit="1" customWidth="1"/>
    <col min="10768" max="10768" width="11.5703125" style="178" bestFit="1" customWidth="1"/>
    <col min="10769" max="10769" width="11.42578125" style="178"/>
    <col min="10770" max="10770" width="12.28515625" style="178" bestFit="1" customWidth="1"/>
    <col min="10771" max="10771" width="11.5703125" style="178" bestFit="1" customWidth="1"/>
    <col min="10772" max="11008" width="11.42578125" style="178"/>
    <col min="11009" max="11009" width="4.5703125" style="178" customWidth="1"/>
    <col min="11010" max="11010" width="10.42578125" style="178" customWidth="1"/>
    <col min="11011" max="11016" width="11.42578125" style="178"/>
    <col min="11017" max="11017" width="12.85546875" style="178" customWidth="1"/>
    <col min="11018" max="11018" width="11.42578125" style="178"/>
    <col min="11019" max="11020" width="11.5703125" style="178" bestFit="1" customWidth="1"/>
    <col min="11021" max="11022" width="11.42578125" style="178"/>
    <col min="11023" max="11023" width="12.28515625" style="178" bestFit="1" customWidth="1"/>
    <col min="11024" max="11024" width="11.5703125" style="178" bestFit="1" customWidth="1"/>
    <col min="11025" max="11025" width="11.42578125" style="178"/>
    <col min="11026" max="11026" width="12.28515625" style="178" bestFit="1" customWidth="1"/>
    <col min="11027" max="11027" width="11.5703125" style="178" bestFit="1" customWidth="1"/>
    <col min="11028" max="11264" width="11.42578125" style="178"/>
    <col min="11265" max="11265" width="4.5703125" style="178" customWidth="1"/>
    <col min="11266" max="11266" width="10.42578125" style="178" customWidth="1"/>
    <col min="11267" max="11272" width="11.42578125" style="178"/>
    <col min="11273" max="11273" width="12.85546875" style="178" customWidth="1"/>
    <col min="11274" max="11274" width="11.42578125" style="178"/>
    <col min="11275" max="11276" width="11.5703125" style="178" bestFit="1" customWidth="1"/>
    <col min="11277" max="11278" width="11.42578125" style="178"/>
    <col min="11279" max="11279" width="12.28515625" style="178" bestFit="1" customWidth="1"/>
    <col min="11280" max="11280" width="11.5703125" style="178" bestFit="1" customWidth="1"/>
    <col min="11281" max="11281" width="11.42578125" style="178"/>
    <col min="11282" max="11282" width="12.28515625" style="178" bestFit="1" customWidth="1"/>
    <col min="11283" max="11283" width="11.5703125" style="178" bestFit="1" customWidth="1"/>
    <col min="11284" max="11520" width="11.42578125" style="178"/>
    <col min="11521" max="11521" width="4.5703125" style="178" customWidth="1"/>
    <col min="11522" max="11522" width="10.42578125" style="178" customWidth="1"/>
    <col min="11523" max="11528" width="11.42578125" style="178"/>
    <col min="11529" max="11529" width="12.85546875" style="178" customWidth="1"/>
    <col min="11530" max="11530" width="11.42578125" style="178"/>
    <col min="11531" max="11532" width="11.5703125" style="178" bestFit="1" customWidth="1"/>
    <col min="11533" max="11534" width="11.42578125" style="178"/>
    <col min="11535" max="11535" width="12.28515625" style="178" bestFit="1" customWidth="1"/>
    <col min="11536" max="11536" width="11.5703125" style="178" bestFit="1" customWidth="1"/>
    <col min="11537" max="11537" width="11.42578125" style="178"/>
    <col min="11538" max="11538" width="12.28515625" style="178" bestFit="1" customWidth="1"/>
    <col min="11539" max="11539" width="11.5703125" style="178" bestFit="1" customWidth="1"/>
    <col min="11540" max="11776" width="11.42578125" style="178"/>
    <col min="11777" max="11777" width="4.5703125" style="178" customWidth="1"/>
    <col min="11778" max="11778" width="10.42578125" style="178" customWidth="1"/>
    <col min="11779" max="11784" width="11.42578125" style="178"/>
    <col min="11785" max="11785" width="12.85546875" style="178" customWidth="1"/>
    <col min="11786" max="11786" width="11.42578125" style="178"/>
    <col min="11787" max="11788" width="11.5703125" style="178" bestFit="1" customWidth="1"/>
    <col min="11789" max="11790" width="11.42578125" style="178"/>
    <col min="11791" max="11791" width="12.28515625" style="178" bestFit="1" customWidth="1"/>
    <col min="11792" max="11792" width="11.5703125" style="178" bestFit="1" customWidth="1"/>
    <col min="11793" max="11793" width="11.42578125" style="178"/>
    <col min="11794" max="11794" width="12.28515625" style="178" bestFit="1" customWidth="1"/>
    <col min="11795" max="11795" width="11.5703125" style="178" bestFit="1" customWidth="1"/>
    <col min="11796" max="12032" width="11.42578125" style="178"/>
    <col min="12033" max="12033" width="4.5703125" style="178" customWidth="1"/>
    <col min="12034" max="12034" width="10.42578125" style="178" customWidth="1"/>
    <col min="12035" max="12040" width="11.42578125" style="178"/>
    <col min="12041" max="12041" width="12.85546875" style="178" customWidth="1"/>
    <col min="12042" max="12042" width="11.42578125" style="178"/>
    <col min="12043" max="12044" width="11.5703125" style="178" bestFit="1" customWidth="1"/>
    <col min="12045" max="12046" width="11.42578125" style="178"/>
    <col min="12047" max="12047" width="12.28515625" style="178" bestFit="1" customWidth="1"/>
    <col min="12048" max="12048" width="11.5703125" style="178" bestFit="1" customWidth="1"/>
    <col min="12049" max="12049" width="11.42578125" style="178"/>
    <col min="12050" max="12050" width="12.28515625" style="178" bestFit="1" customWidth="1"/>
    <col min="12051" max="12051" width="11.5703125" style="178" bestFit="1" customWidth="1"/>
    <col min="12052" max="12288" width="11.42578125" style="178"/>
    <col min="12289" max="12289" width="4.5703125" style="178" customWidth="1"/>
    <col min="12290" max="12290" width="10.42578125" style="178" customWidth="1"/>
    <col min="12291" max="12296" width="11.42578125" style="178"/>
    <col min="12297" max="12297" width="12.85546875" style="178" customWidth="1"/>
    <col min="12298" max="12298" width="11.42578125" style="178"/>
    <col min="12299" max="12300" width="11.5703125" style="178" bestFit="1" customWidth="1"/>
    <col min="12301" max="12302" width="11.42578125" style="178"/>
    <col min="12303" max="12303" width="12.28515625" style="178" bestFit="1" customWidth="1"/>
    <col min="12304" max="12304" width="11.5703125" style="178" bestFit="1" customWidth="1"/>
    <col min="12305" max="12305" width="11.42578125" style="178"/>
    <col min="12306" max="12306" width="12.28515625" style="178" bestFit="1" customWidth="1"/>
    <col min="12307" max="12307" width="11.5703125" style="178" bestFit="1" customWidth="1"/>
    <col min="12308" max="12544" width="11.42578125" style="178"/>
    <col min="12545" max="12545" width="4.5703125" style="178" customWidth="1"/>
    <col min="12546" max="12546" width="10.42578125" style="178" customWidth="1"/>
    <col min="12547" max="12552" width="11.42578125" style="178"/>
    <col min="12553" max="12553" width="12.85546875" style="178" customWidth="1"/>
    <col min="12554" max="12554" width="11.42578125" style="178"/>
    <col min="12555" max="12556" width="11.5703125" style="178" bestFit="1" customWidth="1"/>
    <col min="12557" max="12558" width="11.42578125" style="178"/>
    <col min="12559" max="12559" width="12.28515625" style="178" bestFit="1" customWidth="1"/>
    <col min="12560" max="12560" width="11.5703125" style="178" bestFit="1" customWidth="1"/>
    <col min="12561" max="12561" width="11.42578125" style="178"/>
    <col min="12562" max="12562" width="12.28515625" style="178" bestFit="1" customWidth="1"/>
    <col min="12563" max="12563" width="11.5703125" style="178" bestFit="1" customWidth="1"/>
    <col min="12564" max="12800" width="11.42578125" style="178"/>
    <col min="12801" max="12801" width="4.5703125" style="178" customWidth="1"/>
    <col min="12802" max="12802" width="10.42578125" style="178" customWidth="1"/>
    <col min="12803" max="12808" width="11.42578125" style="178"/>
    <col min="12809" max="12809" width="12.85546875" style="178" customWidth="1"/>
    <col min="12810" max="12810" width="11.42578125" style="178"/>
    <col min="12811" max="12812" width="11.5703125" style="178" bestFit="1" customWidth="1"/>
    <col min="12813" max="12814" width="11.42578125" style="178"/>
    <col min="12815" max="12815" width="12.28515625" style="178" bestFit="1" customWidth="1"/>
    <col min="12816" max="12816" width="11.5703125" style="178" bestFit="1" customWidth="1"/>
    <col min="12817" max="12817" width="11.42578125" style="178"/>
    <col min="12818" max="12818" width="12.28515625" style="178" bestFit="1" customWidth="1"/>
    <col min="12819" max="12819" width="11.5703125" style="178" bestFit="1" customWidth="1"/>
    <col min="12820" max="13056" width="11.42578125" style="178"/>
    <col min="13057" max="13057" width="4.5703125" style="178" customWidth="1"/>
    <col min="13058" max="13058" width="10.42578125" style="178" customWidth="1"/>
    <col min="13059" max="13064" width="11.42578125" style="178"/>
    <col min="13065" max="13065" width="12.85546875" style="178" customWidth="1"/>
    <col min="13066" max="13066" width="11.42578125" style="178"/>
    <col min="13067" max="13068" width="11.5703125" style="178" bestFit="1" customWidth="1"/>
    <col min="13069" max="13070" width="11.42578125" style="178"/>
    <col min="13071" max="13071" width="12.28515625" style="178" bestFit="1" customWidth="1"/>
    <col min="13072" max="13072" width="11.5703125" style="178" bestFit="1" customWidth="1"/>
    <col min="13073" max="13073" width="11.42578125" style="178"/>
    <col min="13074" max="13074" width="12.28515625" style="178" bestFit="1" customWidth="1"/>
    <col min="13075" max="13075" width="11.5703125" style="178" bestFit="1" customWidth="1"/>
    <col min="13076" max="13312" width="11.42578125" style="178"/>
    <col min="13313" max="13313" width="4.5703125" style="178" customWidth="1"/>
    <col min="13314" max="13314" width="10.42578125" style="178" customWidth="1"/>
    <col min="13315" max="13320" width="11.42578125" style="178"/>
    <col min="13321" max="13321" width="12.85546875" style="178" customWidth="1"/>
    <col min="13322" max="13322" width="11.42578125" style="178"/>
    <col min="13323" max="13324" width="11.5703125" style="178" bestFit="1" customWidth="1"/>
    <col min="13325" max="13326" width="11.42578125" style="178"/>
    <col min="13327" max="13327" width="12.28515625" style="178" bestFit="1" customWidth="1"/>
    <col min="13328" max="13328" width="11.5703125" style="178" bestFit="1" customWidth="1"/>
    <col min="13329" max="13329" width="11.42578125" style="178"/>
    <col min="13330" max="13330" width="12.28515625" style="178" bestFit="1" customWidth="1"/>
    <col min="13331" max="13331" width="11.5703125" style="178" bestFit="1" customWidth="1"/>
    <col min="13332" max="13568" width="11.42578125" style="178"/>
    <col min="13569" max="13569" width="4.5703125" style="178" customWidth="1"/>
    <col min="13570" max="13570" width="10.42578125" style="178" customWidth="1"/>
    <col min="13571" max="13576" width="11.42578125" style="178"/>
    <col min="13577" max="13577" width="12.85546875" style="178" customWidth="1"/>
    <col min="13578" max="13578" width="11.42578125" style="178"/>
    <col min="13579" max="13580" width="11.5703125" style="178" bestFit="1" customWidth="1"/>
    <col min="13581" max="13582" width="11.42578125" style="178"/>
    <col min="13583" max="13583" width="12.28515625" style="178" bestFit="1" customWidth="1"/>
    <col min="13584" max="13584" width="11.5703125" style="178" bestFit="1" customWidth="1"/>
    <col min="13585" max="13585" width="11.42578125" style="178"/>
    <col min="13586" max="13586" width="12.28515625" style="178" bestFit="1" customWidth="1"/>
    <col min="13587" max="13587" width="11.5703125" style="178" bestFit="1" customWidth="1"/>
    <col min="13588" max="13824" width="11.42578125" style="178"/>
    <col min="13825" max="13825" width="4.5703125" style="178" customWidth="1"/>
    <col min="13826" max="13826" width="10.42578125" style="178" customWidth="1"/>
    <col min="13827" max="13832" width="11.42578125" style="178"/>
    <col min="13833" max="13833" width="12.85546875" style="178" customWidth="1"/>
    <col min="13834" max="13834" width="11.42578125" style="178"/>
    <col min="13835" max="13836" width="11.5703125" style="178" bestFit="1" customWidth="1"/>
    <col min="13837" max="13838" width="11.42578125" style="178"/>
    <col min="13839" max="13839" width="12.28515625" style="178" bestFit="1" customWidth="1"/>
    <col min="13840" max="13840" width="11.5703125" style="178" bestFit="1" customWidth="1"/>
    <col min="13841" max="13841" width="11.42578125" style="178"/>
    <col min="13842" max="13842" width="12.28515625" style="178" bestFit="1" customWidth="1"/>
    <col min="13843" max="13843" width="11.5703125" style="178" bestFit="1" customWidth="1"/>
    <col min="13844" max="14080" width="11.42578125" style="178"/>
    <col min="14081" max="14081" width="4.5703125" style="178" customWidth="1"/>
    <col min="14082" max="14082" width="10.42578125" style="178" customWidth="1"/>
    <col min="14083" max="14088" width="11.42578125" style="178"/>
    <col min="14089" max="14089" width="12.85546875" style="178" customWidth="1"/>
    <col min="14090" max="14090" width="11.42578125" style="178"/>
    <col min="14091" max="14092" width="11.5703125" style="178" bestFit="1" customWidth="1"/>
    <col min="14093" max="14094" width="11.42578125" style="178"/>
    <col min="14095" max="14095" width="12.28515625" style="178" bestFit="1" customWidth="1"/>
    <col min="14096" max="14096" width="11.5703125" style="178" bestFit="1" customWidth="1"/>
    <col min="14097" max="14097" width="11.42578125" style="178"/>
    <col min="14098" max="14098" width="12.28515625" style="178" bestFit="1" customWidth="1"/>
    <col min="14099" max="14099" width="11.5703125" style="178" bestFit="1" customWidth="1"/>
    <col min="14100" max="14336" width="11.42578125" style="178"/>
    <col min="14337" max="14337" width="4.5703125" style="178" customWidth="1"/>
    <col min="14338" max="14338" width="10.42578125" style="178" customWidth="1"/>
    <col min="14339" max="14344" width="11.42578125" style="178"/>
    <col min="14345" max="14345" width="12.85546875" style="178" customWidth="1"/>
    <col min="14346" max="14346" width="11.42578125" style="178"/>
    <col min="14347" max="14348" width="11.5703125" style="178" bestFit="1" customWidth="1"/>
    <col min="14349" max="14350" width="11.42578125" style="178"/>
    <col min="14351" max="14351" width="12.28515625" style="178" bestFit="1" customWidth="1"/>
    <col min="14352" max="14352" width="11.5703125" style="178" bestFit="1" customWidth="1"/>
    <col min="14353" max="14353" width="11.42578125" style="178"/>
    <col min="14354" max="14354" width="12.28515625" style="178" bestFit="1" customWidth="1"/>
    <col min="14355" max="14355" width="11.5703125" style="178" bestFit="1" customWidth="1"/>
    <col min="14356" max="14592" width="11.42578125" style="178"/>
    <col min="14593" max="14593" width="4.5703125" style="178" customWidth="1"/>
    <col min="14594" max="14594" width="10.42578125" style="178" customWidth="1"/>
    <col min="14595" max="14600" width="11.42578125" style="178"/>
    <col min="14601" max="14601" width="12.85546875" style="178" customWidth="1"/>
    <col min="14602" max="14602" width="11.42578125" style="178"/>
    <col min="14603" max="14604" width="11.5703125" style="178" bestFit="1" customWidth="1"/>
    <col min="14605" max="14606" width="11.42578125" style="178"/>
    <col min="14607" max="14607" width="12.28515625" style="178" bestFit="1" customWidth="1"/>
    <col min="14608" max="14608" width="11.5703125" style="178" bestFit="1" customWidth="1"/>
    <col min="14609" max="14609" width="11.42578125" style="178"/>
    <col min="14610" max="14610" width="12.28515625" style="178" bestFit="1" customWidth="1"/>
    <col min="14611" max="14611" width="11.5703125" style="178" bestFit="1" customWidth="1"/>
    <col min="14612" max="14848" width="11.42578125" style="178"/>
    <col min="14849" max="14849" width="4.5703125" style="178" customWidth="1"/>
    <col min="14850" max="14850" width="10.42578125" style="178" customWidth="1"/>
    <col min="14851" max="14856" width="11.42578125" style="178"/>
    <col min="14857" max="14857" width="12.85546875" style="178" customWidth="1"/>
    <col min="14858" max="14858" width="11.42578125" style="178"/>
    <col min="14859" max="14860" width="11.5703125" style="178" bestFit="1" customWidth="1"/>
    <col min="14861" max="14862" width="11.42578125" style="178"/>
    <col min="14863" max="14863" width="12.28515625" style="178" bestFit="1" customWidth="1"/>
    <col min="14864" max="14864" width="11.5703125" style="178" bestFit="1" customWidth="1"/>
    <col min="14865" max="14865" width="11.42578125" style="178"/>
    <col min="14866" max="14866" width="12.28515625" style="178" bestFit="1" customWidth="1"/>
    <col min="14867" max="14867" width="11.5703125" style="178" bestFit="1" customWidth="1"/>
    <col min="14868" max="15104" width="11.42578125" style="178"/>
    <col min="15105" max="15105" width="4.5703125" style="178" customWidth="1"/>
    <col min="15106" max="15106" width="10.42578125" style="178" customWidth="1"/>
    <col min="15107" max="15112" width="11.42578125" style="178"/>
    <col min="15113" max="15113" width="12.85546875" style="178" customWidth="1"/>
    <col min="15114" max="15114" width="11.42578125" style="178"/>
    <col min="15115" max="15116" width="11.5703125" style="178" bestFit="1" customWidth="1"/>
    <col min="15117" max="15118" width="11.42578125" style="178"/>
    <col min="15119" max="15119" width="12.28515625" style="178" bestFit="1" customWidth="1"/>
    <col min="15120" max="15120" width="11.5703125" style="178" bestFit="1" customWidth="1"/>
    <col min="15121" max="15121" width="11.42578125" style="178"/>
    <col min="15122" max="15122" width="12.28515625" style="178" bestFit="1" customWidth="1"/>
    <col min="15123" max="15123" width="11.5703125" style="178" bestFit="1" customWidth="1"/>
    <col min="15124" max="15360" width="11.42578125" style="178"/>
    <col min="15361" max="15361" width="4.5703125" style="178" customWidth="1"/>
    <col min="15362" max="15362" width="10.42578125" style="178" customWidth="1"/>
    <col min="15363" max="15368" width="11.42578125" style="178"/>
    <col min="15369" max="15369" width="12.85546875" style="178" customWidth="1"/>
    <col min="15370" max="15370" width="11.42578125" style="178"/>
    <col min="15371" max="15372" width="11.5703125" style="178" bestFit="1" customWidth="1"/>
    <col min="15373" max="15374" width="11.42578125" style="178"/>
    <col min="15375" max="15375" width="12.28515625" style="178" bestFit="1" customWidth="1"/>
    <col min="15376" max="15376" width="11.5703125" style="178" bestFit="1" customWidth="1"/>
    <col min="15377" max="15377" width="11.42578125" style="178"/>
    <col min="15378" max="15378" width="12.28515625" style="178" bestFit="1" customWidth="1"/>
    <col min="15379" max="15379" width="11.5703125" style="178" bestFit="1" customWidth="1"/>
    <col min="15380" max="15616" width="11.42578125" style="178"/>
    <col min="15617" max="15617" width="4.5703125" style="178" customWidth="1"/>
    <col min="15618" max="15618" width="10.42578125" style="178" customWidth="1"/>
    <col min="15619" max="15624" width="11.42578125" style="178"/>
    <col min="15625" max="15625" width="12.85546875" style="178" customWidth="1"/>
    <col min="15626" max="15626" width="11.42578125" style="178"/>
    <col min="15627" max="15628" width="11.5703125" style="178" bestFit="1" customWidth="1"/>
    <col min="15629" max="15630" width="11.42578125" style="178"/>
    <col min="15631" max="15631" width="12.28515625" style="178" bestFit="1" customWidth="1"/>
    <col min="15632" max="15632" width="11.5703125" style="178" bestFit="1" customWidth="1"/>
    <col min="15633" max="15633" width="11.42578125" style="178"/>
    <col min="15634" max="15634" width="12.28515625" style="178" bestFit="1" customWidth="1"/>
    <col min="15635" max="15635" width="11.5703125" style="178" bestFit="1" customWidth="1"/>
    <col min="15636" max="15872" width="11.42578125" style="178"/>
    <col min="15873" max="15873" width="4.5703125" style="178" customWidth="1"/>
    <col min="15874" max="15874" width="10.42578125" style="178" customWidth="1"/>
    <col min="15875" max="15880" width="11.42578125" style="178"/>
    <col min="15881" max="15881" width="12.85546875" style="178" customWidth="1"/>
    <col min="15882" max="15882" width="11.42578125" style="178"/>
    <col min="15883" max="15884" width="11.5703125" style="178" bestFit="1" customWidth="1"/>
    <col min="15885" max="15886" width="11.42578125" style="178"/>
    <col min="15887" max="15887" width="12.28515625" style="178" bestFit="1" customWidth="1"/>
    <col min="15888" max="15888" width="11.5703125" style="178" bestFit="1" customWidth="1"/>
    <col min="15889" max="15889" width="11.42578125" style="178"/>
    <col min="15890" max="15890" width="12.28515625" style="178" bestFit="1" customWidth="1"/>
    <col min="15891" max="15891" width="11.5703125" style="178" bestFit="1" customWidth="1"/>
    <col min="15892" max="16128" width="11.42578125" style="178"/>
    <col min="16129" max="16129" width="4.5703125" style="178" customWidth="1"/>
    <col min="16130" max="16130" width="10.42578125" style="178" customWidth="1"/>
    <col min="16131" max="16136" width="11.42578125" style="178"/>
    <col min="16137" max="16137" width="12.85546875" style="178" customWidth="1"/>
    <col min="16138" max="16138" width="11.42578125" style="178"/>
    <col min="16139" max="16140" width="11.5703125" style="178" bestFit="1" customWidth="1"/>
    <col min="16141" max="16142" width="11.42578125" style="178"/>
    <col min="16143" max="16143" width="12.28515625" style="178" bestFit="1" customWidth="1"/>
    <col min="16144" max="16144" width="11.5703125" style="178" bestFit="1" customWidth="1"/>
    <col min="16145" max="16145" width="11.42578125" style="178"/>
    <col min="16146" max="16146" width="12.28515625" style="178" bestFit="1" customWidth="1"/>
    <col min="16147" max="16147" width="11.5703125" style="178" bestFit="1" customWidth="1"/>
    <col min="16148" max="16384" width="11.42578125" style="178"/>
  </cols>
  <sheetData>
    <row r="1" spans="1:27" s="174" customFormat="1">
      <c r="A1" s="177"/>
      <c r="B1" s="175"/>
      <c r="C1" s="175"/>
      <c r="D1" s="175"/>
      <c r="E1" s="175"/>
      <c r="F1" s="175"/>
      <c r="G1" s="175"/>
      <c r="H1" s="175"/>
      <c r="I1" s="175"/>
      <c r="J1" s="175"/>
      <c r="K1" s="175"/>
      <c r="L1" s="175"/>
      <c r="M1" s="175"/>
      <c r="N1" s="177"/>
      <c r="O1" s="177"/>
      <c r="P1" s="177"/>
      <c r="Q1" s="177"/>
      <c r="R1" s="177"/>
      <c r="S1" s="177"/>
      <c r="T1" s="177"/>
      <c r="U1" s="177"/>
      <c r="V1" s="177"/>
      <c r="W1" s="178"/>
      <c r="X1" s="178"/>
      <c r="Y1" s="178"/>
      <c r="Z1" s="178"/>
      <c r="AA1" s="178"/>
    </row>
    <row r="2" spans="1:27" s="174" customFormat="1" ht="37.5" customHeight="1">
      <c r="A2" s="177"/>
      <c r="B2" s="175"/>
      <c r="C2" s="179" t="s">
        <v>966</v>
      </c>
      <c r="D2" s="175"/>
      <c r="E2" s="175"/>
      <c r="F2" s="175"/>
      <c r="G2" s="175"/>
      <c r="H2" s="175"/>
      <c r="I2" s="175"/>
      <c r="J2" s="175"/>
      <c r="K2" s="175"/>
      <c r="L2" s="175"/>
      <c r="M2" s="175"/>
      <c r="N2" s="177"/>
      <c r="O2" s="177"/>
      <c r="P2" s="177"/>
      <c r="Q2" s="177"/>
      <c r="R2" s="177"/>
      <c r="S2" s="177"/>
      <c r="T2" s="177"/>
      <c r="U2" s="177"/>
      <c r="V2" s="177"/>
      <c r="W2" s="178"/>
      <c r="X2" s="178"/>
      <c r="Y2" s="178"/>
      <c r="Z2" s="178"/>
      <c r="AA2" s="178"/>
    </row>
    <row r="3" spans="1:27" s="174" customFormat="1" ht="37.5" customHeight="1">
      <c r="A3" s="177"/>
      <c r="B3" s="175"/>
      <c r="C3" s="179" t="s">
        <v>967</v>
      </c>
      <c r="D3" s="175"/>
      <c r="E3" s="175"/>
      <c r="F3" s="175"/>
      <c r="G3" s="175"/>
      <c r="H3" s="175"/>
      <c r="I3" s="175"/>
      <c r="J3" s="175"/>
      <c r="K3" s="175"/>
      <c r="L3" s="175"/>
      <c r="M3" s="175"/>
      <c r="N3" s="177"/>
      <c r="O3" s="177"/>
      <c r="P3" s="177"/>
      <c r="Q3" s="177"/>
      <c r="R3" s="177"/>
      <c r="S3" s="177"/>
      <c r="T3" s="177"/>
      <c r="U3" s="177"/>
      <c r="V3" s="177"/>
      <c r="W3" s="178"/>
      <c r="X3" s="178"/>
      <c r="Y3" s="178"/>
      <c r="Z3" s="178"/>
      <c r="AA3" s="178"/>
    </row>
    <row r="4" spans="1:27" s="174" customFormat="1" ht="21">
      <c r="A4" s="177"/>
      <c r="B4" s="180"/>
      <c r="C4" s="175"/>
      <c r="D4" s="175"/>
      <c r="E4" s="175"/>
      <c r="F4" s="175"/>
      <c r="G4" s="175"/>
      <c r="H4" s="180"/>
      <c r="I4" s="180"/>
      <c r="J4" s="180"/>
      <c r="K4" s="175"/>
      <c r="L4" s="175"/>
      <c r="M4" s="175"/>
      <c r="N4" s="177"/>
      <c r="O4" s="177"/>
      <c r="P4" s="177"/>
      <c r="Q4" s="177"/>
      <c r="R4" s="177"/>
      <c r="S4" s="177"/>
      <c r="T4" s="177"/>
      <c r="U4" s="177"/>
      <c r="V4" s="177"/>
      <c r="W4" s="178"/>
      <c r="X4" s="178"/>
      <c r="Y4" s="178"/>
      <c r="Z4" s="178"/>
      <c r="AA4" s="178"/>
    </row>
    <row r="5" spans="1:27" s="189" customFormat="1" ht="36.75" customHeight="1">
      <c r="A5" s="181"/>
      <c r="B5" s="182" t="s">
        <v>968</v>
      </c>
      <c r="C5" s="183"/>
      <c r="D5" s="183"/>
      <c r="E5" s="184"/>
      <c r="F5" s="184"/>
      <c r="G5" s="184"/>
      <c r="H5" s="184"/>
      <c r="I5" s="184"/>
      <c r="J5" s="184"/>
      <c r="K5" s="184"/>
      <c r="L5" s="185"/>
      <c r="M5" s="186"/>
      <c r="N5" s="186"/>
      <c r="O5" s="186"/>
      <c r="P5" s="186"/>
      <c r="Q5" s="186"/>
      <c r="R5" s="186"/>
      <c r="S5" s="186"/>
      <c r="T5" s="187" t="s">
        <v>969</v>
      </c>
      <c r="U5" s="188"/>
      <c r="V5" s="188"/>
    </row>
    <row r="6" spans="1:27" s="190" customFormat="1" ht="6.75" customHeight="1">
      <c r="A6" s="181"/>
      <c r="O6" s="191"/>
      <c r="Q6" s="191"/>
      <c r="R6" s="191"/>
      <c r="S6" s="191"/>
      <c r="T6" s="191"/>
      <c r="U6" s="192"/>
      <c r="V6" s="192"/>
    </row>
    <row r="7" spans="1:27" s="190" customFormat="1" ht="6.75" customHeight="1">
      <c r="A7" s="181"/>
      <c r="O7" s="191"/>
      <c r="Q7" s="191"/>
      <c r="R7" s="191"/>
      <c r="S7" s="191"/>
      <c r="T7" s="191"/>
      <c r="U7" s="192"/>
      <c r="V7" s="192"/>
    </row>
    <row r="8" spans="1:27" s="190" customFormat="1" ht="21.75" customHeight="1">
      <c r="A8" s="193"/>
      <c r="B8" s="3364" t="s">
        <v>970</v>
      </c>
      <c r="C8" s="3365"/>
      <c r="D8" s="3365"/>
      <c r="E8" s="3365"/>
      <c r="F8" s="3365"/>
      <c r="G8" s="3365"/>
      <c r="H8" s="3365"/>
      <c r="I8" s="3365"/>
      <c r="J8" s="3365"/>
      <c r="K8" s="3365"/>
      <c r="L8" s="3366" t="s">
        <v>971</v>
      </c>
      <c r="M8" s="3367"/>
      <c r="N8" s="3367"/>
      <c r="O8" s="3367"/>
      <c r="P8" s="3367"/>
      <c r="Q8" s="3367"/>
      <c r="R8" s="3367"/>
      <c r="S8" s="3367"/>
      <c r="T8" s="3368"/>
      <c r="U8" s="192"/>
      <c r="V8" s="192"/>
    </row>
    <row r="9" spans="1:27" s="193" customFormat="1" ht="15" customHeight="1">
      <c r="B9" s="3369" t="s">
        <v>972</v>
      </c>
      <c r="C9" s="3370"/>
      <c r="D9" s="3370"/>
      <c r="E9" s="3375" t="s">
        <v>973</v>
      </c>
      <c r="F9" s="3378" t="s">
        <v>974</v>
      </c>
      <c r="G9" s="3381" t="s">
        <v>975</v>
      </c>
      <c r="H9" s="3382"/>
      <c r="I9" s="3382"/>
      <c r="J9" s="3382"/>
      <c r="K9" s="3383"/>
      <c r="L9" s="3384" t="s">
        <v>976</v>
      </c>
      <c r="M9" s="3385"/>
      <c r="N9" s="3388" t="s">
        <v>977</v>
      </c>
      <c r="O9" s="3389"/>
      <c r="P9" s="3389"/>
      <c r="Q9" s="3389"/>
      <c r="R9" s="3389"/>
      <c r="S9" s="3389"/>
      <c r="T9" s="3390"/>
      <c r="U9" s="194"/>
      <c r="V9" s="194"/>
    </row>
    <row r="10" spans="1:27" s="193" customFormat="1" ht="15" customHeight="1">
      <c r="B10" s="3371"/>
      <c r="C10" s="3372"/>
      <c r="D10" s="3372"/>
      <c r="E10" s="3376"/>
      <c r="F10" s="3379"/>
      <c r="G10" s="195" t="s">
        <v>854</v>
      </c>
      <c r="H10" s="196" t="s">
        <v>855</v>
      </c>
      <c r="I10" s="197" t="s">
        <v>856</v>
      </c>
      <c r="J10" s="197" t="s">
        <v>857</v>
      </c>
      <c r="K10" s="197" t="s">
        <v>887</v>
      </c>
      <c r="L10" s="3386"/>
      <c r="M10" s="3387"/>
      <c r="N10" s="3391"/>
      <c r="O10" s="3392"/>
      <c r="P10" s="3392"/>
      <c r="Q10" s="3392"/>
      <c r="R10" s="3392"/>
      <c r="S10" s="3392"/>
      <c r="T10" s="3393"/>
      <c r="U10" s="194"/>
      <c r="V10" s="194"/>
    </row>
    <row r="11" spans="1:27" s="193" customFormat="1" ht="15" customHeight="1">
      <c r="B11" s="3371"/>
      <c r="C11" s="3372"/>
      <c r="D11" s="3372"/>
      <c r="E11" s="3376"/>
      <c r="F11" s="3379"/>
      <c r="G11" s="198">
        <v>1</v>
      </c>
      <c r="H11" s="198">
        <v>1</v>
      </c>
      <c r="I11" s="198">
        <v>1</v>
      </c>
      <c r="J11" s="198">
        <v>1</v>
      </c>
      <c r="K11" s="198">
        <v>1</v>
      </c>
      <c r="L11" s="3397" t="s">
        <v>888</v>
      </c>
      <c r="M11" s="3398"/>
      <c r="N11" s="3391"/>
      <c r="O11" s="3392"/>
      <c r="P11" s="3392"/>
      <c r="Q11" s="3392"/>
      <c r="R11" s="3392"/>
      <c r="S11" s="3392"/>
      <c r="T11" s="3393"/>
      <c r="U11" s="194"/>
      <c r="V11" s="194"/>
    </row>
    <row r="12" spans="1:27" s="193" customFormat="1" ht="31.5" customHeight="1" thickBot="1">
      <c r="B12" s="3373"/>
      <c r="C12" s="3374"/>
      <c r="D12" s="3374"/>
      <c r="E12" s="3377"/>
      <c r="F12" s="3380"/>
      <c r="G12" s="3399" t="s">
        <v>978</v>
      </c>
      <c r="H12" s="3399"/>
      <c r="I12" s="3399"/>
      <c r="J12" s="3399"/>
      <c r="K12" s="3399"/>
      <c r="L12" s="3361">
        <f>SUM(G11:K11)</f>
        <v>5</v>
      </c>
      <c r="M12" s="3362"/>
      <c r="N12" s="3394"/>
      <c r="O12" s="3395"/>
      <c r="P12" s="3395"/>
      <c r="Q12" s="3395"/>
      <c r="R12" s="3395"/>
      <c r="S12" s="3395"/>
      <c r="T12" s="3396"/>
      <c r="U12" s="194"/>
      <c r="V12" s="194"/>
    </row>
    <row r="13" spans="1:27" s="193" customFormat="1" ht="30" customHeight="1">
      <c r="B13" s="199"/>
      <c r="C13" s="200"/>
      <c r="D13" s="200"/>
      <c r="E13" s="200"/>
      <c r="F13" s="200"/>
      <c r="G13" s="200"/>
      <c r="H13" s="200"/>
      <c r="I13" s="200"/>
      <c r="J13" s="200"/>
      <c r="K13" s="200"/>
      <c r="L13" s="200"/>
      <c r="M13" s="200"/>
      <c r="N13" s="200"/>
      <c r="O13" s="200"/>
      <c r="P13" s="200"/>
      <c r="Q13" s="200"/>
      <c r="R13" s="200"/>
      <c r="S13" s="200"/>
      <c r="T13" s="201" t="s">
        <v>979</v>
      </c>
      <c r="U13" s="194"/>
      <c r="V13" s="194"/>
    </row>
    <row r="14" spans="1:27" s="193" customFormat="1" ht="38.25" customHeight="1">
      <c r="B14" s="3360" t="s">
        <v>980</v>
      </c>
      <c r="C14" s="3349"/>
      <c r="D14" s="3349"/>
      <c r="E14" s="202">
        <v>16</v>
      </c>
      <c r="F14" s="203" t="s">
        <v>981</v>
      </c>
      <c r="G14" s="204">
        <v>0.5</v>
      </c>
      <c r="H14" s="204">
        <v>1</v>
      </c>
      <c r="I14" s="204">
        <v>1</v>
      </c>
      <c r="J14" s="204">
        <v>1</v>
      </c>
      <c r="K14" s="204">
        <v>1</v>
      </c>
      <c r="L14" s="43">
        <f>(G14*G11)+(H14*H11)+(I14*I11)+(J14*J11)+(K14*K11)</f>
        <v>4.5</v>
      </c>
      <c r="M14" s="3363" t="str">
        <f t="shared" ref="M14:M25" si="0">F14</f>
        <v>Cuisses</v>
      </c>
      <c r="N14" s="3363"/>
      <c r="O14" s="205">
        <f t="shared" ref="O14:O21" si="1">IF(L14=0,0,INT(L14/E14))</f>
        <v>0</v>
      </c>
      <c r="P14" s="206">
        <f t="shared" ref="P14:P21" si="2">L14-(O14*E14)</f>
        <v>4.5</v>
      </c>
      <c r="Q14" s="207" t="str">
        <f t="shared" ref="Q14:Q21" si="3">IF(P14=0,0,F14)</f>
        <v>Cuisses</v>
      </c>
      <c r="R14" s="208">
        <f t="shared" ref="R14:R21" si="4">IF(P14=0,0,O14+1)</f>
        <v>1</v>
      </c>
      <c r="S14" s="206">
        <f t="shared" ref="S14:S21" si="5">IF(P14=0,0,L14-(R14*E14))</f>
        <v>-11.5</v>
      </c>
      <c r="T14" s="209" t="str">
        <f t="shared" ref="T14:T21" si="6">IF(S14=0,0,F14)</f>
        <v>Cuisses</v>
      </c>
      <c r="U14" s="194"/>
      <c r="V14" s="194"/>
    </row>
    <row r="15" spans="1:27" s="193" customFormat="1" ht="38.25" customHeight="1">
      <c r="B15" s="3360" t="s">
        <v>982</v>
      </c>
      <c r="C15" s="3349"/>
      <c r="D15" s="3349"/>
      <c r="E15" s="210">
        <v>24</v>
      </c>
      <c r="F15" s="211" t="s">
        <v>981</v>
      </c>
      <c r="G15" s="212">
        <v>0.5</v>
      </c>
      <c r="H15" s="212">
        <v>1</v>
      </c>
      <c r="I15" s="212">
        <v>1</v>
      </c>
      <c r="J15" s="212">
        <v>1</v>
      </c>
      <c r="K15" s="212">
        <v>1</v>
      </c>
      <c r="L15" s="44">
        <f>(G15*G11)+(H15*H11)+(I15*I11)+(J15*J11)+(K15*K11)</f>
        <v>4.5</v>
      </c>
      <c r="M15" s="3350" t="str">
        <f t="shared" si="0"/>
        <v>Cuisses</v>
      </c>
      <c r="N15" s="3350"/>
      <c r="O15" s="213">
        <f t="shared" si="1"/>
        <v>0</v>
      </c>
      <c r="P15" s="214">
        <f t="shared" si="2"/>
        <v>4.5</v>
      </c>
      <c r="Q15" s="215" t="str">
        <f t="shared" si="3"/>
        <v>Cuisses</v>
      </c>
      <c r="R15" s="216">
        <f t="shared" si="4"/>
        <v>1</v>
      </c>
      <c r="S15" s="214">
        <f t="shared" si="5"/>
        <v>-19.5</v>
      </c>
      <c r="T15" s="217" t="str">
        <f t="shared" si="6"/>
        <v>Cuisses</v>
      </c>
      <c r="U15" s="194"/>
      <c r="V15" s="194"/>
    </row>
    <row r="16" spans="1:27" s="193" customFormat="1" ht="38.25" customHeight="1">
      <c r="B16" s="3360" t="s">
        <v>983</v>
      </c>
      <c r="C16" s="3349"/>
      <c r="D16" s="3349"/>
      <c r="E16" s="210">
        <v>20</v>
      </c>
      <c r="F16" s="211" t="s">
        <v>981</v>
      </c>
      <c r="G16" s="212">
        <v>1</v>
      </c>
      <c r="H16" s="212">
        <v>1</v>
      </c>
      <c r="I16" s="212">
        <v>1</v>
      </c>
      <c r="J16" s="212">
        <v>1</v>
      </c>
      <c r="K16" s="212">
        <v>1</v>
      </c>
      <c r="L16" s="44">
        <f>(G16*G11)+(H16*H11)+(I16*I11)+(J16*J11)+(K16*K11)</f>
        <v>5</v>
      </c>
      <c r="M16" s="3350" t="str">
        <f t="shared" si="0"/>
        <v>Cuisses</v>
      </c>
      <c r="N16" s="3350"/>
      <c r="O16" s="213">
        <f t="shared" si="1"/>
        <v>0</v>
      </c>
      <c r="P16" s="214">
        <f t="shared" si="2"/>
        <v>5</v>
      </c>
      <c r="Q16" s="215" t="str">
        <f t="shared" si="3"/>
        <v>Cuisses</v>
      </c>
      <c r="R16" s="216">
        <f t="shared" si="4"/>
        <v>1</v>
      </c>
      <c r="S16" s="214">
        <f t="shared" si="5"/>
        <v>-15</v>
      </c>
      <c r="T16" s="217" t="str">
        <f t="shared" si="6"/>
        <v>Cuisses</v>
      </c>
      <c r="U16" s="194"/>
      <c r="V16" s="194"/>
    </row>
    <row r="17" spans="2:22" s="193" customFormat="1" ht="38.25" customHeight="1">
      <c r="B17" s="3360" t="s">
        <v>984</v>
      </c>
      <c r="C17" s="3349"/>
      <c r="D17" s="3349"/>
      <c r="E17" s="210">
        <v>25</v>
      </c>
      <c r="F17" s="211" t="s">
        <v>985</v>
      </c>
      <c r="G17" s="212">
        <v>0.5</v>
      </c>
      <c r="H17" s="212">
        <v>1</v>
      </c>
      <c r="I17" s="212">
        <v>1</v>
      </c>
      <c r="J17" s="212">
        <v>1</v>
      </c>
      <c r="K17" s="212">
        <v>1</v>
      </c>
      <c r="L17" s="44">
        <f>(G17*G11)+(H17*H11)+(I17*I11)+(J17*J11)+(K17*K11)</f>
        <v>4.5</v>
      </c>
      <c r="M17" s="3350" t="str">
        <f t="shared" si="0"/>
        <v>escalopes</v>
      </c>
      <c r="N17" s="3350"/>
      <c r="O17" s="213">
        <f t="shared" si="1"/>
        <v>0</v>
      </c>
      <c r="P17" s="214">
        <f t="shared" si="2"/>
        <v>4.5</v>
      </c>
      <c r="Q17" s="215" t="str">
        <f t="shared" si="3"/>
        <v>escalopes</v>
      </c>
      <c r="R17" s="216">
        <f t="shared" si="4"/>
        <v>1</v>
      </c>
      <c r="S17" s="214">
        <f t="shared" si="5"/>
        <v>-20.5</v>
      </c>
      <c r="T17" s="217" t="str">
        <f t="shared" si="6"/>
        <v>escalopes</v>
      </c>
      <c r="U17" s="194"/>
      <c r="V17" s="194"/>
    </row>
    <row r="18" spans="2:22" s="193" customFormat="1" ht="38.25" customHeight="1">
      <c r="B18" s="3360" t="s">
        <v>986</v>
      </c>
      <c r="C18" s="3349"/>
      <c r="D18" s="3349"/>
      <c r="E18" s="210">
        <v>25</v>
      </c>
      <c r="F18" s="211" t="s">
        <v>987</v>
      </c>
      <c r="G18" s="212">
        <v>0.5</v>
      </c>
      <c r="H18" s="212">
        <v>1</v>
      </c>
      <c r="I18" s="212">
        <v>1</v>
      </c>
      <c r="J18" s="212">
        <v>1</v>
      </c>
      <c r="K18" s="212">
        <v>1</v>
      </c>
      <c r="L18" s="44">
        <f>(G18*G11)+(H18*H11)+(I18*I11)+(J18*J11)+(K18*K11)</f>
        <v>4.5</v>
      </c>
      <c r="M18" s="3350" t="str">
        <f t="shared" si="0"/>
        <v>paupiettes</v>
      </c>
      <c r="N18" s="3350"/>
      <c r="O18" s="213">
        <f t="shared" si="1"/>
        <v>0</v>
      </c>
      <c r="P18" s="214">
        <f t="shared" si="2"/>
        <v>4.5</v>
      </c>
      <c r="Q18" s="215" t="str">
        <f t="shared" si="3"/>
        <v>paupiettes</v>
      </c>
      <c r="R18" s="216">
        <f t="shared" si="4"/>
        <v>1</v>
      </c>
      <c r="S18" s="214">
        <f t="shared" si="5"/>
        <v>-20.5</v>
      </c>
      <c r="T18" s="217" t="str">
        <f t="shared" si="6"/>
        <v>paupiettes</v>
      </c>
      <c r="U18" s="194"/>
      <c r="V18" s="194"/>
    </row>
    <row r="19" spans="2:22" s="193" customFormat="1" ht="38.25" customHeight="1">
      <c r="B19" s="3360" t="s">
        <v>988</v>
      </c>
      <c r="C19" s="3349"/>
      <c r="D19" s="3349"/>
      <c r="E19" s="210">
        <v>12</v>
      </c>
      <c r="F19" s="211" t="s">
        <v>981</v>
      </c>
      <c r="G19" s="212">
        <v>1</v>
      </c>
      <c r="H19" s="212">
        <v>1</v>
      </c>
      <c r="I19" s="212">
        <v>1</v>
      </c>
      <c r="J19" s="212">
        <v>1</v>
      </c>
      <c r="K19" s="212">
        <v>1</v>
      </c>
      <c r="L19" s="44">
        <f>(G19*G11)+(H19*H11)+(I19*I11)+(J19*J11)+(K19*K11)</f>
        <v>5</v>
      </c>
      <c r="M19" s="3350" t="str">
        <f t="shared" si="0"/>
        <v>Cuisses</v>
      </c>
      <c r="N19" s="3350"/>
      <c r="O19" s="213">
        <f t="shared" si="1"/>
        <v>0</v>
      </c>
      <c r="P19" s="214">
        <f t="shared" si="2"/>
        <v>5</v>
      </c>
      <c r="Q19" s="215" t="str">
        <f t="shared" si="3"/>
        <v>Cuisses</v>
      </c>
      <c r="R19" s="216">
        <f t="shared" si="4"/>
        <v>1</v>
      </c>
      <c r="S19" s="214">
        <f t="shared" si="5"/>
        <v>-7</v>
      </c>
      <c r="T19" s="217" t="str">
        <f t="shared" si="6"/>
        <v>Cuisses</v>
      </c>
      <c r="U19" s="194"/>
      <c r="V19" s="194"/>
    </row>
    <row r="20" spans="2:22" s="193" customFormat="1" ht="30" customHeight="1">
      <c r="B20" s="3360" t="s">
        <v>989</v>
      </c>
      <c r="C20" s="3349"/>
      <c r="D20" s="3349"/>
      <c r="E20" s="210">
        <v>60</v>
      </c>
      <c r="F20" s="211" t="s">
        <v>990</v>
      </c>
      <c r="G20" s="212">
        <v>1</v>
      </c>
      <c r="H20" s="212">
        <v>1.5</v>
      </c>
      <c r="I20" s="212">
        <v>2</v>
      </c>
      <c r="J20" s="212">
        <v>3</v>
      </c>
      <c r="K20" s="212">
        <v>2</v>
      </c>
      <c r="L20" s="44">
        <f>(G20*G11)+(H20*H11)+(I20*I11)+(J20*J11)+(K20*K11)</f>
        <v>9.5</v>
      </c>
      <c r="M20" s="3350" t="str">
        <f t="shared" si="0"/>
        <v>tranches</v>
      </c>
      <c r="N20" s="3350"/>
      <c r="O20" s="213">
        <f t="shared" si="1"/>
        <v>0</v>
      </c>
      <c r="P20" s="214">
        <f t="shared" si="2"/>
        <v>9.5</v>
      </c>
      <c r="Q20" s="215" t="str">
        <f t="shared" si="3"/>
        <v>tranches</v>
      </c>
      <c r="R20" s="216">
        <f t="shared" si="4"/>
        <v>1</v>
      </c>
      <c r="S20" s="214">
        <f t="shared" si="5"/>
        <v>-50.5</v>
      </c>
      <c r="T20" s="217" t="str">
        <f t="shared" si="6"/>
        <v>tranches</v>
      </c>
      <c r="U20" s="194"/>
      <c r="V20" s="194"/>
    </row>
    <row r="21" spans="2:22" s="193" customFormat="1" ht="30" customHeight="1" thickBot="1">
      <c r="B21" s="3360" t="s">
        <v>991</v>
      </c>
      <c r="C21" s="3349"/>
      <c r="D21" s="3349"/>
      <c r="E21" s="210">
        <v>20</v>
      </c>
      <c r="F21" s="211" t="s">
        <v>992</v>
      </c>
      <c r="G21" s="212">
        <v>1</v>
      </c>
      <c r="H21" s="212">
        <v>1.5</v>
      </c>
      <c r="I21" s="212">
        <v>2</v>
      </c>
      <c r="J21" s="212">
        <v>3</v>
      </c>
      <c r="K21" s="212">
        <v>2</v>
      </c>
      <c r="L21" s="45">
        <f>(G21*G11)+(H21*H11)+(I21*I11)+(J21*J11)+(K21*K11)</f>
        <v>9.5</v>
      </c>
      <c r="M21" s="3353" t="str">
        <f t="shared" si="0"/>
        <v>tomates</v>
      </c>
      <c r="N21" s="3353"/>
      <c r="O21" s="218">
        <f t="shared" si="1"/>
        <v>0</v>
      </c>
      <c r="P21" s="219">
        <f t="shared" si="2"/>
        <v>9.5</v>
      </c>
      <c r="Q21" s="220" t="str">
        <f t="shared" si="3"/>
        <v>tomates</v>
      </c>
      <c r="R21" s="221">
        <f t="shared" si="4"/>
        <v>1</v>
      </c>
      <c r="S21" s="219">
        <f t="shared" si="5"/>
        <v>-10.5</v>
      </c>
      <c r="T21" s="222" t="str">
        <f t="shared" si="6"/>
        <v>tomates</v>
      </c>
      <c r="U21" s="194"/>
      <c r="V21" s="194"/>
    </row>
    <row r="22" spans="2:22" s="193" customFormat="1" ht="30" customHeight="1">
      <c r="B22" s="199"/>
      <c r="C22" s="200"/>
      <c r="D22" s="200"/>
      <c r="E22" s="200"/>
      <c r="F22" s="200"/>
      <c r="G22" s="200"/>
      <c r="H22" s="200"/>
      <c r="I22" s="200"/>
      <c r="J22" s="200"/>
      <c r="K22" s="200"/>
      <c r="L22" s="200"/>
      <c r="M22" s="200"/>
      <c r="N22" s="200"/>
      <c r="O22" s="200"/>
      <c r="P22" s="200"/>
      <c r="Q22" s="200"/>
      <c r="R22" s="200"/>
      <c r="S22" s="200"/>
      <c r="T22" s="201" t="s">
        <v>993</v>
      </c>
      <c r="U22" s="194"/>
      <c r="V22" s="194"/>
    </row>
    <row r="23" spans="2:22" s="193" customFormat="1" ht="30" customHeight="1">
      <c r="B23" s="3348" t="s">
        <v>994</v>
      </c>
      <c r="C23" s="3349"/>
      <c r="D23" s="3349"/>
      <c r="E23" s="210">
        <v>3</v>
      </c>
      <c r="F23" s="211" t="s">
        <v>2</v>
      </c>
      <c r="G23" s="212">
        <v>7.4999999999999997E-2</v>
      </c>
      <c r="H23" s="223">
        <v>0.09</v>
      </c>
      <c r="I23" s="223">
        <v>0.15</v>
      </c>
      <c r="J23" s="223">
        <v>0.18</v>
      </c>
      <c r="K23" s="223">
        <v>0.13</v>
      </c>
      <c r="L23" s="46">
        <f>(G23*G11)+(H23*H11)+(I23*I11)+(J23*J11)+(K23*K11)</f>
        <v>0.625</v>
      </c>
      <c r="M23" s="3350" t="str">
        <f>F23</f>
        <v>Kg</v>
      </c>
      <c r="N23" s="3350"/>
      <c r="O23" s="213">
        <f>IF(L23=0,0,INT(L23/E23))</f>
        <v>0</v>
      </c>
      <c r="P23" s="224">
        <f>L23-(O23*E23)</f>
        <v>0.625</v>
      </c>
      <c r="Q23" s="215" t="str">
        <f>IF(P23=0,0,F23)</f>
        <v>Kg</v>
      </c>
      <c r="R23" s="216">
        <f>IF(P23=0,0,O23+1)</f>
        <v>1</v>
      </c>
      <c r="S23" s="214">
        <f>IF(P23=0,0,L23-(R23*E23))</f>
        <v>-2.375</v>
      </c>
      <c r="T23" s="225" t="str">
        <f>IF(S23=0,0,F23)</f>
        <v>Kg</v>
      </c>
      <c r="U23" s="194"/>
      <c r="V23" s="194"/>
    </row>
    <row r="24" spans="2:22" s="193" customFormat="1" ht="25.5" customHeight="1">
      <c r="B24" s="3348" t="s">
        <v>995</v>
      </c>
      <c r="C24" s="3349"/>
      <c r="D24" s="3349"/>
      <c r="E24" s="210">
        <v>7.2</v>
      </c>
      <c r="F24" s="226" t="s">
        <v>2</v>
      </c>
      <c r="G24" s="223">
        <v>0.2</v>
      </c>
      <c r="H24" s="223">
        <v>0.25</v>
      </c>
      <c r="I24" s="223">
        <v>0.35</v>
      </c>
      <c r="J24" s="223">
        <v>0.45</v>
      </c>
      <c r="K24" s="223">
        <v>0.35</v>
      </c>
      <c r="L24" s="46">
        <f>(G24*G11)+(H24*H11)+(I24*I11)+(J24*J11)+(K24*K11)</f>
        <v>1.6</v>
      </c>
      <c r="M24" s="3350" t="str">
        <f t="shared" si="0"/>
        <v>Kg</v>
      </c>
      <c r="N24" s="3350"/>
      <c r="O24" s="213">
        <f>IF(L24=0,0,INT(L24/E24))</f>
        <v>0</v>
      </c>
      <c r="P24" s="224">
        <f>L24-(O24*E24)</f>
        <v>1.6</v>
      </c>
      <c r="Q24" s="215" t="str">
        <f>IF(P24=0,0,F24)</f>
        <v>Kg</v>
      </c>
      <c r="R24" s="216">
        <f>IF(P24=0,0,O24+1)</f>
        <v>1</v>
      </c>
      <c r="S24" s="214">
        <f>IF(P24=0,0,L24-(R24*E24))</f>
        <v>-5.6</v>
      </c>
      <c r="T24" s="225" t="str">
        <f>IF(S24=0,0,F24)</f>
        <v>Kg</v>
      </c>
      <c r="U24" s="194"/>
      <c r="V24" s="194"/>
    </row>
    <row r="25" spans="2:22" s="193" customFormat="1" ht="25.5" customHeight="1" thickBot="1">
      <c r="B25" s="3351" t="s">
        <v>996</v>
      </c>
      <c r="C25" s="3352"/>
      <c r="D25" s="3352"/>
      <c r="E25" s="227">
        <v>4</v>
      </c>
      <c r="F25" s="228" t="s">
        <v>2</v>
      </c>
      <c r="G25" s="229">
        <v>0.2</v>
      </c>
      <c r="H25" s="229">
        <v>0.25</v>
      </c>
      <c r="I25" s="229">
        <v>0.35</v>
      </c>
      <c r="J25" s="229">
        <v>0.45</v>
      </c>
      <c r="K25" s="229">
        <v>0.35</v>
      </c>
      <c r="L25" s="47">
        <f>(G25*G11)+(H25*H11)+(I25*I11)+(J25*J11)+(K25*K11)</f>
        <v>1.6</v>
      </c>
      <c r="M25" s="3353" t="str">
        <f t="shared" si="0"/>
        <v>Kg</v>
      </c>
      <c r="N25" s="3353"/>
      <c r="O25" s="218">
        <f>IF(L25=0,0,INT(L25/E25))</f>
        <v>0</v>
      </c>
      <c r="P25" s="230">
        <f>L25-(O25*E25)</f>
        <v>1.6</v>
      </c>
      <c r="Q25" s="220" t="str">
        <f>IF(P25=0,0,F25)</f>
        <v>Kg</v>
      </c>
      <c r="R25" s="221">
        <f>IF(P25=0,0,O25+1)</f>
        <v>1</v>
      </c>
      <c r="S25" s="219">
        <f>IF(P25=0,0,L25-(R25*E25))</f>
        <v>-2.4</v>
      </c>
      <c r="T25" s="231" t="str">
        <f>IF(S25=0,0,F25)</f>
        <v>Kg</v>
      </c>
      <c r="U25" s="194"/>
      <c r="V25" s="194"/>
    </row>
    <row r="26" spans="2:22" s="193" customFormat="1" ht="25.5" customHeight="1" thickBot="1">
      <c r="B26" s="232"/>
      <c r="C26" s="232"/>
      <c r="D26" s="232"/>
      <c r="E26" s="232"/>
      <c r="F26" s="232"/>
      <c r="G26" s="232"/>
      <c r="H26" s="232"/>
      <c r="I26" s="232"/>
      <c r="J26" s="232"/>
      <c r="K26" s="232"/>
      <c r="L26" s="232"/>
      <c r="M26" s="232"/>
      <c r="N26" s="232"/>
      <c r="O26" s="232"/>
      <c r="P26" s="232"/>
      <c r="Q26" s="232"/>
      <c r="R26" s="232"/>
      <c r="S26" s="233"/>
      <c r="T26" s="234"/>
      <c r="U26" s="194"/>
      <c r="V26" s="194"/>
    </row>
    <row r="27" spans="2:22" s="193" customFormat="1" ht="30" customHeight="1">
      <c r="B27" s="3354" t="s">
        <v>997</v>
      </c>
      <c r="C27" s="3355"/>
      <c r="D27" s="3355"/>
      <c r="E27" s="3355"/>
      <c r="F27" s="3355"/>
      <c r="G27" s="3355"/>
      <c r="H27" s="3355"/>
      <c r="I27" s="3355"/>
      <c r="J27" s="3355"/>
      <c r="K27" s="3355"/>
      <c r="L27" s="3355"/>
      <c r="M27" s="200"/>
      <c r="N27" s="200"/>
      <c r="O27" s="200"/>
      <c r="P27" s="200"/>
      <c r="Q27" s="200"/>
      <c r="R27" s="200"/>
      <c r="S27" s="200"/>
      <c r="T27" s="235" t="s">
        <v>998</v>
      </c>
      <c r="U27" s="194"/>
      <c r="V27" s="194"/>
    </row>
    <row r="28" spans="2:22" s="193" customFormat="1" ht="30" customHeight="1">
      <c r="B28" s="236"/>
      <c r="C28" s="237"/>
      <c r="D28" s="237"/>
      <c r="E28" s="238"/>
      <c r="F28" s="239" t="s">
        <v>999</v>
      </c>
      <c r="G28" s="240">
        <v>0.45</v>
      </c>
      <c r="H28" s="241" t="s">
        <v>2</v>
      </c>
      <c r="I28" s="238"/>
      <c r="J28" s="238"/>
      <c r="K28" s="238"/>
      <c r="L28" s="242"/>
      <c r="P28" s="48" t="s">
        <v>1000</v>
      </c>
      <c r="Q28" s="243">
        <v>10</v>
      </c>
      <c r="R28" s="241" t="s">
        <v>1001</v>
      </c>
      <c r="S28" s="244"/>
      <c r="T28" s="245"/>
      <c r="U28" s="194"/>
      <c r="V28" s="194"/>
    </row>
    <row r="29" spans="2:22" s="193" customFormat="1" ht="16.5" customHeight="1">
      <c r="B29" s="236"/>
      <c r="C29" s="237"/>
      <c r="D29" s="237"/>
      <c r="E29" s="238"/>
      <c r="F29" s="239"/>
      <c r="G29" s="246" t="s">
        <v>854</v>
      </c>
      <c r="H29" s="247" t="s">
        <v>855</v>
      </c>
      <c r="I29" s="248" t="s">
        <v>856</v>
      </c>
      <c r="J29" s="248" t="s">
        <v>857</v>
      </c>
      <c r="K29" s="248" t="s">
        <v>887</v>
      </c>
      <c r="L29" s="242"/>
      <c r="P29" s="48"/>
      <c r="Q29" s="48"/>
      <c r="R29" s="48"/>
      <c r="S29" s="244"/>
      <c r="T29" s="245"/>
      <c r="U29" s="194"/>
      <c r="V29" s="194"/>
    </row>
    <row r="30" spans="2:22" s="193" customFormat="1" ht="30" customHeight="1">
      <c r="B30" s="49"/>
      <c r="C30" s="50"/>
      <c r="D30" s="50"/>
      <c r="E30" s="249"/>
      <c r="F30" s="51" t="s">
        <v>1002</v>
      </c>
      <c r="G30" s="52">
        <v>0.2</v>
      </c>
      <c r="H30" s="52">
        <v>0.25</v>
      </c>
      <c r="I30" s="52">
        <v>0.35</v>
      </c>
      <c r="J30" s="52">
        <v>0.45</v>
      </c>
      <c r="K30" s="52">
        <v>0.35</v>
      </c>
      <c r="L30" s="250">
        <f>(G30*G11)+(H30*H11)+(I30*I11)+(J30*J11)+(K30*K11)</f>
        <v>1.6</v>
      </c>
      <c r="M30" s="251" t="str">
        <f>H28</f>
        <v>Kg</v>
      </c>
      <c r="N30" s="252">
        <f>G28*Q28</f>
        <v>4.5</v>
      </c>
      <c r="O30" s="253">
        <f>IF(L30=0,0,INT(L30/(G28*Q28)))</f>
        <v>0</v>
      </c>
      <c r="P30" s="254">
        <f>L30-(O30*(G28*Q28))</f>
        <v>1.6</v>
      </c>
      <c r="Q30" s="255" t="str">
        <f>IF(P30=0,0,H28)</f>
        <v>Kg</v>
      </c>
      <c r="R30" s="253">
        <f>IF(P30=0,0,O30+1)</f>
        <v>1</v>
      </c>
      <c r="S30" s="254">
        <f>IF(P30=0,0,L30-(R30*N30))</f>
        <v>-2.9</v>
      </c>
      <c r="T30" s="256" t="str">
        <f>IF(S30=0,0,H28)</f>
        <v>Kg</v>
      </c>
      <c r="U30" s="194"/>
      <c r="V30" s="194"/>
    </row>
    <row r="31" spans="2:22" s="193" customFormat="1" ht="37.5" customHeight="1" thickBot="1">
      <c r="B31" s="53"/>
      <c r="C31" s="54"/>
      <c r="D31" s="54"/>
      <c r="E31" s="257"/>
      <c r="F31" s="55" t="s">
        <v>1003</v>
      </c>
      <c r="G31" s="56">
        <f>G30/G28</f>
        <v>0.44444444444444448</v>
      </c>
      <c r="H31" s="56">
        <f>H30/G28</f>
        <v>0.55555555555555558</v>
      </c>
      <c r="I31" s="56">
        <f>I30/G28</f>
        <v>0.77777777777777768</v>
      </c>
      <c r="J31" s="56">
        <f>J30/G28</f>
        <v>1</v>
      </c>
      <c r="K31" s="56">
        <f>K30/G28</f>
        <v>0.77777777777777768</v>
      </c>
      <c r="L31" s="258">
        <f>(G31*G11)+(H31*H11)+(I31*I11)+(J31*J11)+(K31*K11)</f>
        <v>3.5555555555555554</v>
      </c>
      <c r="M31" s="259" t="str">
        <f>R28</f>
        <v>portions</v>
      </c>
      <c r="N31" s="260"/>
      <c r="O31" s="261">
        <f>IF(L31=0,0,INT(L31/Q28))</f>
        <v>0</v>
      </c>
      <c r="P31" s="262">
        <f>L31-(O31*Q28)</f>
        <v>3.5555555555555554</v>
      </c>
      <c r="Q31" s="263" t="str">
        <f>IF(P31=0,0,R28)</f>
        <v>portions</v>
      </c>
      <c r="R31" s="261">
        <f>IF(P31=0,0,O31+1)</f>
        <v>1</v>
      </c>
      <c r="S31" s="262">
        <f>IF(P31=0,0,L31-(R31*Q28))</f>
        <v>-6.4444444444444446</v>
      </c>
      <c r="T31" s="264" t="str">
        <f>IF(S31=0,0,R28)</f>
        <v>portions</v>
      </c>
      <c r="U31" s="194"/>
      <c r="V31" s="194"/>
    </row>
    <row r="32" spans="2:22" ht="33" customHeight="1">
      <c r="U32" s="177"/>
      <c r="V32" s="177"/>
    </row>
    <row r="33" spans="1:22" s="189" customFormat="1" ht="36.75" customHeight="1">
      <c r="A33" s="181"/>
      <c r="B33" s="265" t="s">
        <v>1004</v>
      </c>
      <c r="C33" s="266"/>
      <c r="D33" s="266"/>
      <c r="E33" s="267"/>
      <c r="F33" s="267"/>
      <c r="G33" s="267"/>
      <c r="H33" s="267"/>
      <c r="I33" s="267"/>
      <c r="J33" s="267"/>
      <c r="K33" s="267"/>
      <c r="L33" s="268"/>
      <c r="M33" s="269"/>
      <c r="N33" s="269"/>
      <c r="O33" s="269"/>
      <c r="P33" s="269"/>
      <c r="Q33" s="269"/>
      <c r="R33" s="269"/>
      <c r="S33" s="269"/>
      <c r="T33" s="270" t="s">
        <v>969</v>
      </c>
      <c r="U33" s="188"/>
      <c r="V33" s="188"/>
    </row>
    <row r="34" spans="1:22" ht="32.25">
      <c r="B34" s="271" t="s">
        <v>1005</v>
      </c>
      <c r="C34" s="272"/>
      <c r="D34" s="272"/>
      <c r="E34" s="273"/>
      <c r="F34" s="273"/>
      <c r="G34" s="273"/>
      <c r="H34" s="273"/>
      <c r="I34" s="273"/>
      <c r="J34" s="274"/>
      <c r="K34" s="275"/>
      <c r="L34" s="275"/>
      <c r="M34" s="275"/>
      <c r="N34" s="275"/>
      <c r="O34" s="275"/>
      <c r="P34" s="275"/>
      <c r="Q34" s="275"/>
      <c r="R34" s="275"/>
      <c r="S34" s="275"/>
      <c r="T34" s="276" t="s">
        <v>1006</v>
      </c>
      <c r="U34" s="188"/>
      <c r="V34" s="177"/>
    </row>
    <row r="35" spans="1:22" ht="21">
      <c r="B35" s="3328" t="s">
        <v>970</v>
      </c>
      <c r="C35" s="3329"/>
      <c r="D35" s="3329"/>
      <c r="E35" s="3329"/>
      <c r="F35" s="3329"/>
      <c r="G35" s="3329"/>
      <c r="H35" s="3329"/>
      <c r="I35" s="3329"/>
      <c r="J35" s="3356"/>
      <c r="K35" s="3357" t="s">
        <v>971</v>
      </c>
      <c r="L35" s="3358"/>
      <c r="M35" s="3358"/>
      <c r="N35" s="3358"/>
      <c r="O35" s="3358"/>
      <c r="P35" s="3358"/>
      <c r="Q35" s="3358"/>
      <c r="R35" s="3358"/>
      <c r="S35" s="3358"/>
      <c r="T35" s="3359"/>
      <c r="U35" s="192"/>
      <c r="V35" s="177"/>
    </row>
    <row r="36" spans="1:22" ht="25.5">
      <c r="B36" s="3341" t="s">
        <v>972</v>
      </c>
      <c r="C36" s="3342"/>
      <c r="D36" s="3342"/>
      <c r="E36" s="3342"/>
      <c r="F36" s="277" t="s">
        <v>973</v>
      </c>
      <c r="G36" s="3343" t="s">
        <v>974</v>
      </c>
      <c r="H36" s="3343"/>
      <c r="I36" s="278" t="s">
        <v>1007</v>
      </c>
      <c r="J36" s="279" t="s">
        <v>1008</v>
      </c>
      <c r="K36" s="280" t="s">
        <v>1009</v>
      </c>
      <c r="L36" s="3344" t="s">
        <v>976</v>
      </c>
      <c r="M36" s="3345"/>
      <c r="N36" s="3345"/>
      <c r="O36" s="281" t="s">
        <v>977</v>
      </c>
      <c r="P36" s="282"/>
      <c r="Q36" s="282"/>
      <c r="R36" s="283"/>
      <c r="S36" s="283"/>
      <c r="T36" s="284"/>
      <c r="U36" s="194"/>
      <c r="V36" s="177"/>
    </row>
    <row r="37" spans="1:22" ht="28.5" customHeight="1">
      <c r="B37" s="3310" t="s">
        <v>1010</v>
      </c>
      <c r="C37" s="3311"/>
      <c r="D37" s="3311"/>
      <c r="E37" s="3311"/>
      <c r="F37" s="57">
        <v>16</v>
      </c>
      <c r="G37" s="3346" t="s">
        <v>981</v>
      </c>
      <c r="H37" s="3346"/>
      <c r="I37" s="58">
        <v>1</v>
      </c>
      <c r="J37" s="59">
        <v>1250</v>
      </c>
      <c r="K37" s="60">
        <f>F37/I37</f>
        <v>16</v>
      </c>
      <c r="L37" s="61">
        <f>I37*J37</f>
        <v>1250</v>
      </c>
      <c r="M37" s="3347" t="str">
        <f>G37</f>
        <v>Cuisses</v>
      </c>
      <c r="N37" s="3347"/>
      <c r="O37" s="62">
        <f>IF(L37=0,0,INT(L37/F37))</f>
        <v>78</v>
      </c>
      <c r="P37" s="70">
        <f>L37-(O37*F37)</f>
        <v>2</v>
      </c>
      <c r="Q37" s="63" t="str">
        <f>IF(P37=0,0,G37)</f>
        <v>Cuisses</v>
      </c>
      <c r="R37" s="62">
        <f>IF(P37=0,0,O37+1)</f>
        <v>79</v>
      </c>
      <c r="S37" s="70">
        <f>IF(P37=0,0,L37-(R37*F37))</f>
        <v>-14</v>
      </c>
      <c r="T37" s="64" t="str">
        <f>IF(S37=0,0,G37)</f>
        <v>Cuisses</v>
      </c>
      <c r="U37" s="194"/>
      <c r="V37" s="177"/>
    </row>
    <row r="38" spans="1:22">
      <c r="U38" s="177"/>
      <c r="V38" s="177"/>
    </row>
    <row r="39" spans="1:22">
      <c r="U39" s="177"/>
      <c r="V39" s="177"/>
    </row>
    <row r="40" spans="1:22" s="189" customFormat="1" ht="36.75" customHeight="1">
      <c r="A40" s="181"/>
      <c r="B40" s="285" t="s">
        <v>1011</v>
      </c>
      <c r="C40" s="286"/>
      <c r="D40" s="286"/>
      <c r="E40" s="287"/>
      <c r="F40" s="287"/>
      <c r="G40" s="287"/>
      <c r="H40" s="287"/>
      <c r="I40" s="287"/>
      <c r="J40" s="287"/>
      <c r="K40" s="287"/>
      <c r="L40" s="288"/>
      <c r="M40" s="289"/>
      <c r="N40" s="289"/>
      <c r="O40" s="289"/>
      <c r="P40" s="289"/>
      <c r="Q40" s="289"/>
      <c r="R40" s="289"/>
      <c r="S40" s="289"/>
      <c r="T40" s="290" t="s">
        <v>969</v>
      </c>
      <c r="U40" s="188"/>
      <c r="V40" s="188"/>
    </row>
    <row r="41" spans="1:22" ht="25.5" customHeight="1">
      <c r="B41" s="291" t="s">
        <v>1012</v>
      </c>
      <c r="C41" s="292"/>
      <c r="D41" s="292"/>
      <c r="E41" s="293"/>
      <c r="F41" s="293"/>
      <c r="G41" s="293"/>
      <c r="H41" s="293"/>
      <c r="I41" s="293"/>
      <c r="J41" s="294"/>
      <c r="K41" s="295"/>
      <c r="L41" s="295"/>
      <c r="M41" s="295"/>
      <c r="N41" s="295"/>
      <c r="O41" s="295"/>
      <c r="P41" s="295"/>
      <c r="Q41" s="295"/>
      <c r="R41" s="295"/>
      <c r="S41" s="295"/>
      <c r="T41" s="296" t="s">
        <v>1013</v>
      </c>
      <c r="U41" s="188"/>
      <c r="V41" s="177"/>
    </row>
    <row r="42" spans="1:22" ht="21">
      <c r="B42" s="3328" t="s">
        <v>970</v>
      </c>
      <c r="C42" s="3329"/>
      <c r="D42" s="3329"/>
      <c r="E42" s="3329"/>
      <c r="F42" s="3329"/>
      <c r="G42" s="3329"/>
      <c r="H42" s="3329"/>
      <c r="I42" s="3329"/>
      <c r="J42" s="3329"/>
      <c r="K42" s="3330" t="s">
        <v>971</v>
      </c>
      <c r="L42" s="3331"/>
      <c r="M42" s="3331"/>
      <c r="N42" s="3331"/>
      <c r="O42" s="3331"/>
      <c r="P42" s="3331"/>
      <c r="Q42" s="3331"/>
      <c r="R42" s="3331"/>
      <c r="S42" s="3331"/>
      <c r="T42" s="3332"/>
      <c r="U42" s="177"/>
      <c r="V42" s="177"/>
    </row>
    <row r="43" spans="1:22" ht="38.25" customHeight="1">
      <c r="B43" s="3333" t="s">
        <v>972</v>
      </c>
      <c r="C43" s="3334"/>
      <c r="D43" s="3334"/>
      <c r="E43" s="3335"/>
      <c r="F43" s="277" t="s">
        <v>973</v>
      </c>
      <c r="G43" s="297" t="s">
        <v>974</v>
      </c>
      <c r="H43" s="3336" t="s">
        <v>1014</v>
      </c>
      <c r="I43" s="3336"/>
      <c r="J43" s="279" t="s">
        <v>1008</v>
      </c>
      <c r="K43" s="3337" t="s">
        <v>1007</v>
      </c>
      <c r="L43" s="3338"/>
      <c r="M43" s="3339" t="s">
        <v>976</v>
      </c>
      <c r="N43" s="3340"/>
      <c r="O43" s="281" t="s">
        <v>977</v>
      </c>
      <c r="P43" s="282"/>
      <c r="Q43" s="282"/>
      <c r="R43" s="283"/>
      <c r="S43" s="283"/>
      <c r="T43" s="284"/>
      <c r="U43" s="177"/>
      <c r="V43" s="177"/>
    </row>
    <row r="44" spans="1:22" ht="18.75">
      <c r="B44" s="3310" t="s">
        <v>994</v>
      </c>
      <c r="C44" s="3311"/>
      <c r="D44" s="3311"/>
      <c r="E44" s="3311"/>
      <c r="F44" s="57">
        <v>3</v>
      </c>
      <c r="G44" s="65" t="s">
        <v>2</v>
      </c>
      <c r="H44" s="3312">
        <v>23</v>
      </c>
      <c r="I44" s="3313"/>
      <c r="J44" s="66">
        <v>100</v>
      </c>
      <c r="K44" s="3314">
        <f>F44/H44</f>
        <v>0.13043478260869565</v>
      </c>
      <c r="L44" s="3315"/>
      <c r="M44" s="61">
        <f>K44*J44</f>
        <v>13.043478260869565</v>
      </c>
      <c r="N44" s="160" t="str">
        <f>G44</f>
        <v>Kg</v>
      </c>
      <c r="O44" s="67">
        <f>IF(M44=0,0,INT(M44/F44))</f>
        <v>4</v>
      </c>
      <c r="P44" s="71">
        <f>M44-(O44*F44)</f>
        <v>1.0434782608695645</v>
      </c>
      <c r="Q44" s="68" t="str">
        <f>IF(P44=0,0,G44)</f>
        <v>Kg</v>
      </c>
      <c r="R44" s="67">
        <f>IF(P44=0,0,O44+1)</f>
        <v>5</v>
      </c>
      <c r="S44" s="71">
        <f>IF(P44=0,0,M44-(R44*F44))</f>
        <v>-1.9565217391304355</v>
      </c>
      <c r="T44" s="69" t="str">
        <f>IF(S44=0,0,G44)</f>
        <v>Kg</v>
      </c>
      <c r="U44" s="177"/>
      <c r="V44" s="177"/>
    </row>
    <row r="45" spans="1:22">
      <c r="P45" s="177"/>
      <c r="Q45" s="177"/>
      <c r="R45" s="177"/>
      <c r="S45" s="177"/>
      <c r="T45" s="177"/>
      <c r="U45" s="177"/>
      <c r="V45" s="177"/>
    </row>
    <row r="46" spans="1:22">
      <c r="P46" s="177"/>
      <c r="Q46" s="177"/>
      <c r="R46" s="177"/>
      <c r="S46" s="177"/>
      <c r="T46" s="177"/>
      <c r="U46" s="177"/>
      <c r="V46" s="177"/>
    </row>
    <row r="47" spans="1:22">
      <c r="B47" s="298"/>
      <c r="C47" s="298"/>
      <c r="D47" s="298"/>
      <c r="E47" s="298"/>
      <c r="F47" s="298"/>
      <c r="G47" s="298"/>
      <c r="H47" s="298"/>
      <c r="I47" s="298"/>
      <c r="J47" s="298"/>
      <c r="K47" s="298"/>
      <c r="L47" s="298"/>
      <c r="M47" s="298"/>
      <c r="N47" s="298"/>
      <c r="O47" s="298"/>
      <c r="P47" s="299"/>
      <c r="Q47" s="177"/>
      <c r="R47" s="177"/>
      <c r="S47" s="177"/>
      <c r="T47" s="177"/>
      <c r="U47" s="177"/>
      <c r="V47" s="177"/>
    </row>
    <row r="48" spans="1:22">
      <c r="A48" s="300"/>
      <c r="B48" s="3316" t="s">
        <v>1063</v>
      </c>
      <c r="C48" s="3316"/>
      <c r="D48" s="3316"/>
      <c r="E48" s="3316"/>
      <c r="F48" s="3316"/>
      <c r="G48" s="3316"/>
      <c r="H48" s="3316"/>
      <c r="I48" s="3316"/>
      <c r="J48" s="3316"/>
      <c r="K48" s="3316"/>
      <c r="L48" s="3316"/>
      <c r="M48" s="3316"/>
      <c r="N48" s="3316"/>
      <c r="O48" s="3316"/>
      <c r="P48" s="299"/>
      <c r="Q48" s="299"/>
      <c r="R48" s="299"/>
      <c r="S48" s="299"/>
      <c r="T48" s="299"/>
      <c r="U48" s="299"/>
      <c r="V48" s="299"/>
    </row>
    <row r="49" spans="1:22">
      <c r="A49" s="300"/>
      <c r="B49" s="3316"/>
      <c r="C49" s="3316"/>
      <c r="D49" s="3316"/>
      <c r="E49" s="3316"/>
      <c r="F49" s="3316"/>
      <c r="G49" s="3316"/>
      <c r="H49" s="3316"/>
      <c r="I49" s="3316"/>
      <c r="J49" s="3316"/>
      <c r="K49" s="3316"/>
      <c r="L49" s="3316"/>
      <c r="M49" s="3316"/>
      <c r="N49" s="3316"/>
      <c r="O49" s="3316"/>
      <c r="P49" s="299"/>
      <c r="Q49" s="299"/>
      <c r="R49" s="299"/>
      <c r="S49" s="299"/>
      <c r="T49" s="299"/>
      <c r="U49" s="299"/>
      <c r="V49" s="299"/>
    </row>
    <row r="50" spans="1:22">
      <c r="A50" s="300"/>
      <c r="B50" s="3316"/>
      <c r="C50" s="3316"/>
      <c r="D50" s="3316"/>
      <c r="E50" s="3316"/>
      <c r="F50" s="3316"/>
      <c r="G50" s="3316"/>
      <c r="H50" s="3316"/>
      <c r="I50" s="3316"/>
      <c r="J50" s="3316"/>
      <c r="K50" s="3316"/>
      <c r="L50" s="3316"/>
      <c r="M50" s="3316"/>
      <c r="N50" s="3316"/>
      <c r="O50" s="3316"/>
      <c r="P50" s="299"/>
      <c r="Q50" s="299"/>
      <c r="R50" s="299"/>
      <c r="S50" s="299"/>
      <c r="T50" s="299"/>
      <c r="U50" s="299"/>
      <c r="V50" s="299"/>
    </row>
    <row r="51" spans="1:22" ht="15.75" thickBot="1">
      <c r="B51" s="301"/>
      <c r="C51" s="301"/>
      <c r="D51" s="300"/>
      <c r="E51" s="300"/>
      <c r="F51" s="300"/>
      <c r="G51" s="300"/>
      <c r="H51" s="300"/>
      <c r="I51" s="300"/>
      <c r="J51" s="300"/>
      <c r="K51" s="300"/>
      <c r="L51" s="300"/>
      <c r="M51" s="300"/>
      <c r="N51" s="300"/>
      <c r="O51" s="300"/>
      <c r="P51" s="299"/>
      <c r="Q51" s="177"/>
      <c r="R51" s="177"/>
      <c r="S51" s="177"/>
      <c r="T51" s="177"/>
      <c r="U51" s="177"/>
      <c r="V51" s="177"/>
    </row>
    <row r="52" spans="1:22">
      <c r="B52" s="3317" t="s">
        <v>1064</v>
      </c>
      <c r="C52" s="3319">
        <f ca="1">NOW()</f>
        <v>44595.518313078705</v>
      </c>
      <c r="D52" s="3319"/>
      <c r="E52" s="3321" t="s">
        <v>1065</v>
      </c>
      <c r="F52" s="3321"/>
      <c r="G52" s="3321"/>
      <c r="H52" s="3321"/>
      <c r="I52" s="3321"/>
      <c r="J52" s="3321"/>
      <c r="K52" s="3321"/>
      <c r="L52" s="3321"/>
      <c r="M52" s="3322" t="s">
        <v>1066</v>
      </c>
      <c r="N52" s="3324" t="s">
        <v>1067</v>
      </c>
      <c r="O52" s="3326">
        <v>1</v>
      </c>
      <c r="P52" s="299"/>
      <c r="Q52" s="177"/>
      <c r="R52" s="302" t="s">
        <v>1068</v>
      </c>
      <c r="S52" s="177"/>
      <c r="T52" s="177"/>
      <c r="U52" s="177"/>
      <c r="V52" s="177"/>
    </row>
    <row r="53" spans="1:22">
      <c r="B53" s="3318"/>
      <c r="C53" s="3320"/>
      <c r="D53" s="3320"/>
      <c r="E53" s="3202"/>
      <c r="F53" s="3202"/>
      <c r="G53" s="3202"/>
      <c r="H53" s="3202"/>
      <c r="I53" s="3202"/>
      <c r="J53" s="3202"/>
      <c r="K53" s="3202"/>
      <c r="L53" s="3202"/>
      <c r="M53" s="3323"/>
      <c r="N53" s="3325"/>
      <c r="O53" s="3327"/>
      <c r="P53" s="299"/>
      <c r="Q53" s="177"/>
      <c r="R53" s="177"/>
      <c r="S53" s="177"/>
      <c r="T53" s="177"/>
      <c r="U53" s="177"/>
      <c r="V53" s="177"/>
    </row>
    <row r="54" spans="1:22">
      <c r="B54" s="3299" t="s">
        <v>1069</v>
      </c>
      <c r="C54" s="3300"/>
      <c r="D54" s="3300"/>
      <c r="E54" s="3300"/>
      <c r="F54" s="3300"/>
      <c r="G54" s="3300"/>
      <c r="H54" s="3300"/>
      <c r="I54" s="3300"/>
      <c r="J54" s="3300"/>
      <c r="K54" s="3300"/>
      <c r="L54" s="3300"/>
      <c r="M54" s="3300"/>
      <c r="N54" s="3300"/>
      <c r="O54" s="3301"/>
      <c r="P54" s="299"/>
      <c r="Q54" s="177"/>
      <c r="R54" s="177"/>
      <c r="S54" s="177"/>
      <c r="T54" s="177"/>
      <c r="U54" s="177"/>
      <c r="V54" s="177"/>
    </row>
    <row r="55" spans="1:22" ht="15.75">
      <c r="B55" s="3302"/>
      <c r="C55" s="3303"/>
      <c r="D55" s="3303"/>
      <c r="E55" s="3303"/>
      <c r="F55" s="3303"/>
      <c r="G55" s="3303"/>
      <c r="H55" s="3303"/>
      <c r="I55" s="3303"/>
      <c r="J55" s="3303"/>
      <c r="K55" s="3303"/>
      <c r="L55" s="3303"/>
      <c r="M55" s="3303"/>
      <c r="N55" s="3303"/>
      <c r="O55" s="3304"/>
      <c r="P55" s="299"/>
      <c r="Q55" s="177"/>
      <c r="R55" s="3186" t="s">
        <v>1070</v>
      </c>
      <c r="S55" s="3186"/>
      <c r="T55" s="3186"/>
      <c r="U55" s="3186"/>
      <c r="V55" s="3186"/>
    </row>
    <row r="56" spans="1:22">
      <c r="B56" s="3198" t="s">
        <v>1071</v>
      </c>
      <c r="C56" s="3199"/>
      <c r="D56" s="3199"/>
      <c r="E56" s="3199"/>
      <c r="F56" s="3199"/>
      <c r="G56" s="3199"/>
      <c r="H56" s="3199"/>
      <c r="I56" s="3199"/>
      <c r="J56" s="3199"/>
      <c r="K56" s="3199"/>
      <c r="L56" s="3199"/>
      <c r="M56" s="3199"/>
      <c r="N56" s="3199"/>
      <c r="O56" s="3200"/>
      <c r="P56" s="299"/>
      <c r="Q56" s="177"/>
      <c r="R56" s="177"/>
      <c r="S56" s="177"/>
      <c r="T56" s="177"/>
      <c r="U56" s="177"/>
      <c r="V56" s="177"/>
    </row>
    <row r="57" spans="1:22">
      <c r="B57" s="3201"/>
      <c r="C57" s="3202"/>
      <c r="D57" s="3202"/>
      <c r="E57" s="3202"/>
      <c r="F57" s="3202"/>
      <c r="G57" s="3202"/>
      <c r="H57" s="3202"/>
      <c r="I57" s="3202"/>
      <c r="J57" s="3202"/>
      <c r="K57" s="3202"/>
      <c r="L57" s="3202"/>
      <c r="M57" s="3202"/>
      <c r="N57" s="3202"/>
      <c r="O57" s="3203"/>
      <c r="P57" s="299"/>
      <c r="Q57" s="177"/>
      <c r="R57" s="177"/>
      <c r="S57" s="177"/>
      <c r="T57" s="177"/>
      <c r="U57" s="177"/>
      <c r="V57" s="177"/>
    </row>
    <row r="58" spans="1:22">
      <c r="B58" s="3253" t="s">
        <v>886</v>
      </c>
      <c r="C58" s="3255" t="s">
        <v>1008</v>
      </c>
      <c r="D58" s="3306" t="s">
        <v>1072</v>
      </c>
      <c r="E58" s="3259" t="s">
        <v>1073</v>
      </c>
      <c r="F58" s="3261" t="s">
        <v>1074</v>
      </c>
      <c r="G58" s="3234" t="s">
        <v>1075</v>
      </c>
      <c r="H58" s="3234"/>
      <c r="I58" s="3234" t="s">
        <v>1076</v>
      </c>
      <c r="J58" s="3234"/>
      <c r="K58" s="3234" t="s">
        <v>1077</v>
      </c>
      <c r="L58" s="3234"/>
      <c r="M58" s="303" t="s">
        <v>1078</v>
      </c>
      <c r="N58" s="304"/>
      <c r="O58" s="305"/>
      <c r="P58" s="299"/>
      <c r="Q58" s="177"/>
      <c r="R58" s="177"/>
      <c r="S58" s="177"/>
      <c r="T58" s="177"/>
      <c r="U58" s="177"/>
      <c r="V58" s="177"/>
    </row>
    <row r="59" spans="1:22">
      <c r="B59" s="3305"/>
      <c r="C59" s="3256"/>
      <c r="D59" s="3307"/>
      <c r="E59" s="3260"/>
      <c r="F59" s="3262"/>
      <c r="G59" s="3235"/>
      <c r="H59" s="3235"/>
      <c r="I59" s="3235"/>
      <c r="J59" s="3235"/>
      <c r="K59" s="3235"/>
      <c r="L59" s="3235"/>
      <c r="M59" s="306"/>
      <c r="N59" s="307"/>
      <c r="O59" s="308"/>
      <c r="P59" s="299"/>
      <c r="Q59" s="177"/>
      <c r="R59" s="177"/>
      <c r="S59" s="177"/>
      <c r="T59" s="177"/>
      <c r="U59" s="177"/>
      <c r="V59" s="177"/>
    </row>
    <row r="60" spans="1:22">
      <c r="B60" s="3254"/>
      <c r="C60" s="3256"/>
      <c r="D60" s="3307"/>
      <c r="E60" s="3260"/>
      <c r="F60" s="3262"/>
      <c r="G60" s="3235"/>
      <c r="H60" s="3235"/>
      <c r="I60" s="3235"/>
      <c r="J60" s="3235"/>
      <c r="K60" s="3235"/>
      <c r="L60" s="3235"/>
      <c r="M60" s="3308"/>
      <c r="N60" s="3308"/>
      <c r="O60" s="3309"/>
      <c r="P60" s="299"/>
      <c r="Q60" s="177"/>
      <c r="R60" s="177"/>
      <c r="S60" s="177"/>
      <c r="T60" s="177"/>
      <c r="U60" s="177"/>
      <c r="V60" s="177"/>
    </row>
    <row r="61" spans="1:22">
      <c r="B61" s="309" t="s">
        <v>159</v>
      </c>
      <c r="C61" s="310">
        <v>100</v>
      </c>
      <c r="D61" s="311">
        <v>0.05</v>
      </c>
      <c r="E61" s="312">
        <v>1.2</v>
      </c>
      <c r="F61" s="313">
        <v>30</v>
      </c>
      <c r="G61" s="314">
        <f t="shared" ref="G61:G66" si="7">(D61*E61)/(100-F61)*100</f>
        <v>8.5714285714285715E-2</v>
      </c>
      <c r="H61" s="315" t="s">
        <v>2</v>
      </c>
      <c r="I61" s="316">
        <f t="shared" ref="I61:I66" si="8">(D61*E61)*C61</f>
        <v>6</v>
      </c>
      <c r="J61" s="315" t="s">
        <v>2</v>
      </c>
      <c r="K61" s="317">
        <f t="shared" ref="K61:K66" si="9">G61*C61</f>
        <v>8.5714285714285712</v>
      </c>
      <c r="L61" s="315" t="s">
        <v>2</v>
      </c>
      <c r="M61" s="3308"/>
      <c r="N61" s="3308"/>
      <c r="O61" s="3309"/>
      <c r="P61" s="299"/>
      <c r="Q61" s="177"/>
      <c r="R61" s="318" t="s">
        <v>1079</v>
      </c>
      <c r="S61" s="177"/>
      <c r="T61" s="177"/>
      <c r="U61" s="177"/>
      <c r="V61" s="177"/>
    </row>
    <row r="62" spans="1:22">
      <c r="B62" s="309" t="s">
        <v>77</v>
      </c>
      <c r="C62" s="310">
        <v>100</v>
      </c>
      <c r="D62" s="311">
        <v>7.0000000000000007E-2</v>
      </c>
      <c r="E62" s="312">
        <v>2</v>
      </c>
      <c r="F62" s="313">
        <v>30</v>
      </c>
      <c r="G62" s="314">
        <f t="shared" si="7"/>
        <v>0.2</v>
      </c>
      <c r="H62" s="315" t="s">
        <v>2</v>
      </c>
      <c r="I62" s="316">
        <f t="shared" si="8"/>
        <v>14.000000000000002</v>
      </c>
      <c r="J62" s="315" t="s">
        <v>2</v>
      </c>
      <c r="K62" s="317">
        <f t="shared" si="9"/>
        <v>20</v>
      </c>
      <c r="L62" s="315" t="s">
        <v>2</v>
      </c>
      <c r="M62" s="3308"/>
      <c r="N62" s="3308"/>
      <c r="O62" s="3309"/>
      <c r="P62" s="299"/>
      <c r="Q62" s="177"/>
      <c r="R62" s="177"/>
      <c r="S62" s="177"/>
      <c r="T62" s="177"/>
      <c r="U62" s="177"/>
      <c r="V62" s="177"/>
    </row>
    <row r="63" spans="1:22">
      <c r="B63" s="319" t="s">
        <v>34</v>
      </c>
      <c r="C63" s="320">
        <v>100</v>
      </c>
      <c r="D63" s="321">
        <v>0.11</v>
      </c>
      <c r="E63" s="312">
        <v>2.5</v>
      </c>
      <c r="F63" s="313">
        <v>30</v>
      </c>
      <c r="G63" s="316">
        <f t="shared" si="7"/>
        <v>0.3928571428571429</v>
      </c>
      <c r="H63" s="315" t="s">
        <v>2</v>
      </c>
      <c r="I63" s="316">
        <f t="shared" si="8"/>
        <v>27.500000000000004</v>
      </c>
      <c r="J63" s="315" t="s">
        <v>2</v>
      </c>
      <c r="K63" s="317">
        <f t="shared" si="9"/>
        <v>39.285714285714292</v>
      </c>
      <c r="L63" s="315" t="s">
        <v>2</v>
      </c>
      <c r="M63" s="3308"/>
      <c r="N63" s="3308"/>
      <c r="O63" s="3309"/>
      <c r="P63" s="299"/>
      <c r="Q63" s="177"/>
      <c r="R63" s="177"/>
      <c r="S63" s="177"/>
      <c r="T63" s="177"/>
      <c r="U63" s="177"/>
      <c r="V63" s="177"/>
    </row>
    <row r="64" spans="1:22">
      <c r="B64" s="309" t="s">
        <v>1080</v>
      </c>
      <c r="C64" s="322">
        <v>100</v>
      </c>
      <c r="D64" s="323">
        <f>(D63*M64%)+D63</f>
        <v>0.121</v>
      </c>
      <c r="E64" s="312">
        <v>3</v>
      </c>
      <c r="F64" s="313">
        <v>30</v>
      </c>
      <c r="G64" s="316">
        <f t="shared" si="7"/>
        <v>0.51857142857142857</v>
      </c>
      <c r="H64" s="315" t="s">
        <v>2</v>
      </c>
      <c r="I64" s="316">
        <f t="shared" si="8"/>
        <v>36.299999999999997</v>
      </c>
      <c r="J64" s="315" t="s">
        <v>2</v>
      </c>
      <c r="K64" s="317">
        <f t="shared" si="9"/>
        <v>51.857142857142854</v>
      </c>
      <c r="L64" s="315" t="s">
        <v>2</v>
      </c>
      <c r="M64" s="324">
        <v>10</v>
      </c>
      <c r="N64" s="325" t="s">
        <v>1081</v>
      </c>
      <c r="O64" s="326"/>
      <c r="P64" s="299"/>
      <c r="Q64" s="177"/>
      <c r="R64" s="177"/>
      <c r="S64" s="177"/>
      <c r="T64" s="177"/>
      <c r="U64" s="177"/>
      <c r="V64" s="177"/>
    </row>
    <row r="65" spans="2:22">
      <c r="B65" s="309" t="s">
        <v>1082</v>
      </c>
      <c r="C65" s="310">
        <v>8</v>
      </c>
      <c r="D65" s="327">
        <v>0.1</v>
      </c>
      <c r="E65" s="312">
        <v>2.5</v>
      </c>
      <c r="F65" s="313">
        <v>30</v>
      </c>
      <c r="G65" s="314">
        <f t="shared" si="7"/>
        <v>0.35714285714285715</v>
      </c>
      <c r="H65" s="315" t="s">
        <v>2</v>
      </c>
      <c r="I65" s="316">
        <f t="shared" si="8"/>
        <v>2</v>
      </c>
      <c r="J65" s="315" t="s">
        <v>2</v>
      </c>
      <c r="K65" s="317">
        <f t="shared" si="9"/>
        <v>2.8571428571428572</v>
      </c>
      <c r="L65" s="315" t="s">
        <v>2</v>
      </c>
      <c r="M65" s="3291" t="s">
        <v>1083</v>
      </c>
      <c r="N65" s="3291"/>
      <c r="O65" s="3292"/>
      <c r="P65" s="299"/>
      <c r="Q65" s="177"/>
      <c r="R65" s="177"/>
      <c r="S65" s="177"/>
      <c r="T65" s="177"/>
      <c r="U65" s="177"/>
      <c r="V65" s="177"/>
    </row>
    <row r="66" spans="2:22">
      <c r="B66" s="309" t="s">
        <v>1084</v>
      </c>
      <c r="C66" s="310">
        <v>4</v>
      </c>
      <c r="D66" s="311">
        <v>7.0000000000000007E-2</v>
      </c>
      <c r="E66" s="312">
        <v>2</v>
      </c>
      <c r="F66" s="313">
        <v>30</v>
      </c>
      <c r="G66" s="314">
        <f t="shared" si="7"/>
        <v>0.2</v>
      </c>
      <c r="H66" s="315" t="s">
        <v>2</v>
      </c>
      <c r="I66" s="316">
        <f t="shared" si="8"/>
        <v>0.56000000000000005</v>
      </c>
      <c r="J66" s="315" t="s">
        <v>2</v>
      </c>
      <c r="K66" s="317">
        <f t="shared" si="9"/>
        <v>0.8</v>
      </c>
      <c r="L66" s="315" t="s">
        <v>2</v>
      </c>
      <c r="M66" s="3291"/>
      <c r="N66" s="3291"/>
      <c r="O66" s="3292"/>
      <c r="P66" s="299"/>
      <c r="Q66" s="177"/>
      <c r="R66" s="177"/>
      <c r="S66" s="177"/>
      <c r="T66" s="177"/>
      <c r="U66" s="177"/>
      <c r="V66" s="177"/>
    </row>
    <row r="67" spans="2:22">
      <c r="B67" s="3285" t="s">
        <v>1085</v>
      </c>
      <c r="C67" s="3286"/>
      <c r="D67" s="3286"/>
      <c r="E67" s="3286"/>
      <c r="F67" s="3286"/>
      <c r="G67" s="3286"/>
      <c r="H67" s="3286"/>
      <c r="I67" s="3286"/>
      <c r="J67" s="3286"/>
      <c r="K67" s="3286"/>
      <c r="L67" s="3286"/>
      <c r="M67" s="3286"/>
      <c r="N67" s="3286"/>
      <c r="O67" s="3287"/>
      <c r="P67" s="299"/>
      <c r="Q67" s="177"/>
      <c r="R67" s="177"/>
      <c r="S67" s="177"/>
      <c r="T67" s="177"/>
      <c r="U67" s="177"/>
      <c r="V67" s="177"/>
    </row>
    <row r="68" spans="2:22">
      <c r="B68" s="3188" t="s">
        <v>1086</v>
      </c>
      <c r="C68" s="3190">
        <f>SUM(C61:C66)</f>
        <v>412</v>
      </c>
      <c r="D68" s="328"/>
      <c r="E68" s="328"/>
      <c r="F68" s="328"/>
      <c r="G68" s="329"/>
      <c r="H68" s="330"/>
      <c r="I68" s="3295">
        <f>SUM(I61:I66)</f>
        <v>86.36</v>
      </c>
      <c r="J68" s="3297" t="s">
        <v>2</v>
      </c>
      <c r="K68" s="3295">
        <f>SUM(K61:K66)</f>
        <v>123.37142857142858</v>
      </c>
      <c r="L68" s="3297" t="s">
        <v>2</v>
      </c>
      <c r="M68" s="331"/>
      <c r="N68" s="331"/>
      <c r="O68" s="332"/>
      <c r="P68" s="299"/>
      <c r="Q68" s="177"/>
      <c r="R68" s="177"/>
      <c r="S68" s="177"/>
      <c r="T68" s="177"/>
      <c r="U68" s="177"/>
      <c r="V68" s="177"/>
    </row>
    <row r="69" spans="2:22">
      <c r="B69" s="3293"/>
      <c r="C69" s="3294"/>
      <c r="D69" s="333"/>
      <c r="E69" s="333"/>
      <c r="F69" s="333"/>
      <c r="G69" s="334"/>
      <c r="H69" s="335"/>
      <c r="I69" s="3296"/>
      <c r="J69" s="3298"/>
      <c r="K69" s="3296"/>
      <c r="L69" s="3298"/>
      <c r="M69" s="336"/>
      <c r="N69" s="336"/>
      <c r="O69" s="337"/>
      <c r="P69" s="299"/>
      <c r="Q69" s="177"/>
      <c r="R69" s="177"/>
      <c r="S69" s="177"/>
      <c r="T69" s="177"/>
      <c r="U69" s="177"/>
      <c r="V69" s="177"/>
    </row>
    <row r="70" spans="2:22">
      <c r="B70" s="3198" t="s">
        <v>1087</v>
      </c>
      <c r="C70" s="3199"/>
      <c r="D70" s="3199"/>
      <c r="E70" s="3199"/>
      <c r="F70" s="3199"/>
      <c r="G70" s="3199"/>
      <c r="H70" s="3199"/>
      <c r="I70" s="3199"/>
      <c r="J70" s="3199"/>
      <c r="K70" s="3199"/>
      <c r="L70" s="3199"/>
      <c r="M70" s="3199"/>
      <c r="N70" s="3199"/>
      <c r="O70" s="3200"/>
      <c r="P70" s="299"/>
      <c r="Q70" s="177"/>
      <c r="R70" s="177"/>
      <c r="S70" s="177"/>
      <c r="T70" s="177"/>
      <c r="U70" s="177"/>
      <c r="V70" s="177"/>
    </row>
    <row r="71" spans="2:22">
      <c r="B71" s="3201"/>
      <c r="C71" s="3202"/>
      <c r="D71" s="3202"/>
      <c r="E71" s="3202"/>
      <c r="F71" s="3202"/>
      <c r="G71" s="3202"/>
      <c r="H71" s="3202"/>
      <c r="I71" s="3202"/>
      <c r="J71" s="3202"/>
      <c r="K71" s="3202"/>
      <c r="L71" s="3202"/>
      <c r="M71" s="3202"/>
      <c r="N71" s="3202"/>
      <c r="O71" s="3203"/>
      <c r="P71" s="299"/>
      <c r="Q71" s="177"/>
      <c r="R71" s="177"/>
      <c r="S71" s="177"/>
      <c r="T71" s="177"/>
      <c r="U71" s="177"/>
      <c r="V71" s="177"/>
    </row>
    <row r="72" spans="2:22">
      <c r="B72" s="3290" t="s">
        <v>1088</v>
      </c>
      <c r="C72" s="3206" t="s">
        <v>1008</v>
      </c>
      <c r="D72" s="3208" t="s">
        <v>1089</v>
      </c>
      <c r="E72" s="3210" t="s">
        <v>1090</v>
      </c>
      <c r="F72" s="3212" t="s">
        <v>1091</v>
      </c>
      <c r="G72" s="3214" t="s">
        <v>1092</v>
      </c>
      <c r="H72" s="3216" t="s">
        <v>1093</v>
      </c>
      <c r="I72" s="3217"/>
      <c r="J72" s="3217"/>
      <c r="K72" s="3221" t="s">
        <v>1094</v>
      </c>
      <c r="L72" s="3224" t="s">
        <v>1095</v>
      </c>
      <c r="M72" s="3216" t="s">
        <v>1096</v>
      </c>
      <c r="N72" s="3217"/>
      <c r="O72" s="3229"/>
      <c r="P72" s="299"/>
      <c r="Q72" s="177"/>
      <c r="R72" s="177"/>
      <c r="S72" s="177"/>
      <c r="T72" s="177"/>
      <c r="U72" s="177"/>
      <c r="V72" s="177"/>
    </row>
    <row r="73" spans="2:22" ht="15.75">
      <c r="B73" s="3290"/>
      <c r="C73" s="3206"/>
      <c r="D73" s="3208"/>
      <c r="E73" s="3210"/>
      <c r="F73" s="3212"/>
      <c r="G73" s="3214"/>
      <c r="H73" s="3216"/>
      <c r="I73" s="3217"/>
      <c r="J73" s="3217"/>
      <c r="K73" s="3221"/>
      <c r="L73" s="3224"/>
      <c r="M73" s="3216"/>
      <c r="N73" s="3217"/>
      <c r="O73" s="3229"/>
      <c r="P73" s="299"/>
      <c r="Q73" s="177"/>
      <c r="R73" s="72" t="s">
        <v>1088</v>
      </c>
      <c r="S73" s="177"/>
      <c r="T73" s="177"/>
      <c r="U73" s="177"/>
      <c r="V73" s="177"/>
    </row>
    <row r="74" spans="2:22">
      <c r="B74" s="3290"/>
      <c r="C74" s="3206"/>
      <c r="D74" s="3208"/>
      <c r="E74" s="3210"/>
      <c r="F74" s="3212"/>
      <c r="G74" s="3214"/>
      <c r="H74" s="3216"/>
      <c r="I74" s="3217"/>
      <c r="J74" s="3217"/>
      <c r="K74" s="3221"/>
      <c r="L74" s="3224"/>
      <c r="M74" s="3216"/>
      <c r="N74" s="3217"/>
      <c r="O74" s="3229"/>
      <c r="P74" s="299"/>
      <c r="Q74" s="177"/>
      <c r="R74" s="177"/>
      <c r="S74" s="177"/>
      <c r="T74" s="177"/>
      <c r="U74" s="177"/>
      <c r="V74" s="177"/>
    </row>
    <row r="75" spans="2:22">
      <c r="B75" s="3290"/>
      <c r="C75" s="3206"/>
      <c r="D75" s="3208"/>
      <c r="E75" s="3210"/>
      <c r="F75" s="3212"/>
      <c r="G75" s="3214"/>
      <c r="H75" s="3216"/>
      <c r="I75" s="3217"/>
      <c r="J75" s="3217"/>
      <c r="K75" s="3221"/>
      <c r="L75" s="3224"/>
      <c r="M75" s="3216"/>
      <c r="N75" s="3217"/>
      <c r="O75" s="3229"/>
      <c r="P75" s="299"/>
      <c r="Q75" s="177"/>
      <c r="R75" s="177"/>
      <c r="S75" s="177"/>
      <c r="T75" s="177"/>
      <c r="U75" s="177"/>
      <c r="V75" s="177"/>
    </row>
    <row r="76" spans="2:22">
      <c r="B76" s="3290"/>
      <c r="C76" s="3206"/>
      <c r="D76" s="3208"/>
      <c r="E76" s="3210"/>
      <c r="F76" s="3212"/>
      <c r="G76" s="3214"/>
      <c r="H76" s="3216"/>
      <c r="I76" s="3217"/>
      <c r="J76" s="3217"/>
      <c r="K76" s="3221"/>
      <c r="L76" s="3224"/>
      <c r="M76" s="3216"/>
      <c r="N76" s="3217"/>
      <c r="O76" s="3229"/>
      <c r="P76" s="299"/>
      <c r="Q76" s="177"/>
      <c r="R76" s="177"/>
      <c r="S76" s="177"/>
      <c r="T76" s="177"/>
      <c r="U76" s="177"/>
      <c r="V76" s="177"/>
    </row>
    <row r="77" spans="2:22">
      <c r="B77" s="3290"/>
      <c r="C77" s="3206"/>
      <c r="D77" s="3208"/>
      <c r="E77" s="3210"/>
      <c r="F77" s="3212"/>
      <c r="G77" s="3214"/>
      <c r="H77" s="3216"/>
      <c r="I77" s="3217"/>
      <c r="J77" s="3217"/>
      <c r="K77" s="3221"/>
      <c r="L77" s="3224"/>
      <c r="M77" s="3216"/>
      <c r="N77" s="3217"/>
      <c r="O77" s="3229"/>
      <c r="P77" s="299"/>
      <c r="Q77" s="177"/>
      <c r="R77" s="177"/>
      <c r="S77" s="177"/>
      <c r="T77" s="177"/>
      <c r="U77" s="177"/>
      <c r="V77" s="177"/>
    </row>
    <row r="78" spans="2:22">
      <c r="B78" s="3290"/>
      <c r="C78" s="3207"/>
      <c r="D78" s="3209"/>
      <c r="E78" s="3211"/>
      <c r="F78" s="3213"/>
      <c r="G78" s="3215"/>
      <c r="H78" s="3218"/>
      <c r="I78" s="3219"/>
      <c r="J78" s="3219"/>
      <c r="K78" s="3222"/>
      <c r="L78" s="3225"/>
      <c r="M78" s="3218"/>
      <c r="N78" s="3219"/>
      <c r="O78" s="3230"/>
      <c r="P78" s="299"/>
      <c r="Q78" s="177"/>
      <c r="R78" s="177"/>
      <c r="S78" s="177"/>
      <c r="T78" s="177"/>
      <c r="U78" s="177"/>
      <c r="V78" s="177"/>
    </row>
    <row r="79" spans="2:22" ht="15.75">
      <c r="B79" s="309" t="s">
        <v>159</v>
      </c>
      <c r="C79" s="338">
        <f t="shared" ref="C79:C84" si="10">C61</f>
        <v>100</v>
      </c>
      <c r="D79" s="339" t="s">
        <v>1097</v>
      </c>
      <c r="E79" s="340">
        <v>5</v>
      </c>
      <c r="F79" s="341">
        <f t="shared" ref="F79:F84" si="11">IF(C79=0,0,E79-(E79*F61%))</f>
        <v>3.5</v>
      </c>
      <c r="G79" s="342">
        <f t="shared" ref="G79:G84" si="12">I61</f>
        <v>6</v>
      </c>
      <c r="H79" s="343">
        <f t="shared" ref="H79:H84" si="13">IF(I61=0,0,INT(I61/F79))</f>
        <v>1</v>
      </c>
      <c r="I79" s="344">
        <f t="shared" ref="I79:I84" si="14">I61-(F79*H79)</f>
        <v>2.5</v>
      </c>
      <c r="J79" s="345" t="str">
        <f t="shared" ref="J79:J84" si="15">IF(I79=0,0,"Kg")</f>
        <v>Kg</v>
      </c>
      <c r="K79" s="346">
        <v>12</v>
      </c>
      <c r="L79" s="347">
        <f t="shared" ref="L79:L84" si="16">C61*E61</f>
        <v>120</v>
      </c>
      <c r="M79" s="343">
        <f t="shared" ref="M79:M84" si="17">IF(K79=0,0,INT(E61*C61/K79))</f>
        <v>10</v>
      </c>
      <c r="N79" s="344">
        <f t="shared" ref="N79:N84" si="18">(C61*E61)-(M79*K79)</f>
        <v>0</v>
      </c>
      <c r="O79" s="348">
        <f t="shared" ref="O79:O84" si="19">IF(N79=0,0,"Pièce /Mx")</f>
        <v>0</v>
      </c>
      <c r="P79" s="299"/>
      <c r="Q79" s="177"/>
      <c r="R79" s="3186" t="s">
        <v>1070</v>
      </c>
      <c r="S79" s="3186"/>
      <c r="T79" s="3186"/>
      <c r="U79" s="3186"/>
      <c r="V79" s="3186"/>
    </row>
    <row r="80" spans="2:22">
      <c r="B80" s="309" t="s">
        <v>77</v>
      </c>
      <c r="C80" s="338">
        <f t="shared" si="10"/>
        <v>100</v>
      </c>
      <c r="D80" s="339" t="s">
        <v>1097</v>
      </c>
      <c r="E80" s="340">
        <v>1.5</v>
      </c>
      <c r="F80" s="341">
        <f t="shared" si="11"/>
        <v>1.05</v>
      </c>
      <c r="G80" s="342">
        <f t="shared" si="12"/>
        <v>14.000000000000002</v>
      </c>
      <c r="H80" s="343">
        <f t="shared" si="13"/>
        <v>13</v>
      </c>
      <c r="I80" s="344">
        <f t="shared" si="14"/>
        <v>0.35000000000000142</v>
      </c>
      <c r="J80" s="345" t="str">
        <f t="shared" si="15"/>
        <v>Kg</v>
      </c>
      <c r="K80" s="346">
        <v>20</v>
      </c>
      <c r="L80" s="347">
        <f t="shared" si="16"/>
        <v>200</v>
      </c>
      <c r="M80" s="343">
        <f t="shared" si="17"/>
        <v>10</v>
      </c>
      <c r="N80" s="344">
        <f t="shared" si="18"/>
        <v>0</v>
      </c>
      <c r="O80" s="348">
        <f t="shared" si="19"/>
        <v>0</v>
      </c>
      <c r="P80" s="299"/>
      <c r="Q80" s="177"/>
      <c r="R80" s="177"/>
      <c r="S80" s="177"/>
      <c r="T80" s="177"/>
      <c r="U80" s="177"/>
      <c r="V80" s="177"/>
    </row>
    <row r="81" spans="2:22">
      <c r="B81" s="319" t="s">
        <v>34</v>
      </c>
      <c r="C81" s="338">
        <f t="shared" si="10"/>
        <v>100</v>
      </c>
      <c r="D81" s="339" t="s">
        <v>1097</v>
      </c>
      <c r="E81" s="340">
        <v>1.5</v>
      </c>
      <c r="F81" s="341">
        <f t="shared" si="11"/>
        <v>1.05</v>
      </c>
      <c r="G81" s="342">
        <f t="shared" si="12"/>
        <v>27.500000000000004</v>
      </c>
      <c r="H81" s="343">
        <f t="shared" si="13"/>
        <v>26</v>
      </c>
      <c r="I81" s="344">
        <f t="shared" si="14"/>
        <v>0.20000000000000284</v>
      </c>
      <c r="J81" s="345" t="str">
        <f t="shared" si="15"/>
        <v>Kg</v>
      </c>
      <c r="K81" s="346">
        <v>20</v>
      </c>
      <c r="L81" s="347">
        <f t="shared" si="16"/>
        <v>250</v>
      </c>
      <c r="M81" s="343">
        <f t="shared" si="17"/>
        <v>12</v>
      </c>
      <c r="N81" s="344">
        <f t="shared" si="18"/>
        <v>10</v>
      </c>
      <c r="O81" s="348" t="str">
        <f t="shared" si="19"/>
        <v>Pièce /Mx</v>
      </c>
      <c r="P81" s="299"/>
      <c r="Q81" s="177"/>
      <c r="R81" s="318" t="s">
        <v>1079</v>
      </c>
      <c r="S81" s="177"/>
      <c r="T81" s="177"/>
      <c r="U81" s="177"/>
      <c r="V81" s="177"/>
    </row>
    <row r="82" spans="2:22">
      <c r="B82" s="309" t="s">
        <v>1080</v>
      </c>
      <c r="C82" s="338">
        <f t="shared" si="10"/>
        <v>100</v>
      </c>
      <c r="D82" s="339" t="s">
        <v>1097</v>
      </c>
      <c r="E82" s="340">
        <v>1.5</v>
      </c>
      <c r="F82" s="341">
        <f t="shared" si="11"/>
        <v>1.05</v>
      </c>
      <c r="G82" s="342">
        <f t="shared" si="12"/>
        <v>36.299999999999997</v>
      </c>
      <c r="H82" s="343">
        <f t="shared" si="13"/>
        <v>34</v>
      </c>
      <c r="I82" s="344">
        <f t="shared" si="14"/>
        <v>0.59999999999999432</v>
      </c>
      <c r="J82" s="345" t="str">
        <f t="shared" si="15"/>
        <v>Kg</v>
      </c>
      <c r="K82" s="346">
        <v>20</v>
      </c>
      <c r="L82" s="347">
        <f t="shared" si="16"/>
        <v>300</v>
      </c>
      <c r="M82" s="343">
        <f t="shared" si="17"/>
        <v>15</v>
      </c>
      <c r="N82" s="344">
        <f t="shared" si="18"/>
        <v>0</v>
      </c>
      <c r="O82" s="348">
        <f t="shared" si="19"/>
        <v>0</v>
      </c>
      <c r="P82" s="299"/>
      <c r="Q82" s="177"/>
      <c r="R82" s="177"/>
      <c r="S82" s="177"/>
      <c r="T82" s="177"/>
      <c r="U82" s="177"/>
      <c r="V82" s="177"/>
    </row>
    <row r="83" spans="2:22">
      <c r="B83" s="309" t="s">
        <v>1082</v>
      </c>
      <c r="C83" s="349">
        <f t="shared" si="10"/>
        <v>8</v>
      </c>
      <c r="D83" s="339" t="s">
        <v>1097</v>
      </c>
      <c r="E83" s="340">
        <v>1.5</v>
      </c>
      <c r="F83" s="341">
        <f t="shared" si="11"/>
        <v>1.05</v>
      </c>
      <c r="G83" s="342">
        <f t="shared" si="12"/>
        <v>2</v>
      </c>
      <c r="H83" s="343">
        <f t="shared" si="13"/>
        <v>1</v>
      </c>
      <c r="I83" s="344">
        <f t="shared" si="14"/>
        <v>0.95</v>
      </c>
      <c r="J83" s="345" t="str">
        <f t="shared" si="15"/>
        <v>Kg</v>
      </c>
      <c r="K83" s="346">
        <v>20</v>
      </c>
      <c r="L83" s="347">
        <f t="shared" si="16"/>
        <v>20</v>
      </c>
      <c r="M83" s="343">
        <f t="shared" si="17"/>
        <v>1</v>
      </c>
      <c r="N83" s="344">
        <f t="shared" si="18"/>
        <v>0</v>
      </c>
      <c r="O83" s="348">
        <f t="shared" si="19"/>
        <v>0</v>
      </c>
      <c r="P83" s="299"/>
      <c r="Q83" s="177"/>
      <c r="R83" s="177"/>
      <c r="S83" s="177"/>
      <c r="T83" s="177"/>
      <c r="U83" s="177"/>
      <c r="V83" s="177"/>
    </row>
    <row r="84" spans="2:22">
      <c r="B84" s="350" t="s">
        <v>1084</v>
      </c>
      <c r="C84" s="351">
        <f t="shared" si="10"/>
        <v>4</v>
      </c>
      <c r="D84" s="352" t="s">
        <v>1097</v>
      </c>
      <c r="E84" s="353">
        <v>1.5</v>
      </c>
      <c r="F84" s="354">
        <f t="shared" si="11"/>
        <v>1.05</v>
      </c>
      <c r="G84" s="355">
        <f t="shared" si="12"/>
        <v>0.56000000000000005</v>
      </c>
      <c r="H84" s="356">
        <f t="shared" si="13"/>
        <v>0</v>
      </c>
      <c r="I84" s="357">
        <f t="shared" si="14"/>
        <v>0.56000000000000005</v>
      </c>
      <c r="J84" s="358" t="str">
        <f t="shared" si="15"/>
        <v>Kg</v>
      </c>
      <c r="K84" s="359">
        <v>20</v>
      </c>
      <c r="L84" s="360">
        <f t="shared" si="16"/>
        <v>8</v>
      </c>
      <c r="M84" s="356">
        <f t="shared" si="17"/>
        <v>0</v>
      </c>
      <c r="N84" s="357">
        <f t="shared" si="18"/>
        <v>8</v>
      </c>
      <c r="O84" s="361" t="str">
        <f t="shared" si="19"/>
        <v>Pièce /Mx</v>
      </c>
      <c r="P84" s="299"/>
      <c r="Q84" s="177"/>
      <c r="R84" s="177"/>
      <c r="S84" s="177"/>
      <c r="T84" s="177"/>
      <c r="U84" s="177"/>
      <c r="V84" s="177"/>
    </row>
    <row r="85" spans="2:22">
      <c r="B85" s="3285" t="s">
        <v>1098</v>
      </c>
      <c r="C85" s="3286"/>
      <c r="D85" s="3286"/>
      <c r="E85" s="3286"/>
      <c r="F85" s="3286"/>
      <c r="G85" s="3286"/>
      <c r="H85" s="3286"/>
      <c r="I85" s="3286"/>
      <c r="J85" s="3286"/>
      <c r="K85" s="3286"/>
      <c r="L85" s="3286"/>
      <c r="M85" s="3286"/>
      <c r="N85" s="3286"/>
      <c r="O85" s="3287"/>
      <c r="P85" s="299"/>
      <c r="Q85" s="177"/>
      <c r="R85" s="177"/>
      <c r="S85" s="177"/>
      <c r="T85" s="177"/>
      <c r="U85" s="177"/>
      <c r="V85" s="177"/>
    </row>
    <row r="86" spans="2:22">
      <c r="B86" s="3188" t="s">
        <v>1086</v>
      </c>
      <c r="C86" s="3190">
        <f>SUM(C79:C84)</f>
        <v>412</v>
      </c>
      <c r="D86" s="330"/>
      <c r="E86" s="330"/>
      <c r="F86" s="3288">
        <f>SUM(G79:G84)</f>
        <v>86.36</v>
      </c>
      <c r="G86" s="3289" t="str">
        <f>+J79</f>
        <v>Kg</v>
      </c>
      <c r="H86" s="3176">
        <f>SUM(H79:H84)</f>
        <v>75</v>
      </c>
      <c r="I86" s="3178">
        <f>SUM(I79:I84)</f>
        <v>5.1599999999999984</v>
      </c>
      <c r="J86" s="3264" t="str">
        <f>IF(I86=0,0,"Kg")</f>
        <v>Kg</v>
      </c>
      <c r="K86" s="330"/>
      <c r="L86" s="3190">
        <f>SUM(L79:L84)</f>
        <v>898</v>
      </c>
      <c r="M86" s="3176">
        <f>SUM(M79:M84)</f>
        <v>48</v>
      </c>
      <c r="N86" s="3178">
        <f>SUM(N79:N84)</f>
        <v>18</v>
      </c>
      <c r="O86" s="3276" t="str">
        <f>IF(N86=0,0,"Pièce /Mx")</f>
        <v>Pièce /Mx</v>
      </c>
      <c r="P86" s="299"/>
      <c r="Q86" s="177"/>
      <c r="R86" s="177"/>
      <c r="S86" s="177"/>
      <c r="T86" s="177"/>
      <c r="U86" s="177"/>
      <c r="V86" s="177"/>
    </row>
    <row r="87" spans="2:22">
      <c r="B87" s="3188"/>
      <c r="C87" s="3190"/>
      <c r="D87" s="330"/>
      <c r="E87" s="330"/>
      <c r="F87" s="3288"/>
      <c r="G87" s="3289"/>
      <c r="H87" s="3176"/>
      <c r="I87" s="3178"/>
      <c r="J87" s="3264"/>
      <c r="K87" s="330"/>
      <c r="L87" s="3190"/>
      <c r="M87" s="3176"/>
      <c r="N87" s="3178"/>
      <c r="O87" s="3276"/>
      <c r="P87" s="299"/>
      <c r="Q87" s="177"/>
      <c r="R87" s="177"/>
      <c r="S87" s="177"/>
      <c r="T87" s="177"/>
      <c r="U87" s="177"/>
      <c r="V87" s="177"/>
    </row>
    <row r="88" spans="2:22">
      <c r="B88" s="362"/>
      <c r="C88" s="363"/>
      <c r="D88" s="363"/>
      <c r="E88" s="363"/>
      <c r="F88" s="363"/>
      <c r="G88" s="363"/>
      <c r="H88" s="363"/>
      <c r="I88" s="363"/>
      <c r="J88" s="363"/>
      <c r="K88" s="363"/>
      <c r="L88" s="363"/>
      <c r="M88" s="363"/>
      <c r="N88" s="363"/>
      <c r="O88" s="364"/>
      <c r="P88" s="299"/>
      <c r="Q88" s="177"/>
      <c r="R88" s="177"/>
      <c r="S88" s="177"/>
      <c r="T88" s="177"/>
      <c r="U88" s="177"/>
      <c r="V88" s="177"/>
    </row>
    <row r="89" spans="2:22">
      <c r="B89" s="3277" t="s">
        <v>382</v>
      </c>
      <c r="C89" s="3278"/>
      <c r="D89" s="3278"/>
      <c r="E89" s="3278"/>
      <c r="F89" s="365"/>
      <c r="G89" s="3281" t="s">
        <v>1099</v>
      </c>
      <c r="H89" s="3281"/>
      <c r="I89" s="3283">
        <v>0.15</v>
      </c>
      <c r="J89" s="3283"/>
      <c r="K89" s="366"/>
      <c r="L89" s="366"/>
      <c r="M89" s="366"/>
      <c r="N89" s="366"/>
      <c r="O89" s="367"/>
      <c r="P89" s="299"/>
      <c r="Q89" s="177"/>
      <c r="R89" s="177"/>
      <c r="S89" s="177"/>
      <c r="T89" s="177"/>
      <c r="U89" s="177"/>
      <c r="V89" s="177"/>
    </row>
    <row r="90" spans="2:22">
      <c r="B90" s="3279"/>
      <c r="C90" s="3280"/>
      <c r="D90" s="3280"/>
      <c r="E90" s="3280"/>
      <c r="F90" s="368"/>
      <c r="G90" s="3282"/>
      <c r="H90" s="3282"/>
      <c r="I90" s="3284"/>
      <c r="J90" s="3284"/>
      <c r="K90" s="369"/>
      <c r="L90" s="369"/>
      <c r="M90" s="369"/>
      <c r="N90" s="369"/>
      <c r="O90" s="370"/>
      <c r="P90" s="299"/>
      <c r="Q90" s="177"/>
      <c r="R90" s="177"/>
      <c r="S90" s="177"/>
      <c r="T90" s="177"/>
      <c r="U90" s="177"/>
      <c r="V90" s="177"/>
    </row>
    <row r="91" spans="2:22">
      <c r="B91" s="3253" t="s">
        <v>886</v>
      </c>
      <c r="C91" s="3255" t="s">
        <v>1008</v>
      </c>
      <c r="D91" s="3257" t="s">
        <v>1072</v>
      </c>
      <c r="E91" s="3261" t="s">
        <v>1074</v>
      </c>
      <c r="F91" s="3234" t="s">
        <v>1075</v>
      </c>
      <c r="G91" s="3234"/>
      <c r="H91" s="3234" t="s">
        <v>1100</v>
      </c>
      <c r="I91" s="3234" t="s">
        <v>1101</v>
      </c>
      <c r="J91" s="3234"/>
      <c r="K91" s="3234" t="s">
        <v>1077</v>
      </c>
      <c r="L91" s="3236"/>
      <c r="M91" s="371" t="s">
        <v>1078</v>
      </c>
      <c r="N91" s="304"/>
      <c r="O91" s="305"/>
      <c r="P91" s="299"/>
      <c r="Q91" s="177"/>
      <c r="R91" s="177"/>
      <c r="S91" s="177"/>
      <c r="T91" s="177"/>
      <c r="U91" s="177"/>
      <c r="V91" s="177"/>
    </row>
    <row r="92" spans="2:22" ht="15.75">
      <c r="B92" s="3254"/>
      <c r="C92" s="3256"/>
      <c r="D92" s="3275"/>
      <c r="E92" s="3262"/>
      <c r="F92" s="3235"/>
      <c r="G92" s="3235"/>
      <c r="H92" s="3235"/>
      <c r="I92" s="3235"/>
      <c r="J92" s="3235"/>
      <c r="K92" s="3237"/>
      <c r="L92" s="3238"/>
      <c r="M92" s="3239"/>
      <c r="N92" s="3240"/>
      <c r="O92" s="3241"/>
      <c r="P92" s="299"/>
      <c r="Q92" s="177"/>
      <c r="R92" s="3186" t="s">
        <v>1070</v>
      </c>
      <c r="S92" s="3186"/>
      <c r="T92" s="3186"/>
      <c r="U92" s="3186"/>
      <c r="V92" s="3186"/>
    </row>
    <row r="93" spans="2:22">
      <c r="B93" s="309" t="s">
        <v>159</v>
      </c>
      <c r="C93" s="372">
        <f t="shared" ref="C93:C98" si="20">C61</f>
        <v>100</v>
      </c>
      <c r="D93" s="373">
        <v>0.03</v>
      </c>
      <c r="E93" s="313">
        <v>2</v>
      </c>
      <c r="F93" s="314">
        <f t="shared" ref="F93:F98" si="21">IF(C93=0,0,(D93/(100-E93)*100))</f>
        <v>3.0612244897959183E-2</v>
      </c>
      <c r="G93" s="315" t="s">
        <v>2</v>
      </c>
      <c r="H93" s="374">
        <f>I89/D93</f>
        <v>5</v>
      </c>
      <c r="I93" s="375">
        <f t="shared" ref="I93:I98" si="22">D93*C93</f>
        <v>3</v>
      </c>
      <c r="J93" s="315" t="s">
        <v>2</v>
      </c>
      <c r="K93" s="376">
        <f t="shared" ref="K93:K98" si="23">F93*C93</f>
        <v>3.0612244897959182</v>
      </c>
      <c r="L93" s="315" t="s">
        <v>2</v>
      </c>
      <c r="M93" s="3239"/>
      <c r="N93" s="3240"/>
      <c r="O93" s="3241"/>
      <c r="P93" s="299"/>
      <c r="Q93" s="177"/>
      <c r="R93" s="177"/>
      <c r="S93" s="177"/>
      <c r="T93" s="177"/>
      <c r="U93" s="177"/>
      <c r="V93" s="177"/>
    </row>
    <row r="94" spans="2:22">
      <c r="B94" s="309" t="s">
        <v>77</v>
      </c>
      <c r="C94" s="372">
        <f t="shared" si="20"/>
        <v>100</v>
      </c>
      <c r="D94" s="373">
        <v>0.04</v>
      </c>
      <c r="E94" s="313">
        <v>2</v>
      </c>
      <c r="F94" s="314">
        <f t="shared" si="21"/>
        <v>4.0816326530612249E-2</v>
      </c>
      <c r="G94" s="315" t="s">
        <v>2</v>
      </c>
      <c r="H94" s="374">
        <f>I89/D94</f>
        <v>3.75</v>
      </c>
      <c r="I94" s="375">
        <f t="shared" si="22"/>
        <v>4</v>
      </c>
      <c r="J94" s="315" t="s">
        <v>2</v>
      </c>
      <c r="K94" s="376">
        <f t="shared" si="23"/>
        <v>4.0816326530612246</v>
      </c>
      <c r="L94" s="315" t="s">
        <v>2</v>
      </c>
      <c r="M94" s="3239"/>
      <c r="N94" s="3240"/>
      <c r="O94" s="3241"/>
      <c r="P94" s="299"/>
      <c r="Q94" s="177"/>
      <c r="R94" s="177"/>
      <c r="S94" s="177"/>
      <c r="T94" s="177"/>
      <c r="U94" s="177"/>
      <c r="V94" s="177"/>
    </row>
    <row r="95" spans="2:22">
      <c r="B95" s="319" t="s">
        <v>34</v>
      </c>
      <c r="C95" s="372">
        <f t="shared" si="20"/>
        <v>100</v>
      </c>
      <c r="D95" s="373">
        <v>0.06</v>
      </c>
      <c r="E95" s="313">
        <v>2</v>
      </c>
      <c r="F95" s="314">
        <f t="shared" si="21"/>
        <v>6.1224489795918366E-2</v>
      </c>
      <c r="G95" s="315" t="s">
        <v>2</v>
      </c>
      <c r="H95" s="374">
        <f>I89/D95</f>
        <v>2.5</v>
      </c>
      <c r="I95" s="375">
        <f t="shared" si="22"/>
        <v>6</v>
      </c>
      <c r="J95" s="315" t="s">
        <v>2</v>
      </c>
      <c r="K95" s="376">
        <f t="shared" si="23"/>
        <v>6.1224489795918364</v>
      </c>
      <c r="L95" s="315" t="s">
        <v>2</v>
      </c>
      <c r="M95" s="3239"/>
      <c r="N95" s="3240"/>
      <c r="O95" s="3241"/>
      <c r="P95" s="299"/>
      <c r="Q95" s="177"/>
      <c r="R95" s="177"/>
      <c r="S95" s="177"/>
      <c r="T95" s="177"/>
      <c r="U95" s="177"/>
      <c r="V95" s="177"/>
    </row>
    <row r="96" spans="2:22">
      <c r="B96" s="309" t="s">
        <v>1080</v>
      </c>
      <c r="C96" s="372">
        <f t="shared" si="20"/>
        <v>100</v>
      </c>
      <c r="D96" s="373">
        <v>7.0000000000000007E-2</v>
      </c>
      <c r="E96" s="313">
        <v>2</v>
      </c>
      <c r="F96" s="314">
        <f t="shared" si="21"/>
        <v>7.1428571428571438E-2</v>
      </c>
      <c r="G96" s="315" t="s">
        <v>2</v>
      </c>
      <c r="H96" s="374">
        <f>I89/D96</f>
        <v>2.1428571428571428</v>
      </c>
      <c r="I96" s="375">
        <f t="shared" si="22"/>
        <v>7.0000000000000009</v>
      </c>
      <c r="J96" s="315" t="s">
        <v>2</v>
      </c>
      <c r="K96" s="376">
        <f t="shared" si="23"/>
        <v>7.1428571428571441</v>
      </c>
      <c r="L96" s="315" t="s">
        <v>2</v>
      </c>
      <c r="M96" s="3239"/>
      <c r="N96" s="3240"/>
      <c r="O96" s="3241"/>
      <c r="P96" s="299"/>
      <c r="Q96" s="177"/>
      <c r="R96" s="318" t="s">
        <v>1079</v>
      </c>
      <c r="S96" s="177"/>
      <c r="T96" s="177"/>
      <c r="U96" s="177"/>
      <c r="V96" s="177"/>
    </row>
    <row r="97" spans="2:22">
      <c r="B97" s="309" t="s">
        <v>1082</v>
      </c>
      <c r="C97" s="372">
        <f t="shared" si="20"/>
        <v>8</v>
      </c>
      <c r="D97" s="373">
        <v>0.06</v>
      </c>
      <c r="E97" s="313">
        <v>2</v>
      </c>
      <c r="F97" s="314">
        <f t="shared" si="21"/>
        <v>6.1224489795918366E-2</v>
      </c>
      <c r="G97" s="315" t="s">
        <v>2</v>
      </c>
      <c r="H97" s="374">
        <f>I89/D97</f>
        <v>2.5</v>
      </c>
      <c r="I97" s="375">
        <f t="shared" si="22"/>
        <v>0.48</v>
      </c>
      <c r="J97" s="315" t="s">
        <v>2</v>
      </c>
      <c r="K97" s="376">
        <f t="shared" si="23"/>
        <v>0.48979591836734693</v>
      </c>
      <c r="L97" s="315" t="s">
        <v>2</v>
      </c>
      <c r="M97" s="3239"/>
      <c r="N97" s="3240"/>
      <c r="O97" s="3241"/>
      <c r="P97" s="299"/>
      <c r="Q97" s="177"/>
      <c r="R97" s="177"/>
      <c r="S97" s="177"/>
      <c r="T97" s="177"/>
      <c r="U97" s="177"/>
      <c r="V97" s="177"/>
    </row>
    <row r="98" spans="2:22">
      <c r="B98" s="350" t="s">
        <v>1084</v>
      </c>
      <c r="C98" s="377">
        <f t="shared" si="20"/>
        <v>4</v>
      </c>
      <c r="D98" s="378">
        <v>0.05</v>
      </c>
      <c r="E98" s="379">
        <v>2</v>
      </c>
      <c r="F98" s="380">
        <f t="shared" si="21"/>
        <v>5.1020408163265307E-2</v>
      </c>
      <c r="G98" s="381" t="s">
        <v>2</v>
      </c>
      <c r="H98" s="382">
        <f>I89/D98</f>
        <v>2.9999999999999996</v>
      </c>
      <c r="I98" s="383">
        <f t="shared" si="22"/>
        <v>0.2</v>
      </c>
      <c r="J98" s="381" t="s">
        <v>2</v>
      </c>
      <c r="K98" s="384">
        <f t="shared" si="23"/>
        <v>0.20408163265306123</v>
      </c>
      <c r="L98" s="381" t="s">
        <v>2</v>
      </c>
      <c r="M98" s="3266"/>
      <c r="N98" s="3267"/>
      <c r="O98" s="3268"/>
      <c r="P98" s="299"/>
      <c r="Q98" s="177"/>
      <c r="R98" s="177"/>
      <c r="S98" s="177"/>
      <c r="T98" s="177"/>
      <c r="U98" s="177"/>
      <c r="V98" s="177"/>
    </row>
    <row r="99" spans="2:22" ht="21">
      <c r="B99" s="385" t="s">
        <v>1086</v>
      </c>
      <c r="C99" s="386">
        <f>SUM(C93:C98)</f>
        <v>412</v>
      </c>
      <c r="D99" s="387"/>
      <c r="E99" s="387"/>
      <c r="F99" s="388"/>
      <c r="G99" s="388"/>
      <c r="H99" s="388"/>
      <c r="I99" s="389">
        <f>SUM(I93:I98)</f>
        <v>20.68</v>
      </c>
      <c r="J99" s="389" t="s">
        <v>2</v>
      </c>
      <c r="K99" s="390">
        <f>SUM(K93:K98)</f>
        <v>21.102040816326529</v>
      </c>
      <c r="L99" s="390" t="s">
        <v>2</v>
      </c>
      <c r="M99" s="391"/>
      <c r="N99" s="391"/>
      <c r="O99" s="392"/>
      <c r="P99" s="299"/>
      <c r="Q99" s="177"/>
      <c r="R99" s="177"/>
      <c r="S99" s="177"/>
      <c r="T99" s="177"/>
      <c r="U99" s="177"/>
      <c r="V99" s="177"/>
    </row>
    <row r="100" spans="2:22">
      <c r="B100" s="3198" t="s">
        <v>1102</v>
      </c>
      <c r="C100" s="3199"/>
      <c r="D100" s="3199"/>
      <c r="E100" s="3199"/>
      <c r="F100" s="3199"/>
      <c r="G100" s="3199"/>
      <c r="H100" s="3199"/>
      <c r="I100" s="3199"/>
      <c r="J100" s="3199"/>
      <c r="K100" s="3199"/>
      <c r="L100" s="3199"/>
      <c r="M100" s="3199"/>
      <c r="N100" s="3199"/>
      <c r="O100" s="3200"/>
      <c r="P100" s="299"/>
      <c r="Q100" s="177"/>
      <c r="R100" s="177"/>
      <c r="S100" s="177"/>
      <c r="T100" s="177"/>
      <c r="U100" s="177"/>
      <c r="V100" s="177"/>
    </row>
    <row r="101" spans="2:22">
      <c r="B101" s="3201"/>
      <c r="C101" s="3202"/>
      <c r="D101" s="3202"/>
      <c r="E101" s="3202"/>
      <c r="F101" s="3202"/>
      <c r="G101" s="3202"/>
      <c r="H101" s="3202"/>
      <c r="I101" s="3202"/>
      <c r="J101" s="3202"/>
      <c r="K101" s="3202"/>
      <c r="L101" s="3202"/>
      <c r="M101" s="3202"/>
      <c r="N101" s="3202"/>
      <c r="O101" s="3203"/>
      <c r="P101" s="299"/>
      <c r="Q101" s="177"/>
      <c r="R101" s="177"/>
      <c r="S101" s="177"/>
      <c r="T101" s="177"/>
      <c r="U101" s="177"/>
      <c r="V101" s="177"/>
    </row>
    <row r="102" spans="2:22" ht="15.75">
      <c r="B102" s="3269" t="s">
        <v>1088</v>
      </c>
      <c r="C102" s="3271" t="s">
        <v>1008</v>
      </c>
      <c r="D102" s="3272" t="s">
        <v>1089</v>
      </c>
      <c r="E102" s="3273" t="s">
        <v>1103</v>
      </c>
      <c r="F102" s="3274" t="s">
        <v>1091</v>
      </c>
      <c r="G102" s="3265" t="s">
        <v>1092</v>
      </c>
      <c r="H102" s="3226" t="s">
        <v>1093</v>
      </c>
      <c r="I102" s="3227"/>
      <c r="J102" s="3227"/>
      <c r="K102" s="3220" t="s">
        <v>1104</v>
      </c>
      <c r="L102" s="3223" t="s">
        <v>1105</v>
      </c>
      <c r="M102" s="3226" t="s">
        <v>1106</v>
      </c>
      <c r="N102" s="3227"/>
      <c r="O102" s="3228"/>
      <c r="P102" s="299"/>
      <c r="Q102" s="177"/>
      <c r="R102" s="72" t="s">
        <v>1088</v>
      </c>
      <c r="S102" s="177"/>
      <c r="T102" s="177"/>
      <c r="U102" s="177"/>
      <c r="V102" s="177"/>
    </row>
    <row r="103" spans="2:22">
      <c r="B103" s="3204"/>
      <c r="C103" s="3206"/>
      <c r="D103" s="3208"/>
      <c r="E103" s="3210"/>
      <c r="F103" s="3212"/>
      <c r="G103" s="3214"/>
      <c r="H103" s="3216"/>
      <c r="I103" s="3217"/>
      <c r="J103" s="3217"/>
      <c r="K103" s="3221"/>
      <c r="L103" s="3224"/>
      <c r="M103" s="3216"/>
      <c r="N103" s="3217"/>
      <c r="O103" s="3229"/>
      <c r="P103" s="299"/>
      <c r="Q103" s="177"/>
      <c r="R103" s="177"/>
      <c r="S103" s="177"/>
      <c r="T103" s="177"/>
      <c r="U103" s="177"/>
      <c r="V103" s="177"/>
    </row>
    <row r="104" spans="2:22">
      <c r="B104" s="3204"/>
      <c r="C104" s="3206"/>
      <c r="D104" s="3208"/>
      <c r="E104" s="3210"/>
      <c r="F104" s="3212"/>
      <c r="G104" s="3214"/>
      <c r="H104" s="3216"/>
      <c r="I104" s="3217"/>
      <c r="J104" s="3217"/>
      <c r="K104" s="3221"/>
      <c r="L104" s="3224"/>
      <c r="M104" s="3216"/>
      <c r="N104" s="3217"/>
      <c r="O104" s="3229"/>
      <c r="P104" s="299"/>
      <c r="Q104" s="177"/>
      <c r="R104" s="177"/>
      <c r="S104" s="177"/>
      <c r="T104" s="177"/>
      <c r="U104" s="177"/>
      <c r="V104" s="177"/>
    </row>
    <row r="105" spans="2:22">
      <c r="B105" s="3270"/>
      <c r="C105" s="3207"/>
      <c r="D105" s="3209"/>
      <c r="E105" s="3211"/>
      <c r="F105" s="3213"/>
      <c r="G105" s="3215"/>
      <c r="H105" s="3218"/>
      <c r="I105" s="3219"/>
      <c r="J105" s="3219"/>
      <c r="K105" s="3222"/>
      <c r="L105" s="3225"/>
      <c r="M105" s="3218"/>
      <c r="N105" s="3219"/>
      <c r="O105" s="3230"/>
      <c r="P105" s="299"/>
      <c r="Q105" s="177"/>
      <c r="R105" s="177"/>
      <c r="S105" s="177"/>
      <c r="T105" s="177"/>
      <c r="U105" s="177"/>
      <c r="V105" s="177"/>
    </row>
    <row r="106" spans="2:22" ht="15.75">
      <c r="B106" s="309" t="s">
        <v>159</v>
      </c>
      <c r="C106" s="372">
        <f t="shared" ref="C106:C111" si="24">C93</f>
        <v>100</v>
      </c>
      <c r="D106" s="339" t="s">
        <v>1097</v>
      </c>
      <c r="E106" s="340">
        <v>2.5</v>
      </c>
      <c r="F106" s="341">
        <f t="shared" ref="F106:F111" si="25">IF(C106=0,0,E106-(E106*E93%))</f>
        <v>2.4500000000000002</v>
      </c>
      <c r="G106" s="393">
        <f t="shared" ref="G106:G111" si="26">I93</f>
        <v>3</v>
      </c>
      <c r="H106" s="343">
        <f t="shared" ref="H106:H111" si="27">IF(I93=0,0,INT(I93/F106))</f>
        <v>1</v>
      </c>
      <c r="I106" s="344">
        <f t="shared" ref="I106:I111" si="28">I93-(F106*H106)</f>
        <v>0.54999999999999982</v>
      </c>
      <c r="J106" s="345" t="str">
        <f t="shared" ref="J106:J112" si="29">IF(I106=0,0,"Kg")</f>
        <v>Kg</v>
      </c>
      <c r="K106" s="346">
        <v>12</v>
      </c>
      <c r="L106" s="394">
        <f t="shared" ref="L106:L111" si="30">C93/H93</f>
        <v>20</v>
      </c>
      <c r="M106" s="343">
        <f t="shared" ref="M106:M111" si="31">IF(C93=0,0,INT(L106/K106))</f>
        <v>1</v>
      </c>
      <c r="N106" s="344">
        <f t="shared" ref="N106:N111" si="32">(C93/H93)-(M106*K106)</f>
        <v>8</v>
      </c>
      <c r="O106" s="348" t="str">
        <f t="shared" ref="O106:O112" si="33">IF(N106=0,0,"Louches")</f>
        <v>Louches</v>
      </c>
      <c r="P106" s="299"/>
      <c r="Q106" s="177"/>
      <c r="R106" s="3186" t="s">
        <v>1070</v>
      </c>
      <c r="S106" s="3186"/>
      <c r="T106" s="3186"/>
      <c r="U106" s="3186"/>
      <c r="V106" s="3186"/>
    </row>
    <row r="107" spans="2:22">
      <c r="B107" s="309" t="s">
        <v>77</v>
      </c>
      <c r="C107" s="372">
        <f t="shared" si="24"/>
        <v>100</v>
      </c>
      <c r="D107" s="339" t="s">
        <v>1097</v>
      </c>
      <c r="E107" s="340">
        <v>2.5</v>
      </c>
      <c r="F107" s="341">
        <f t="shared" si="25"/>
        <v>2.4500000000000002</v>
      </c>
      <c r="G107" s="393">
        <f t="shared" si="26"/>
        <v>4</v>
      </c>
      <c r="H107" s="343">
        <f t="shared" si="27"/>
        <v>1</v>
      </c>
      <c r="I107" s="344">
        <f t="shared" si="28"/>
        <v>1.5499999999999998</v>
      </c>
      <c r="J107" s="345" t="str">
        <f t="shared" si="29"/>
        <v>Kg</v>
      </c>
      <c r="K107" s="346">
        <v>20</v>
      </c>
      <c r="L107" s="394">
        <f t="shared" si="30"/>
        <v>26.666666666666668</v>
      </c>
      <c r="M107" s="343">
        <f t="shared" si="31"/>
        <v>1</v>
      </c>
      <c r="N107" s="344">
        <f t="shared" si="32"/>
        <v>6.6666666666666679</v>
      </c>
      <c r="O107" s="348" t="str">
        <f t="shared" si="33"/>
        <v>Louches</v>
      </c>
      <c r="P107" s="299"/>
      <c r="Q107" s="177"/>
      <c r="R107" s="177"/>
      <c r="S107" s="177"/>
      <c r="T107" s="177"/>
      <c r="U107" s="177"/>
      <c r="V107" s="177"/>
    </row>
    <row r="108" spans="2:22">
      <c r="B108" s="319" t="s">
        <v>34</v>
      </c>
      <c r="C108" s="372">
        <f t="shared" si="24"/>
        <v>100</v>
      </c>
      <c r="D108" s="339" t="s">
        <v>1097</v>
      </c>
      <c r="E108" s="340">
        <v>2.5</v>
      </c>
      <c r="F108" s="341">
        <f t="shared" si="25"/>
        <v>2.4500000000000002</v>
      </c>
      <c r="G108" s="393">
        <f t="shared" si="26"/>
        <v>6</v>
      </c>
      <c r="H108" s="343">
        <f t="shared" si="27"/>
        <v>2</v>
      </c>
      <c r="I108" s="344">
        <f t="shared" si="28"/>
        <v>1.0999999999999996</v>
      </c>
      <c r="J108" s="345" t="str">
        <f t="shared" si="29"/>
        <v>Kg</v>
      </c>
      <c r="K108" s="346">
        <v>13</v>
      </c>
      <c r="L108" s="394">
        <f t="shared" si="30"/>
        <v>40</v>
      </c>
      <c r="M108" s="343">
        <f t="shared" si="31"/>
        <v>3</v>
      </c>
      <c r="N108" s="344">
        <f t="shared" si="32"/>
        <v>1</v>
      </c>
      <c r="O108" s="348" t="str">
        <f t="shared" si="33"/>
        <v>Louches</v>
      </c>
      <c r="P108" s="299"/>
      <c r="Q108" s="177"/>
      <c r="R108" s="177"/>
      <c r="S108" s="177"/>
      <c r="T108" s="177"/>
      <c r="U108" s="177"/>
      <c r="V108" s="177"/>
    </row>
    <row r="109" spans="2:22">
      <c r="B109" s="309" t="s">
        <v>1080</v>
      </c>
      <c r="C109" s="372">
        <f t="shared" si="24"/>
        <v>100</v>
      </c>
      <c r="D109" s="339" t="s">
        <v>1097</v>
      </c>
      <c r="E109" s="340">
        <v>2.5</v>
      </c>
      <c r="F109" s="341">
        <f t="shared" si="25"/>
        <v>2.4500000000000002</v>
      </c>
      <c r="G109" s="393">
        <f t="shared" si="26"/>
        <v>7.0000000000000009</v>
      </c>
      <c r="H109" s="343">
        <f t="shared" si="27"/>
        <v>2</v>
      </c>
      <c r="I109" s="344">
        <f t="shared" si="28"/>
        <v>2.1000000000000005</v>
      </c>
      <c r="J109" s="345" t="str">
        <f t="shared" si="29"/>
        <v>Kg</v>
      </c>
      <c r="K109" s="346">
        <v>20</v>
      </c>
      <c r="L109" s="394">
        <f t="shared" si="30"/>
        <v>46.666666666666671</v>
      </c>
      <c r="M109" s="343">
        <f t="shared" si="31"/>
        <v>2</v>
      </c>
      <c r="N109" s="344">
        <f t="shared" si="32"/>
        <v>6.6666666666666714</v>
      </c>
      <c r="O109" s="348" t="str">
        <f t="shared" si="33"/>
        <v>Louches</v>
      </c>
      <c r="P109" s="299"/>
      <c r="Q109" s="177"/>
      <c r="R109" s="318" t="s">
        <v>1079</v>
      </c>
      <c r="S109" s="177"/>
      <c r="T109" s="177"/>
      <c r="U109" s="177"/>
      <c r="V109" s="177"/>
    </row>
    <row r="110" spans="2:22">
      <c r="B110" s="309" t="s">
        <v>1082</v>
      </c>
      <c r="C110" s="372">
        <f t="shared" si="24"/>
        <v>8</v>
      </c>
      <c r="D110" s="339" t="s">
        <v>1097</v>
      </c>
      <c r="E110" s="340">
        <v>2.5</v>
      </c>
      <c r="F110" s="341">
        <f t="shared" si="25"/>
        <v>2.4500000000000002</v>
      </c>
      <c r="G110" s="393">
        <f t="shared" si="26"/>
        <v>0.48</v>
      </c>
      <c r="H110" s="343">
        <f t="shared" si="27"/>
        <v>0</v>
      </c>
      <c r="I110" s="344">
        <f t="shared" si="28"/>
        <v>0.48</v>
      </c>
      <c r="J110" s="345" t="str">
        <f t="shared" si="29"/>
        <v>Kg</v>
      </c>
      <c r="K110" s="346">
        <v>7.5</v>
      </c>
      <c r="L110" s="394">
        <f t="shared" si="30"/>
        <v>3.2</v>
      </c>
      <c r="M110" s="343">
        <f t="shared" si="31"/>
        <v>0</v>
      </c>
      <c r="N110" s="344">
        <f t="shared" si="32"/>
        <v>3.2</v>
      </c>
      <c r="O110" s="348" t="str">
        <f t="shared" si="33"/>
        <v>Louches</v>
      </c>
      <c r="P110" s="299"/>
      <c r="Q110" s="177"/>
      <c r="R110" s="177"/>
      <c r="S110" s="177"/>
      <c r="T110" s="177"/>
      <c r="U110" s="177"/>
      <c r="V110" s="177"/>
    </row>
    <row r="111" spans="2:22">
      <c r="B111" s="309" t="s">
        <v>1084</v>
      </c>
      <c r="C111" s="372">
        <f t="shared" si="24"/>
        <v>4</v>
      </c>
      <c r="D111" s="339" t="s">
        <v>1097</v>
      </c>
      <c r="E111" s="340">
        <v>2.5</v>
      </c>
      <c r="F111" s="341">
        <f t="shared" si="25"/>
        <v>2.4500000000000002</v>
      </c>
      <c r="G111" s="393">
        <f t="shared" si="26"/>
        <v>0.2</v>
      </c>
      <c r="H111" s="343">
        <f t="shared" si="27"/>
        <v>0</v>
      </c>
      <c r="I111" s="344">
        <f t="shared" si="28"/>
        <v>0.2</v>
      </c>
      <c r="J111" s="345" t="str">
        <f t="shared" si="29"/>
        <v>Kg</v>
      </c>
      <c r="K111" s="346">
        <v>10</v>
      </c>
      <c r="L111" s="394">
        <f t="shared" si="30"/>
        <v>1.3333333333333335</v>
      </c>
      <c r="M111" s="343">
        <f t="shared" si="31"/>
        <v>0</v>
      </c>
      <c r="N111" s="344">
        <f t="shared" si="32"/>
        <v>1.3333333333333335</v>
      </c>
      <c r="O111" s="348" t="str">
        <f t="shared" si="33"/>
        <v>Louches</v>
      </c>
      <c r="P111" s="299"/>
      <c r="Q111" s="177"/>
      <c r="R111" s="177"/>
      <c r="S111" s="177"/>
      <c r="T111" s="177"/>
      <c r="U111" s="177"/>
      <c r="V111" s="177"/>
    </row>
    <row r="112" spans="2:22">
      <c r="B112" s="3187" t="s">
        <v>1086</v>
      </c>
      <c r="C112" s="3189">
        <f>SUM(C106:C111)</f>
        <v>412</v>
      </c>
      <c r="D112" s="395"/>
      <c r="E112" s="395"/>
      <c r="F112" s="395"/>
      <c r="G112" s="3173">
        <f>SUM(G106:G111)</f>
        <v>20.68</v>
      </c>
      <c r="H112" s="3175">
        <f>SUM(H106:H111)</f>
        <v>6</v>
      </c>
      <c r="I112" s="3177">
        <f>SUM(I106:I111)</f>
        <v>5.9799999999999995</v>
      </c>
      <c r="J112" s="3263" t="str">
        <f t="shared" si="29"/>
        <v>Kg</v>
      </c>
      <c r="K112" s="395"/>
      <c r="L112" s="3173">
        <f>SUM(L106:L111)</f>
        <v>137.86666666666667</v>
      </c>
      <c r="M112" s="3175">
        <f>SUM(M106:M111)</f>
        <v>7</v>
      </c>
      <c r="N112" s="3177">
        <f>SUM(N106:N111)</f>
        <v>26.866666666666671</v>
      </c>
      <c r="O112" s="3245" t="str">
        <f t="shared" si="33"/>
        <v>Louches</v>
      </c>
      <c r="P112" s="299"/>
      <c r="Q112" s="177"/>
      <c r="R112" s="177"/>
      <c r="S112" s="177"/>
      <c r="T112" s="177"/>
      <c r="U112" s="177"/>
      <c r="V112" s="177"/>
    </row>
    <row r="113" spans="2:22">
      <c r="B113" s="3188"/>
      <c r="C113" s="3190"/>
      <c r="D113" s="330"/>
      <c r="E113" s="330"/>
      <c r="F113" s="330"/>
      <c r="G113" s="3174"/>
      <c r="H113" s="3176"/>
      <c r="I113" s="3178"/>
      <c r="J113" s="3264"/>
      <c r="K113" s="330"/>
      <c r="L113" s="3174"/>
      <c r="M113" s="3176"/>
      <c r="N113" s="3178"/>
      <c r="O113" s="3246"/>
      <c r="P113" s="299"/>
      <c r="Q113" s="177"/>
      <c r="R113" s="177"/>
      <c r="S113" s="177"/>
      <c r="T113" s="177"/>
      <c r="U113" s="177"/>
      <c r="V113" s="177"/>
    </row>
    <row r="114" spans="2:22">
      <c r="B114" s="3247" t="s">
        <v>333</v>
      </c>
      <c r="C114" s="3248"/>
      <c r="D114" s="3248"/>
      <c r="E114" s="3248"/>
      <c r="F114" s="3248"/>
      <c r="G114" s="3248"/>
      <c r="H114" s="3248"/>
      <c r="I114" s="3248"/>
      <c r="J114" s="3248"/>
      <c r="K114" s="3248"/>
      <c r="L114" s="3248"/>
      <c r="M114" s="3248"/>
      <c r="N114" s="3248"/>
      <c r="O114" s="3249"/>
      <c r="P114" s="299"/>
      <c r="Q114" s="177"/>
      <c r="R114" s="177"/>
      <c r="S114" s="177"/>
      <c r="T114" s="177"/>
      <c r="U114" s="177"/>
      <c r="V114" s="177"/>
    </row>
    <row r="115" spans="2:22">
      <c r="B115" s="3250"/>
      <c r="C115" s="3251"/>
      <c r="D115" s="3251"/>
      <c r="E115" s="3251"/>
      <c r="F115" s="3251"/>
      <c r="G115" s="3251"/>
      <c r="H115" s="3251"/>
      <c r="I115" s="3251"/>
      <c r="J115" s="3251"/>
      <c r="K115" s="3251"/>
      <c r="L115" s="3251"/>
      <c r="M115" s="3251"/>
      <c r="N115" s="3251"/>
      <c r="O115" s="3252"/>
      <c r="P115" s="299"/>
      <c r="Q115" s="177"/>
      <c r="R115" s="177"/>
      <c r="S115" s="177"/>
      <c r="T115" s="177"/>
      <c r="U115" s="177"/>
      <c r="V115" s="177"/>
    </row>
    <row r="116" spans="2:22">
      <c r="B116" s="3253" t="s">
        <v>886</v>
      </c>
      <c r="C116" s="3255" t="s">
        <v>1008</v>
      </c>
      <c r="D116" s="3257" t="s">
        <v>1072</v>
      </c>
      <c r="E116" s="3259" t="s">
        <v>1107</v>
      </c>
      <c r="F116" s="3261" t="s">
        <v>1074</v>
      </c>
      <c r="G116" s="3234" t="s">
        <v>1075</v>
      </c>
      <c r="H116" s="3234"/>
      <c r="I116" s="3234" t="s">
        <v>1101</v>
      </c>
      <c r="J116" s="3234"/>
      <c r="K116" s="3234" t="s">
        <v>1077</v>
      </c>
      <c r="L116" s="3236"/>
      <c r="M116" s="371" t="s">
        <v>1078</v>
      </c>
      <c r="N116" s="304"/>
      <c r="O116" s="305"/>
      <c r="P116" s="299"/>
      <c r="Q116" s="177"/>
      <c r="R116" s="177"/>
      <c r="S116" s="177"/>
      <c r="T116" s="177"/>
      <c r="U116" s="177"/>
      <c r="V116" s="177"/>
    </row>
    <row r="117" spans="2:22">
      <c r="B117" s="3254"/>
      <c r="C117" s="3256"/>
      <c r="D117" s="3258"/>
      <c r="E117" s="3260"/>
      <c r="F117" s="3262"/>
      <c r="G117" s="3235"/>
      <c r="H117" s="3235"/>
      <c r="I117" s="3235"/>
      <c r="J117" s="3235"/>
      <c r="K117" s="3237"/>
      <c r="L117" s="3238"/>
      <c r="M117" s="3239"/>
      <c r="N117" s="3240"/>
      <c r="O117" s="3241"/>
      <c r="P117" s="299"/>
      <c r="Q117" s="177"/>
      <c r="R117" s="177"/>
      <c r="S117" s="177"/>
      <c r="T117" s="177"/>
      <c r="U117" s="177"/>
      <c r="V117" s="177"/>
    </row>
    <row r="118" spans="2:22" ht="15.75">
      <c r="B118" s="309" t="s">
        <v>159</v>
      </c>
      <c r="C118" s="372">
        <f t="shared" ref="C118:C123" si="34">C61</f>
        <v>100</v>
      </c>
      <c r="D118" s="373">
        <v>0.04</v>
      </c>
      <c r="E118" s="340">
        <v>1</v>
      </c>
      <c r="F118" s="313">
        <v>5</v>
      </c>
      <c r="G118" s="3231">
        <f t="shared" ref="G118:G123" si="35">IF(C118=0,0,(D118*E118)/(100-F118)*100)</f>
        <v>4.2105263157894736E-2</v>
      </c>
      <c r="H118" s="3232"/>
      <c r="I118" s="3233">
        <f t="shared" ref="I118:I123" si="36">(D118*E118)*C118</f>
        <v>4</v>
      </c>
      <c r="J118" s="3233"/>
      <c r="K118" s="396">
        <f t="shared" ref="K118:K123" si="37">G118*C118</f>
        <v>4.2105263157894735</v>
      </c>
      <c r="L118" s="397"/>
      <c r="M118" s="3239"/>
      <c r="N118" s="3240"/>
      <c r="O118" s="3241"/>
      <c r="P118" s="299"/>
      <c r="Q118" s="177"/>
      <c r="R118" s="3186" t="s">
        <v>1070</v>
      </c>
      <c r="S118" s="3186"/>
      <c r="T118" s="3186"/>
      <c r="U118" s="3186"/>
      <c r="V118" s="3186"/>
    </row>
    <row r="119" spans="2:22">
      <c r="B119" s="309" t="s">
        <v>77</v>
      </c>
      <c r="C119" s="372">
        <f t="shared" si="34"/>
        <v>100</v>
      </c>
      <c r="D119" s="373">
        <v>0.04</v>
      </c>
      <c r="E119" s="340">
        <v>1</v>
      </c>
      <c r="F119" s="313">
        <v>5</v>
      </c>
      <c r="G119" s="3231">
        <f t="shared" si="35"/>
        <v>4.2105263157894736E-2</v>
      </c>
      <c r="H119" s="3232"/>
      <c r="I119" s="3233">
        <f t="shared" si="36"/>
        <v>4</v>
      </c>
      <c r="J119" s="3233"/>
      <c r="K119" s="396">
        <f t="shared" si="37"/>
        <v>4.2105263157894735</v>
      </c>
      <c r="L119" s="397"/>
      <c r="M119" s="3239"/>
      <c r="N119" s="3240"/>
      <c r="O119" s="3241"/>
      <c r="P119" s="299"/>
      <c r="Q119" s="177"/>
      <c r="R119" s="177"/>
      <c r="S119" s="177"/>
      <c r="T119" s="177"/>
      <c r="U119" s="177"/>
      <c r="V119" s="177"/>
    </row>
    <row r="120" spans="2:22">
      <c r="B120" s="319" t="s">
        <v>34</v>
      </c>
      <c r="C120" s="372">
        <f t="shared" si="34"/>
        <v>100</v>
      </c>
      <c r="D120" s="373">
        <v>0.1</v>
      </c>
      <c r="E120" s="340">
        <v>1</v>
      </c>
      <c r="F120" s="313">
        <v>5</v>
      </c>
      <c r="G120" s="3231">
        <f t="shared" si="35"/>
        <v>0.10526315789473684</v>
      </c>
      <c r="H120" s="3232"/>
      <c r="I120" s="3233">
        <f t="shared" si="36"/>
        <v>10</v>
      </c>
      <c r="J120" s="3233"/>
      <c r="K120" s="396">
        <f t="shared" si="37"/>
        <v>10.526315789473683</v>
      </c>
      <c r="L120" s="397"/>
      <c r="M120" s="3239"/>
      <c r="N120" s="3240"/>
      <c r="O120" s="3241"/>
      <c r="P120" s="299"/>
      <c r="Q120" s="177"/>
      <c r="R120" s="177"/>
      <c r="S120" s="177"/>
      <c r="T120" s="177"/>
      <c r="U120" s="177"/>
      <c r="V120" s="177"/>
    </row>
    <row r="121" spans="2:22">
      <c r="B121" s="309" t="s">
        <v>1080</v>
      </c>
      <c r="C121" s="372">
        <f t="shared" si="34"/>
        <v>100</v>
      </c>
      <c r="D121" s="373">
        <v>0.09</v>
      </c>
      <c r="E121" s="340">
        <v>1</v>
      </c>
      <c r="F121" s="313">
        <v>5</v>
      </c>
      <c r="G121" s="3231">
        <f t="shared" si="35"/>
        <v>9.4736842105263147E-2</v>
      </c>
      <c r="H121" s="3232"/>
      <c r="I121" s="3233">
        <f t="shared" si="36"/>
        <v>9</v>
      </c>
      <c r="J121" s="3233"/>
      <c r="K121" s="396">
        <f t="shared" si="37"/>
        <v>9.473684210526315</v>
      </c>
      <c r="L121" s="397"/>
      <c r="M121" s="3239"/>
      <c r="N121" s="3240"/>
      <c r="O121" s="3241"/>
      <c r="P121" s="299"/>
      <c r="Q121" s="177"/>
      <c r="R121" s="318" t="s">
        <v>1079</v>
      </c>
      <c r="S121" s="177"/>
      <c r="T121" s="177"/>
      <c r="U121" s="177"/>
      <c r="V121" s="177"/>
    </row>
    <row r="122" spans="2:22">
      <c r="B122" s="309" t="s">
        <v>1082</v>
      </c>
      <c r="C122" s="372">
        <f t="shared" si="34"/>
        <v>8</v>
      </c>
      <c r="D122" s="373">
        <v>0.1</v>
      </c>
      <c r="E122" s="340">
        <v>1</v>
      </c>
      <c r="F122" s="313">
        <v>5</v>
      </c>
      <c r="G122" s="3231">
        <f t="shared" si="35"/>
        <v>0.10526315789473684</v>
      </c>
      <c r="H122" s="3232"/>
      <c r="I122" s="3233">
        <f t="shared" si="36"/>
        <v>0.8</v>
      </c>
      <c r="J122" s="3233"/>
      <c r="K122" s="396">
        <f t="shared" si="37"/>
        <v>0.84210526315789469</v>
      </c>
      <c r="L122" s="397"/>
      <c r="M122" s="3239"/>
      <c r="N122" s="3240"/>
      <c r="O122" s="3241"/>
      <c r="P122" s="299"/>
      <c r="Q122" s="177"/>
      <c r="R122" s="177"/>
      <c r="S122" s="177"/>
      <c r="T122" s="177"/>
      <c r="U122" s="177"/>
      <c r="V122" s="177"/>
    </row>
    <row r="123" spans="2:22">
      <c r="B123" s="309" t="s">
        <v>1084</v>
      </c>
      <c r="C123" s="372">
        <f t="shared" si="34"/>
        <v>4</v>
      </c>
      <c r="D123" s="373">
        <v>7.0000000000000007E-2</v>
      </c>
      <c r="E123" s="340">
        <v>1</v>
      </c>
      <c r="F123" s="313">
        <v>5</v>
      </c>
      <c r="G123" s="3231">
        <f t="shared" si="35"/>
        <v>7.3684210526315796E-2</v>
      </c>
      <c r="H123" s="3232"/>
      <c r="I123" s="3233">
        <f t="shared" si="36"/>
        <v>0.28000000000000003</v>
      </c>
      <c r="J123" s="3233"/>
      <c r="K123" s="396">
        <f t="shared" si="37"/>
        <v>0.29473684210526319</v>
      </c>
      <c r="L123" s="397"/>
      <c r="M123" s="3239"/>
      <c r="N123" s="3240"/>
      <c r="O123" s="3241"/>
      <c r="P123" s="299"/>
      <c r="Q123" s="177"/>
      <c r="R123" s="177"/>
      <c r="S123" s="177"/>
      <c r="T123" s="177"/>
      <c r="U123" s="177"/>
      <c r="V123" s="177"/>
    </row>
    <row r="124" spans="2:22" ht="21">
      <c r="B124" s="398" t="s">
        <v>1086</v>
      </c>
      <c r="C124" s="399">
        <f>SUM(C118:C123)</f>
        <v>412</v>
      </c>
      <c r="D124" s="400"/>
      <c r="E124" s="400"/>
      <c r="F124" s="395"/>
      <c r="G124" s="395"/>
      <c r="H124" s="395"/>
      <c r="I124" s="3242">
        <f>SUM(I118:I123)</f>
        <v>28.080000000000002</v>
      </c>
      <c r="J124" s="3242"/>
      <c r="K124" s="3243">
        <f>SUM(K118:K123)</f>
        <v>29.557894736842101</v>
      </c>
      <c r="L124" s="3244"/>
      <c r="M124" s="3239"/>
      <c r="N124" s="3240"/>
      <c r="O124" s="3241"/>
      <c r="P124" s="299"/>
      <c r="Q124" s="177"/>
      <c r="R124" s="177"/>
      <c r="S124" s="177"/>
      <c r="T124" s="177"/>
      <c r="U124" s="177"/>
      <c r="V124" s="177"/>
    </row>
    <row r="125" spans="2:22">
      <c r="B125" s="3198" t="s">
        <v>1108</v>
      </c>
      <c r="C125" s="3199"/>
      <c r="D125" s="3199"/>
      <c r="E125" s="3199"/>
      <c r="F125" s="3199"/>
      <c r="G125" s="3199"/>
      <c r="H125" s="3199"/>
      <c r="I125" s="3199"/>
      <c r="J125" s="3199"/>
      <c r="K125" s="3199"/>
      <c r="L125" s="3199"/>
      <c r="M125" s="3199"/>
      <c r="N125" s="3199"/>
      <c r="O125" s="3200"/>
      <c r="P125" s="299"/>
      <c r="Q125" s="177"/>
      <c r="R125" s="177"/>
      <c r="S125" s="177"/>
      <c r="T125" s="177"/>
      <c r="U125" s="177"/>
      <c r="V125" s="177"/>
    </row>
    <row r="126" spans="2:22">
      <c r="B126" s="3201"/>
      <c r="C126" s="3202"/>
      <c r="D126" s="3202"/>
      <c r="E126" s="3202"/>
      <c r="F126" s="3202"/>
      <c r="G126" s="3202"/>
      <c r="H126" s="3202"/>
      <c r="I126" s="3202"/>
      <c r="J126" s="3202"/>
      <c r="K126" s="3202"/>
      <c r="L126" s="3202"/>
      <c r="M126" s="3202"/>
      <c r="N126" s="3202"/>
      <c r="O126" s="3203"/>
      <c r="P126" s="299"/>
      <c r="Q126" s="177"/>
      <c r="R126" s="177"/>
      <c r="S126" s="177"/>
      <c r="T126" s="177"/>
      <c r="U126" s="177"/>
      <c r="V126" s="177"/>
    </row>
    <row r="127" spans="2:22" ht="15.75">
      <c r="B127" s="3204" t="s">
        <v>1088</v>
      </c>
      <c r="C127" s="3205" t="s">
        <v>1008</v>
      </c>
      <c r="D127" s="3208" t="s">
        <v>1089</v>
      </c>
      <c r="E127" s="3210" t="s">
        <v>1103</v>
      </c>
      <c r="F127" s="3212" t="s">
        <v>1091</v>
      </c>
      <c r="G127" s="3214" t="s">
        <v>1092</v>
      </c>
      <c r="H127" s="3216" t="s">
        <v>1093</v>
      </c>
      <c r="I127" s="3217"/>
      <c r="J127" s="3217"/>
      <c r="K127" s="3220" t="s">
        <v>1109</v>
      </c>
      <c r="L127" s="3223" t="s">
        <v>1105</v>
      </c>
      <c r="M127" s="3226" t="s">
        <v>1110</v>
      </c>
      <c r="N127" s="3227"/>
      <c r="O127" s="3228"/>
      <c r="P127" s="299"/>
      <c r="Q127" s="177"/>
      <c r="R127" s="72" t="s">
        <v>1088</v>
      </c>
      <c r="S127" s="177"/>
      <c r="T127" s="177"/>
      <c r="U127" s="177"/>
      <c r="V127" s="177"/>
    </row>
    <row r="128" spans="2:22">
      <c r="B128" s="3204"/>
      <c r="C128" s="3206"/>
      <c r="D128" s="3208"/>
      <c r="E128" s="3210"/>
      <c r="F128" s="3212"/>
      <c r="G128" s="3214"/>
      <c r="H128" s="3216"/>
      <c r="I128" s="3217"/>
      <c r="J128" s="3217"/>
      <c r="K128" s="3221"/>
      <c r="L128" s="3224"/>
      <c r="M128" s="3216"/>
      <c r="N128" s="3217"/>
      <c r="O128" s="3229"/>
      <c r="P128" s="299"/>
      <c r="Q128" s="177"/>
      <c r="R128" s="177"/>
      <c r="S128" s="177"/>
      <c r="T128" s="177"/>
      <c r="U128" s="177"/>
      <c r="V128" s="177"/>
    </row>
    <row r="129" spans="2:22">
      <c r="B129" s="3204"/>
      <c r="C129" s="3206"/>
      <c r="D129" s="3208"/>
      <c r="E129" s="3210"/>
      <c r="F129" s="3212"/>
      <c r="G129" s="3214"/>
      <c r="H129" s="3216"/>
      <c r="I129" s="3217"/>
      <c r="J129" s="3217"/>
      <c r="K129" s="3221"/>
      <c r="L129" s="3224"/>
      <c r="M129" s="3216"/>
      <c r="N129" s="3217"/>
      <c r="O129" s="3229"/>
      <c r="P129" s="299"/>
      <c r="Q129" s="177"/>
      <c r="R129" s="177"/>
      <c r="S129" s="177"/>
      <c r="T129" s="177"/>
      <c r="U129" s="177"/>
      <c r="V129" s="177"/>
    </row>
    <row r="130" spans="2:22">
      <c r="B130" s="3204"/>
      <c r="C130" s="3207"/>
      <c r="D130" s="3209"/>
      <c r="E130" s="3211"/>
      <c r="F130" s="3213"/>
      <c r="G130" s="3215"/>
      <c r="H130" s="3218"/>
      <c r="I130" s="3219"/>
      <c r="J130" s="3219"/>
      <c r="K130" s="3222"/>
      <c r="L130" s="3225"/>
      <c r="M130" s="3218"/>
      <c r="N130" s="3219"/>
      <c r="O130" s="3230"/>
      <c r="P130" s="299"/>
      <c r="Q130" s="177"/>
      <c r="R130" s="177"/>
      <c r="S130" s="177"/>
      <c r="T130" s="177"/>
      <c r="U130" s="177"/>
      <c r="V130" s="177"/>
    </row>
    <row r="131" spans="2:22">
      <c r="B131" s="309" t="s">
        <v>159</v>
      </c>
      <c r="C131" s="372">
        <f t="shared" ref="C131:C136" si="38">C118</f>
        <v>100</v>
      </c>
      <c r="D131" s="339" t="s">
        <v>1097</v>
      </c>
      <c r="E131" s="340">
        <v>5</v>
      </c>
      <c r="F131" s="341">
        <f t="shared" ref="F131:F136" si="39">IF(C131=0,0,E131-(E131*F118%))</f>
        <v>4.75</v>
      </c>
      <c r="G131" s="401">
        <f t="shared" ref="G131:G136" si="40">I118</f>
        <v>4</v>
      </c>
      <c r="H131" s="343">
        <f t="shared" ref="H131:H136" si="41">IF(I118=0,0,INT(I118/F131))</f>
        <v>0</v>
      </c>
      <c r="I131" s="344">
        <f t="shared" ref="I131:I136" si="42">I118-(F131*H131)</f>
        <v>4</v>
      </c>
      <c r="J131" s="345" t="s">
        <v>1111</v>
      </c>
      <c r="K131" s="346">
        <v>12</v>
      </c>
      <c r="L131" s="347">
        <f t="shared" ref="L131:L136" si="43">C118*E118</f>
        <v>100</v>
      </c>
      <c r="M131" s="402">
        <f t="shared" ref="M131:M136" si="44">IF(K131=0,0,INT(E118*C118/K131))</f>
        <v>8</v>
      </c>
      <c r="N131" s="344">
        <f t="shared" ref="N131:N136" si="45">(C118*E118)-(M131*K131)</f>
        <v>4</v>
      </c>
      <c r="O131" s="403" t="str">
        <f t="shared" ref="O131:O137" si="46">IF(N131=0,0,"Louches/Mx")</f>
        <v>Louches/Mx</v>
      </c>
      <c r="P131" s="299"/>
      <c r="Q131" s="177"/>
      <c r="R131" s="177"/>
      <c r="S131" s="177"/>
      <c r="T131" s="177"/>
      <c r="U131" s="177"/>
      <c r="V131" s="177"/>
    </row>
    <row r="132" spans="2:22" ht="15.75">
      <c r="B132" s="309" t="s">
        <v>77</v>
      </c>
      <c r="C132" s="372">
        <f t="shared" si="38"/>
        <v>100</v>
      </c>
      <c r="D132" s="339" t="s">
        <v>1097</v>
      </c>
      <c r="E132" s="340">
        <v>1.5</v>
      </c>
      <c r="F132" s="341">
        <f t="shared" si="39"/>
        <v>1.425</v>
      </c>
      <c r="G132" s="401">
        <f t="shared" si="40"/>
        <v>4</v>
      </c>
      <c r="H132" s="343">
        <f t="shared" si="41"/>
        <v>2</v>
      </c>
      <c r="I132" s="344">
        <f t="shared" si="42"/>
        <v>1.1499999999999999</v>
      </c>
      <c r="J132" s="345" t="s">
        <v>1111</v>
      </c>
      <c r="K132" s="346">
        <v>20</v>
      </c>
      <c r="L132" s="347">
        <f t="shared" si="43"/>
        <v>100</v>
      </c>
      <c r="M132" s="402">
        <f t="shared" si="44"/>
        <v>5</v>
      </c>
      <c r="N132" s="344">
        <f t="shared" si="45"/>
        <v>0</v>
      </c>
      <c r="O132" s="403">
        <f t="shared" si="46"/>
        <v>0</v>
      </c>
      <c r="P132" s="299"/>
      <c r="Q132" s="177"/>
      <c r="R132" s="3186" t="s">
        <v>1070</v>
      </c>
      <c r="S132" s="3186"/>
      <c r="T132" s="3186"/>
      <c r="U132" s="3186"/>
      <c r="V132" s="3186"/>
    </row>
    <row r="133" spans="2:22">
      <c r="B133" s="319" t="s">
        <v>34</v>
      </c>
      <c r="C133" s="372">
        <f t="shared" si="38"/>
        <v>100</v>
      </c>
      <c r="D133" s="339" t="s">
        <v>1097</v>
      </c>
      <c r="E133" s="340">
        <v>1.5</v>
      </c>
      <c r="F133" s="341">
        <f t="shared" si="39"/>
        <v>1.425</v>
      </c>
      <c r="G133" s="401">
        <f t="shared" si="40"/>
        <v>10</v>
      </c>
      <c r="H133" s="343">
        <f t="shared" si="41"/>
        <v>7</v>
      </c>
      <c r="I133" s="344">
        <f t="shared" si="42"/>
        <v>2.5000000000000355E-2</v>
      </c>
      <c r="J133" s="345" t="s">
        <v>1111</v>
      </c>
      <c r="K133" s="346">
        <v>20</v>
      </c>
      <c r="L133" s="347">
        <f t="shared" si="43"/>
        <v>100</v>
      </c>
      <c r="M133" s="402">
        <f t="shared" si="44"/>
        <v>5</v>
      </c>
      <c r="N133" s="344">
        <f t="shared" si="45"/>
        <v>0</v>
      </c>
      <c r="O133" s="403">
        <f t="shared" si="46"/>
        <v>0</v>
      </c>
      <c r="P133" s="299"/>
      <c r="Q133" s="177"/>
      <c r="R133" s="177"/>
      <c r="S133" s="177"/>
      <c r="T133" s="177"/>
      <c r="U133" s="177"/>
      <c r="V133" s="177"/>
    </row>
    <row r="134" spans="2:22">
      <c r="B134" s="309" t="s">
        <v>1080</v>
      </c>
      <c r="C134" s="372">
        <f t="shared" si="38"/>
        <v>100</v>
      </c>
      <c r="D134" s="339" t="s">
        <v>1097</v>
      </c>
      <c r="E134" s="340">
        <v>1.5</v>
      </c>
      <c r="F134" s="341">
        <f t="shared" si="39"/>
        <v>1.425</v>
      </c>
      <c r="G134" s="401">
        <f t="shared" si="40"/>
        <v>9</v>
      </c>
      <c r="H134" s="343">
        <f t="shared" si="41"/>
        <v>6</v>
      </c>
      <c r="I134" s="344">
        <f t="shared" si="42"/>
        <v>0.44999999999999929</v>
      </c>
      <c r="J134" s="345" t="s">
        <v>1111</v>
      </c>
      <c r="K134" s="346">
        <v>20</v>
      </c>
      <c r="L134" s="347">
        <f t="shared" si="43"/>
        <v>100</v>
      </c>
      <c r="M134" s="402">
        <f t="shared" si="44"/>
        <v>5</v>
      </c>
      <c r="N134" s="344">
        <f t="shared" si="45"/>
        <v>0</v>
      </c>
      <c r="O134" s="403">
        <f t="shared" si="46"/>
        <v>0</v>
      </c>
      <c r="P134" s="299"/>
      <c r="Q134" s="177"/>
      <c r="R134" s="318" t="s">
        <v>1079</v>
      </c>
      <c r="S134" s="177"/>
      <c r="T134" s="177"/>
      <c r="U134" s="177"/>
      <c r="V134" s="177"/>
    </row>
    <row r="135" spans="2:22">
      <c r="B135" s="309" t="s">
        <v>1082</v>
      </c>
      <c r="C135" s="372">
        <f t="shared" si="38"/>
        <v>8</v>
      </c>
      <c r="D135" s="339" t="s">
        <v>1097</v>
      </c>
      <c r="E135" s="340">
        <v>1.5</v>
      </c>
      <c r="F135" s="341">
        <f t="shared" si="39"/>
        <v>1.425</v>
      </c>
      <c r="G135" s="401">
        <f t="shared" si="40"/>
        <v>0.8</v>
      </c>
      <c r="H135" s="343">
        <f t="shared" si="41"/>
        <v>0</v>
      </c>
      <c r="I135" s="344">
        <f t="shared" si="42"/>
        <v>0.8</v>
      </c>
      <c r="J135" s="345" t="s">
        <v>1111</v>
      </c>
      <c r="K135" s="346">
        <v>20</v>
      </c>
      <c r="L135" s="347">
        <f t="shared" si="43"/>
        <v>8</v>
      </c>
      <c r="M135" s="402">
        <f t="shared" si="44"/>
        <v>0</v>
      </c>
      <c r="N135" s="344">
        <f t="shared" si="45"/>
        <v>8</v>
      </c>
      <c r="O135" s="403" t="str">
        <f t="shared" si="46"/>
        <v>Louches/Mx</v>
      </c>
      <c r="P135" s="299"/>
      <c r="Q135" s="177"/>
      <c r="R135" s="177"/>
      <c r="S135" s="177"/>
      <c r="T135" s="177"/>
      <c r="U135" s="177"/>
      <c r="V135" s="177"/>
    </row>
    <row r="136" spans="2:22">
      <c r="B136" s="309" t="s">
        <v>1084</v>
      </c>
      <c r="C136" s="372">
        <f t="shared" si="38"/>
        <v>4</v>
      </c>
      <c r="D136" s="352" t="s">
        <v>1097</v>
      </c>
      <c r="E136" s="353">
        <v>1.5</v>
      </c>
      <c r="F136" s="354">
        <f t="shared" si="39"/>
        <v>1.425</v>
      </c>
      <c r="G136" s="404">
        <f t="shared" si="40"/>
        <v>0.28000000000000003</v>
      </c>
      <c r="H136" s="356">
        <f t="shared" si="41"/>
        <v>0</v>
      </c>
      <c r="I136" s="357">
        <f t="shared" si="42"/>
        <v>0.28000000000000003</v>
      </c>
      <c r="J136" s="358" t="s">
        <v>1111</v>
      </c>
      <c r="K136" s="359">
        <v>20</v>
      </c>
      <c r="L136" s="360">
        <f t="shared" si="43"/>
        <v>4</v>
      </c>
      <c r="M136" s="405">
        <f t="shared" si="44"/>
        <v>0</v>
      </c>
      <c r="N136" s="357">
        <f t="shared" si="45"/>
        <v>4</v>
      </c>
      <c r="O136" s="406" t="str">
        <f t="shared" si="46"/>
        <v>Louches/Mx</v>
      </c>
      <c r="P136" s="299"/>
      <c r="Q136" s="177"/>
      <c r="R136" s="177"/>
      <c r="S136" s="177"/>
      <c r="T136" s="177"/>
      <c r="U136" s="177"/>
      <c r="V136" s="177"/>
    </row>
    <row r="137" spans="2:22">
      <c r="B137" s="3187" t="s">
        <v>1086</v>
      </c>
      <c r="C137" s="3189">
        <f>SUM(C131:C136)</f>
        <v>412</v>
      </c>
      <c r="D137" s="395"/>
      <c r="E137" s="395"/>
      <c r="F137" s="395"/>
      <c r="G137" s="3173">
        <f>SUM(G131:G136)</f>
        <v>28.080000000000002</v>
      </c>
      <c r="H137" s="3175">
        <f>SUM(H131:H136)</f>
        <v>15</v>
      </c>
      <c r="I137" s="3177">
        <f>SUM(I131:I136)</f>
        <v>6.7050000000000001</v>
      </c>
      <c r="J137" s="3191" t="s">
        <v>1111</v>
      </c>
      <c r="K137" s="395"/>
      <c r="L137" s="3173">
        <f>SUM(L131:L136)</f>
        <v>412</v>
      </c>
      <c r="M137" s="3175">
        <f>SUM(M131:M136)</f>
        <v>23</v>
      </c>
      <c r="N137" s="3177">
        <f>SUM(N131:N136)</f>
        <v>16</v>
      </c>
      <c r="O137" s="3179" t="str">
        <f t="shared" si="46"/>
        <v>Louches/Mx</v>
      </c>
      <c r="P137" s="299"/>
      <c r="Q137" s="177"/>
      <c r="R137" s="177"/>
      <c r="S137" s="177"/>
      <c r="T137" s="177"/>
      <c r="U137" s="177"/>
      <c r="V137" s="177"/>
    </row>
    <row r="138" spans="2:22">
      <c r="B138" s="3188"/>
      <c r="C138" s="3190"/>
      <c r="D138" s="330"/>
      <c r="E138" s="330"/>
      <c r="F138" s="330"/>
      <c r="G138" s="3174"/>
      <c r="H138" s="3176"/>
      <c r="I138" s="3178"/>
      <c r="J138" s="3192"/>
      <c r="K138" s="330"/>
      <c r="L138" s="3174"/>
      <c r="M138" s="3176"/>
      <c r="N138" s="3178"/>
      <c r="O138" s="3180"/>
      <c r="P138" s="299"/>
      <c r="Q138" s="177"/>
      <c r="R138" s="177"/>
      <c r="S138" s="177"/>
      <c r="T138" s="177"/>
      <c r="U138" s="177"/>
      <c r="V138" s="177"/>
    </row>
    <row r="139" spans="2:22">
      <c r="B139" s="407"/>
      <c r="C139" s="408"/>
      <c r="D139" s="409"/>
      <c r="E139" s="409"/>
      <c r="F139" s="409"/>
      <c r="G139" s="410"/>
      <c r="H139" s="411"/>
      <c r="I139" s="412"/>
      <c r="J139" s="413"/>
      <c r="K139" s="409"/>
      <c r="L139" s="410"/>
      <c r="M139" s="411"/>
      <c r="N139" s="412"/>
      <c r="O139" s="414"/>
      <c r="P139" s="299"/>
      <c r="Q139" s="177"/>
      <c r="R139" s="177"/>
      <c r="S139" s="177"/>
      <c r="T139" s="177"/>
      <c r="U139" s="177"/>
      <c r="V139" s="177"/>
    </row>
    <row r="140" spans="2:22">
      <c r="B140" s="73" t="s">
        <v>1112</v>
      </c>
      <c r="C140" s="74"/>
      <c r="D140" s="75"/>
      <c r="E140" s="74"/>
      <c r="F140" s="76" t="s">
        <v>1113</v>
      </c>
      <c r="G140" s="75"/>
      <c r="H140" s="77"/>
      <c r="I140" s="75"/>
      <c r="J140" s="75"/>
      <c r="K140" s="75"/>
      <c r="L140" s="75"/>
      <c r="M140" s="74" t="s">
        <v>857</v>
      </c>
      <c r="N140" s="75"/>
      <c r="O140" s="78"/>
      <c r="P140" s="299"/>
      <c r="Q140" s="177"/>
      <c r="R140" s="177"/>
      <c r="S140" s="177"/>
      <c r="T140" s="177"/>
      <c r="U140" s="177"/>
      <c r="V140" s="177"/>
    </row>
    <row r="141" spans="2:22">
      <c r="B141" s="73" t="s">
        <v>1114</v>
      </c>
      <c r="C141" s="74"/>
      <c r="D141" s="75"/>
      <c r="E141" s="75"/>
      <c r="F141" s="74" t="s">
        <v>1115</v>
      </c>
      <c r="G141" s="75"/>
      <c r="H141" s="77"/>
      <c r="I141" s="75"/>
      <c r="J141" s="75"/>
      <c r="K141" s="75"/>
      <c r="L141" s="74" t="s">
        <v>1116</v>
      </c>
      <c r="M141" s="75"/>
      <c r="N141" s="75"/>
      <c r="O141" s="78"/>
      <c r="P141" s="299"/>
      <c r="Q141" s="177"/>
      <c r="R141" s="177"/>
      <c r="S141" s="177"/>
      <c r="T141" s="177"/>
      <c r="U141" s="177"/>
      <c r="V141" s="177"/>
    </row>
    <row r="142" spans="2:22" ht="15.75">
      <c r="B142" s="3181" t="s">
        <v>1070</v>
      </c>
      <c r="C142" s="3182"/>
      <c r="D142" s="3182"/>
      <c r="E142" s="3182"/>
      <c r="F142" s="3182"/>
      <c r="G142" s="3182"/>
      <c r="H142" s="3182"/>
      <c r="I142" s="3182"/>
      <c r="J142" s="3182"/>
      <c r="K142" s="3182"/>
      <c r="L142" s="3182"/>
      <c r="M142" s="3182"/>
      <c r="N142" s="3182"/>
      <c r="O142" s="3183"/>
      <c r="P142" s="299"/>
      <c r="Q142" s="177"/>
      <c r="R142" s="177"/>
      <c r="S142" s="177"/>
      <c r="T142" s="177"/>
      <c r="U142" s="177"/>
      <c r="V142" s="177"/>
    </row>
    <row r="143" spans="2:22" ht="15.75" thickBot="1">
      <c r="B143" s="415" t="str">
        <f>SUBSTITUTE(ADDRESS(1,COLUMN(),4),"1","")</f>
        <v>B</v>
      </c>
      <c r="C143" s="416" t="str">
        <f t="shared" ref="C143:O143" si="47">SUBSTITUTE(ADDRESS(1,COLUMN(),4),"1","")</f>
        <v>C</v>
      </c>
      <c r="D143" s="416" t="str">
        <f t="shared" si="47"/>
        <v>D</v>
      </c>
      <c r="E143" s="416" t="str">
        <f t="shared" si="47"/>
        <v>E</v>
      </c>
      <c r="F143" s="416" t="str">
        <f t="shared" si="47"/>
        <v>F</v>
      </c>
      <c r="G143" s="416" t="str">
        <f t="shared" si="47"/>
        <v>G</v>
      </c>
      <c r="H143" s="416" t="str">
        <f t="shared" si="47"/>
        <v>H</v>
      </c>
      <c r="I143" s="416" t="str">
        <f t="shared" si="47"/>
        <v>I</v>
      </c>
      <c r="J143" s="416" t="str">
        <f t="shared" si="47"/>
        <v>J</v>
      </c>
      <c r="K143" s="417" t="str">
        <f t="shared" si="47"/>
        <v>K</v>
      </c>
      <c r="L143" s="417" t="str">
        <f t="shared" si="47"/>
        <v>L</v>
      </c>
      <c r="M143" s="416" t="str">
        <f t="shared" si="47"/>
        <v>M</v>
      </c>
      <c r="N143" s="416" t="str">
        <f t="shared" si="47"/>
        <v>N</v>
      </c>
      <c r="O143" s="418" t="str">
        <f t="shared" si="47"/>
        <v>O</v>
      </c>
      <c r="P143" s="299"/>
      <c r="Q143" s="177"/>
      <c r="R143" s="419" t="s">
        <v>1117</v>
      </c>
      <c r="S143" s="177"/>
      <c r="T143" s="177"/>
      <c r="U143" s="177"/>
      <c r="V143" s="177"/>
    </row>
    <row r="144" spans="2:22" ht="15.75">
      <c r="B144" s="3184" t="s">
        <v>1063</v>
      </c>
      <c r="C144" s="3185"/>
      <c r="D144" s="3185"/>
      <c r="E144" s="3185"/>
      <c r="F144" s="3185"/>
      <c r="G144" s="3185"/>
      <c r="H144" s="3185"/>
      <c r="I144" s="3185"/>
      <c r="J144" s="3185"/>
      <c r="K144" s="3185"/>
      <c r="L144" s="3185"/>
      <c r="M144" s="3185"/>
      <c r="N144" s="3185"/>
      <c r="O144" s="420"/>
      <c r="P144" s="299"/>
      <c r="Q144" s="177"/>
      <c r="R144" s="177"/>
      <c r="S144" s="177"/>
      <c r="T144" s="177"/>
      <c r="U144" s="177"/>
      <c r="V144" s="177"/>
    </row>
    <row r="145" spans="1:22">
      <c r="B145" s="79" t="s">
        <v>954</v>
      </c>
      <c r="C145" s="80" t="str">
        <f ca="1">CELL("nomfichier")</f>
        <v>E:\Joël Leboucher\Documents\1.Modeles.de.fiches.2022\[OK.ff-1-A-collectivite.xlsx]Nota</v>
      </c>
      <c r="D145" s="80"/>
      <c r="E145" s="80"/>
      <c r="F145" s="80"/>
      <c r="G145" s="80"/>
      <c r="H145" s="80"/>
      <c r="I145" s="80"/>
      <c r="J145" s="80"/>
      <c r="K145" s="80"/>
      <c r="L145" s="80"/>
      <c r="M145" s="80"/>
      <c r="N145" s="80"/>
      <c r="O145" s="81"/>
      <c r="P145" s="299"/>
      <c r="Q145" s="177"/>
      <c r="R145" s="177"/>
      <c r="S145" s="177"/>
      <c r="T145" s="177"/>
      <c r="U145" s="177"/>
      <c r="V145" s="177"/>
    </row>
    <row r="146" spans="1:22">
      <c r="B146" s="82" t="s">
        <v>955</v>
      </c>
      <c r="C146" s="80" t="s">
        <v>1118</v>
      </c>
      <c r="D146" s="80"/>
      <c r="E146" s="80"/>
      <c r="F146" s="80"/>
      <c r="G146" s="80"/>
      <c r="H146" s="80"/>
      <c r="I146" s="80"/>
      <c r="J146" s="80"/>
      <c r="K146" s="80"/>
      <c r="L146" s="80"/>
      <c r="M146" s="80"/>
      <c r="N146" s="80"/>
      <c r="O146" s="81"/>
      <c r="P146" s="299"/>
      <c r="Q146" s="177"/>
      <c r="R146" s="177"/>
      <c r="S146" s="177"/>
      <c r="T146" s="177"/>
      <c r="U146" s="177"/>
      <c r="V146" s="177"/>
    </row>
    <row r="147" spans="1:22" ht="15.75" thickBot="1">
      <c r="B147" s="3193" t="s">
        <v>956</v>
      </c>
      <c r="C147" s="3194"/>
      <c r="D147" s="3194"/>
      <c r="E147" s="3194"/>
      <c r="F147" s="3194"/>
      <c r="G147" s="3194"/>
      <c r="H147" s="3194"/>
      <c r="I147" s="3194"/>
      <c r="J147" s="3194"/>
      <c r="K147" s="3194"/>
      <c r="L147" s="3194"/>
      <c r="M147" s="3194"/>
      <c r="N147" s="3194"/>
      <c r="O147" s="3195"/>
      <c r="P147" s="299"/>
      <c r="Q147" s="177"/>
      <c r="R147" s="177"/>
      <c r="S147" s="177"/>
      <c r="T147" s="177"/>
      <c r="U147" s="177"/>
      <c r="V147" s="177"/>
    </row>
    <row r="148" spans="1:22">
      <c r="B148" s="298"/>
      <c r="C148" s="298"/>
      <c r="D148" s="298"/>
      <c r="E148" s="298"/>
      <c r="F148" s="298"/>
      <c r="G148" s="298"/>
      <c r="H148" s="298"/>
      <c r="I148" s="298"/>
      <c r="J148" s="298"/>
      <c r="K148" s="298"/>
      <c r="L148" s="298"/>
      <c r="M148" s="299"/>
      <c r="N148" s="299"/>
      <c r="O148" s="299"/>
      <c r="P148" s="299"/>
      <c r="Q148" s="177"/>
      <c r="R148" s="177"/>
      <c r="S148" s="177"/>
      <c r="T148" s="177"/>
      <c r="U148" s="177"/>
      <c r="V148" s="177"/>
    </row>
    <row r="149" spans="1:22">
      <c r="A149" s="300"/>
      <c r="B149" s="301"/>
      <c r="C149" s="300"/>
      <c r="D149" s="300"/>
      <c r="E149" s="300"/>
      <c r="F149" s="300"/>
      <c r="G149" s="300"/>
      <c r="H149" s="300"/>
      <c r="I149" s="300"/>
      <c r="J149" s="300"/>
      <c r="K149" s="300"/>
      <c r="L149" s="300"/>
      <c r="M149" s="299"/>
      <c r="N149" s="299"/>
      <c r="O149" s="299"/>
      <c r="P149" s="299"/>
      <c r="Q149" s="177"/>
      <c r="R149" s="177"/>
      <c r="S149" s="177"/>
      <c r="T149" s="177"/>
      <c r="U149" s="177"/>
      <c r="V149" s="177"/>
    </row>
    <row r="150" spans="1:22" ht="26.25">
      <c r="A150" s="298"/>
      <c r="B150" s="421" t="s">
        <v>1064</v>
      </c>
      <c r="C150" s="422">
        <f ca="1">NOW()</f>
        <v>44595.518313078705</v>
      </c>
      <c r="D150" s="3196" t="s">
        <v>1119</v>
      </c>
      <c r="E150" s="3197"/>
      <c r="F150" s="3197"/>
      <c r="G150" s="3197"/>
      <c r="H150" s="3197"/>
      <c r="I150" s="3197"/>
      <c r="J150" s="423" t="s">
        <v>1066</v>
      </c>
      <c r="K150" s="424" t="s">
        <v>1120</v>
      </c>
      <c r="L150" s="425">
        <v>1</v>
      </c>
      <c r="M150" s="299"/>
      <c r="N150" s="83" t="s">
        <v>1121</v>
      </c>
      <c r="O150" s="299"/>
      <c r="P150" s="299"/>
      <c r="Q150" s="177"/>
      <c r="R150" s="177"/>
      <c r="S150" s="177"/>
      <c r="T150" s="177"/>
      <c r="U150" s="177"/>
      <c r="V150" s="177"/>
    </row>
    <row r="151" spans="1:22">
      <c r="A151" s="298"/>
      <c r="B151" s="426"/>
      <c r="C151" s="426"/>
      <c r="D151" s="426"/>
      <c r="E151" s="426"/>
      <c r="F151" s="426"/>
      <c r="G151" s="426"/>
      <c r="H151" s="426"/>
      <c r="I151" s="300"/>
      <c r="J151" s="426"/>
      <c r="K151" s="426"/>
      <c r="L151" s="426"/>
      <c r="M151" s="299"/>
      <c r="N151" s="84" t="s">
        <v>1122</v>
      </c>
      <c r="O151" s="177"/>
      <c r="P151" s="177"/>
      <c r="Q151" s="177"/>
      <c r="R151" s="177"/>
      <c r="S151" s="177"/>
      <c r="T151" s="177"/>
      <c r="U151" s="177"/>
      <c r="V151" s="177"/>
    </row>
    <row r="152" spans="1:22">
      <c r="A152" s="298"/>
      <c r="B152" s="3168" t="s">
        <v>1123</v>
      </c>
      <c r="C152" s="3169"/>
      <c r="D152" s="3169"/>
      <c r="E152" s="3169"/>
      <c r="F152" s="3169"/>
      <c r="G152" s="3169"/>
      <c r="H152" s="3169"/>
      <c r="I152" s="3169"/>
      <c r="J152" s="3169"/>
      <c r="K152" s="3169"/>
      <c r="L152" s="3169"/>
      <c r="M152" s="299"/>
      <c r="N152" s="299"/>
      <c r="O152" s="177"/>
      <c r="P152" s="177"/>
      <c r="Q152" s="177"/>
      <c r="R152" s="177"/>
      <c r="S152" s="177"/>
      <c r="T152" s="177"/>
      <c r="U152" s="177"/>
      <c r="V152" s="177"/>
    </row>
    <row r="153" spans="1:22">
      <c r="A153" s="298"/>
      <c r="B153" s="3168"/>
      <c r="C153" s="3169"/>
      <c r="D153" s="3169"/>
      <c r="E153" s="3169"/>
      <c r="F153" s="3169"/>
      <c r="G153" s="3169"/>
      <c r="H153" s="3169"/>
      <c r="I153" s="3169"/>
      <c r="J153" s="3169"/>
      <c r="K153" s="3169"/>
      <c r="L153" s="3169"/>
      <c r="M153" s="299"/>
      <c r="N153" s="299" t="s">
        <v>1117</v>
      </c>
      <c r="O153" s="177"/>
      <c r="P153" s="177"/>
      <c r="Q153" s="177"/>
      <c r="R153" s="177"/>
      <c r="S153" s="177"/>
      <c r="T153" s="177"/>
      <c r="U153" s="177"/>
      <c r="V153" s="177"/>
    </row>
    <row r="154" spans="1:22" ht="15.75" thickBot="1">
      <c r="A154" s="298"/>
      <c r="B154" s="3168"/>
      <c r="C154" s="3169"/>
      <c r="D154" s="3169"/>
      <c r="E154" s="3169"/>
      <c r="F154" s="3169"/>
      <c r="G154" s="3169"/>
      <c r="H154" s="3169"/>
      <c r="I154" s="3169"/>
      <c r="J154" s="3169"/>
      <c r="K154" s="3169"/>
      <c r="L154" s="3169"/>
      <c r="M154" s="299"/>
      <c r="N154" s="299"/>
      <c r="O154" s="177"/>
      <c r="P154" s="177"/>
      <c r="Q154" s="177"/>
      <c r="R154" s="177"/>
      <c r="S154" s="177"/>
      <c r="T154" s="177"/>
      <c r="U154" s="177"/>
      <c r="V154" s="177"/>
    </row>
    <row r="155" spans="1:22">
      <c r="A155" s="298"/>
      <c r="B155" s="427" t="str">
        <f t="shared" ref="B155:L155" si="48">SUBSTITUTE(ADDRESS(1,COLUMN(),4),"1","")</f>
        <v>B</v>
      </c>
      <c r="C155" s="428" t="str">
        <f t="shared" si="48"/>
        <v>C</v>
      </c>
      <c r="D155" s="428" t="str">
        <f t="shared" si="48"/>
        <v>D</v>
      </c>
      <c r="E155" s="428" t="str">
        <f t="shared" si="48"/>
        <v>E</v>
      </c>
      <c r="F155" s="428" t="str">
        <f t="shared" si="48"/>
        <v>F</v>
      </c>
      <c r="G155" s="428" t="str">
        <f t="shared" si="48"/>
        <v>G</v>
      </c>
      <c r="H155" s="428" t="str">
        <f t="shared" si="48"/>
        <v>H</v>
      </c>
      <c r="I155" s="428" t="str">
        <f t="shared" si="48"/>
        <v>I</v>
      </c>
      <c r="J155" s="428" t="str">
        <f t="shared" si="48"/>
        <v>J</v>
      </c>
      <c r="K155" s="428" t="str">
        <f t="shared" si="48"/>
        <v>K</v>
      </c>
      <c r="L155" s="429" t="str">
        <f t="shared" si="48"/>
        <v>L</v>
      </c>
      <c r="M155" s="430"/>
      <c r="N155" s="431"/>
      <c r="O155" s="432"/>
      <c r="P155" s="428" t="str">
        <f t="shared" ref="P155:V155" si="49">SUBSTITUTE(ADDRESS(1,COLUMN(),4),"1","")</f>
        <v>P</v>
      </c>
      <c r="Q155" s="428" t="str">
        <f t="shared" si="49"/>
        <v>Q</v>
      </c>
      <c r="R155" s="428" t="str">
        <f t="shared" si="49"/>
        <v>R</v>
      </c>
      <c r="S155" s="428" t="str">
        <f t="shared" si="49"/>
        <v>S</v>
      </c>
      <c r="T155" s="428" t="str">
        <f t="shared" si="49"/>
        <v>T</v>
      </c>
      <c r="U155" s="428" t="str">
        <f t="shared" si="49"/>
        <v>U</v>
      </c>
      <c r="V155" s="428" t="str">
        <f t="shared" si="49"/>
        <v>V</v>
      </c>
    </row>
    <row r="156" spans="1:22">
      <c r="B156" s="433" t="str">
        <f ca="1">CELL("nomfichier")</f>
        <v>E:\Joël Leboucher\Documents\1.Modeles.de.fiches.2022\[OK.ff-1-A-collectivite.xlsx]Nota</v>
      </c>
      <c r="C156" s="434"/>
      <c r="D156" s="434"/>
      <c r="E156" s="435"/>
      <c r="F156" s="435"/>
      <c r="G156" s="435"/>
      <c r="H156" s="435"/>
      <c r="I156" s="435"/>
      <c r="J156" s="435"/>
      <c r="K156" s="435"/>
      <c r="L156" s="436"/>
      <c r="M156" s="177"/>
      <c r="N156" s="419"/>
      <c r="O156" s="177"/>
      <c r="P156" s="3165" t="s">
        <v>1124</v>
      </c>
      <c r="Q156" s="3165" t="s">
        <v>1125</v>
      </c>
      <c r="R156" s="3165" t="s">
        <v>1126</v>
      </c>
      <c r="S156" s="3144" t="s">
        <v>857</v>
      </c>
      <c r="T156" s="3147" t="s">
        <v>1115</v>
      </c>
      <c r="U156" s="3150" t="s">
        <v>1116</v>
      </c>
      <c r="V156" s="3153" t="s">
        <v>1127</v>
      </c>
    </row>
    <row r="157" spans="1:22" ht="15" customHeight="1">
      <c r="A157" s="298"/>
      <c r="B157" s="3156" t="s">
        <v>1128</v>
      </c>
      <c r="C157" s="3157"/>
      <c r="D157" s="3157"/>
      <c r="E157" s="3158"/>
      <c r="F157" s="3165" t="s">
        <v>1124</v>
      </c>
      <c r="G157" s="3165" t="s">
        <v>1125</v>
      </c>
      <c r="H157" s="3165" t="s">
        <v>1126</v>
      </c>
      <c r="I157" s="3144" t="s">
        <v>857</v>
      </c>
      <c r="J157" s="3147" t="s">
        <v>1115</v>
      </c>
      <c r="K157" s="3150" t="s">
        <v>1116</v>
      </c>
      <c r="L157" s="3170" t="s">
        <v>1121</v>
      </c>
      <c r="M157" s="299"/>
      <c r="N157" s="419"/>
      <c r="O157" s="177"/>
      <c r="P157" s="3166"/>
      <c r="Q157" s="3166"/>
      <c r="R157" s="3166"/>
      <c r="S157" s="3145"/>
      <c r="T157" s="3148"/>
      <c r="U157" s="3151"/>
      <c r="V157" s="3154"/>
    </row>
    <row r="158" spans="1:22" ht="15.75">
      <c r="A158" s="298"/>
      <c r="B158" s="3159"/>
      <c r="C158" s="3160"/>
      <c r="D158" s="3160"/>
      <c r="E158" s="3161"/>
      <c r="F158" s="3166"/>
      <c r="G158" s="3166"/>
      <c r="H158" s="3166"/>
      <c r="I158" s="3145"/>
      <c r="J158" s="3148"/>
      <c r="K158" s="3151"/>
      <c r="L158" s="3171"/>
      <c r="M158" s="299"/>
      <c r="N158" s="437"/>
      <c r="O158" s="177"/>
      <c r="P158" s="3166"/>
      <c r="Q158" s="3166"/>
      <c r="R158" s="3166"/>
      <c r="S158" s="3145"/>
      <c r="T158" s="3148"/>
      <c r="U158" s="3151"/>
      <c r="V158" s="3154"/>
    </row>
    <row r="159" spans="1:22" ht="15.75">
      <c r="A159" s="298"/>
      <c r="B159" s="3159"/>
      <c r="C159" s="3160"/>
      <c r="D159" s="3160"/>
      <c r="E159" s="3161"/>
      <c r="F159" s="3166"/>
      <c r="G159" s="3166"/>
      <c r="H159" s="3166"/>
      <c r="I159" s="3145"/>
      <c r="J159" s="3148"/>
      <c r="K159" s="3151"/>
      <c r="L159" s="3171"/>
      <c r="M159" s="299"/>
      <c r="N159" s="437"/>
      <c r="O159" s="177"/>
      <c r="P159" s="3166"/>
      <c r="Q159" s="3166"/>
      <c r="R159" s="3166"/>
      <c r="S159" s="3145"/>
      <c r="T159" s="3148"/>
      <c r="U159" s="3151"/>
      <c r="V159" s="3154"/>
    </row>
    <row r="160" spans="1:22" ht="15.75">
      <c r="A160" s="298"/>
      <c r="B160" s="3159"/>
      <c r="C160" s="3160"/>
      <c r="D160" s="3160"/>
      <c r="E160" s="3161"/>
      <c r="F160" s="3166"/>
      <c r="G160" s="3166"/>
      <c r="H160" s="3166"/>
      <c r="I160" s="3145"/>
      <c r="J160" s="3148"/>
      <c r="K160" s="3151"/>
      <c r="L160" s="3171"/>
      <c r="M160" s="299"/>
      <c r="N160" s="437"/>
      <c r="O160" s="177"/>
      <c r="P160" s="3166"/>
      <c r="Q160" s="3166"/>
      <c r="R160" s="3166"/>
      <c r="S160" s="3145"/>
      <c r="T160" s="3148"/>
      <c r="U160" s="3151"/>
      <c r="V160" s="3154"/>
    </row>
    <row r="161" spans="1:22" ht="15.75">
      <c r="A161" s="298"/>
      <c r="B161" s="3159"/>
      <c r="C161" s="3160"/>
      <c r="D161" s="3160"/>
      <c r="E161" s="3161"/>
      <c r="F161" s="3166"/>
      <c r="G161" s="3166"/>
      <c r="H161" s="3166"/>
      <c r="I161" s="3145"/>
      <c r="J161" s="3148"/>
      <c r="K161" s="3151"/>
      <c r="L161" s="3171"/>
      <c r="M161" s="299"/>
      <c r="N161" s="437"/>
      <c r="O161" s="177"/>
      <c r="P161" s="3166"/>
      <c r="Q161" s="3166"/>
      <c r="R161" s="3166"/>
      <c r="S161" s="3145"/>
      <c r="T161" s="3148"/>
      <c r="U161" s="3151"/>
      <c r="V161" s="3154"/>
    </row>
    <row r="162" spans="1:22" ht="15.75">
      <c r="A162" s="298"/>
      <c r="B162" s="3159"/>
      <c r="C162" s="3160"/>
      <c r="D162" s="3160"/>
      <c r="E162" s="3161"/>
      <c r="F162" s="3166"/>
      <c r="G162" s="3166"/>
      <c r="H162" s="3166"/>
      <c r="I162" s="3145"/>
      <c r="J162" s="3148"/>
      <c r="K162" s="3151"/>
      <c r="L162" s="3171"/>
      <c r="M162" s="299"/>
      <c r="N162" s="437"/>
      <c r="O162" s="177"/>
      <c r="P162" s="3167"/>
      <c r="Q162" s="3167"/>
      <c r="R162" s="3167"/>
      <c r="S162" s="3146"/>
      <c r="T162" s="3149"/>
      <c r="U162" s="3152"/>
      <c r="V162" s="3155"/>
    </row>
    <row r="163" spans="1:22">
      <c r="A163" s="298"/>
      <c r="B163" s="3162"/>
      <c r="C163" s="3163"/>
      <c r="D163" s="3163"/>
      <c r="E163" s="3164"/>
      <c r="F163" s="3167"/>
      <c r="G163" s="3167"/>
      <c r="H163" s="3167"/>
      <c r="I163" s="3146"/>
      <c r="J163" s="3149"/>
      <c r="K163" s="3152"/>
      <c r="L163" s="3172"/>
      <c r="M163" s="438"/>
      <c r="N163" s="439"/>
      <c r="O163" s="439"/>
      <c r="P163" s="440" t="s">
        <v>854</v>
      </c>
      <c r="Q163" s="440" t="s">
        <v>855</v>
      </c>
      <c r="R163" s="441" t="s">
        <v>856</v>
      </c>
      <c r="S163" s="441" t="s">
        <v>857</v>
      </c>
      <c r="T163" s="440" t="s">
        <v>1082</v>
      </c>
      <c r="U163" s="440" t="s">
        <v>1129</v>
      </c>
      <c r="V163" s="442" t="s">
        <v>1127</v>
      </c>
    </row>
    <row r="164" spans="1:22" ht="15.75">
      <c r="A164" s="298"/>
      <c r="B164" s="443" t="s">
        <v>1130</v>
      </c>
      <c r="C164" s="444"/>
      <c r="D164" s="444"/>
      <c r="E164" s="444"/>
      <c r="F164" s="440" t="s">
        <v>159</v>
      </c>
      <c r="G164" s="440" t="s">
        <v>77</v>
      </c>
      <c r="H164" s="441" t="s">
        <v>34</v>
      </c>
      <c r="I164" s="441" t="s">
        <v>1080</v>
      </c>
      <c r="J164" s="440" t="s">
        <v>1082</v>
      </c>
      <c r="K164" s="440" t="s">
        <v>1129</v>
      </c>
      <c r="L164" s="445" t="s">
        <v>1131</v>
      </c>
      <c r="M164" s="299"/>
      <c r="N164" s="85"/>
      <c r="O164" s="86" t="s">
        <v>1132</v>
      </c>
      <c r="P164" s="198">
        <v>253</v>
      </c>
      <c r="Q164" s="198">
        <v>829</v>
      </c>
      <c r="R164" s="198">
        <v>48</v>
      </c>
      <c r="S164" s="198">
        <v>13</v>
      </c>
      <c r="T164" s="198">
        <v>29</v>
      </c>
      <c r="U164" s="198">
        <v>17</v>
      </c>
      <c r="V164" s="446">
        <f>SUM(P164:U164)</f>
        <v>1189</v>
      </c>
    </row>
    <row r="165" spans="1:22">
      <c r="A165" s="298"/>
      <c r="B165" s="447"/>
      <c r="C165" s="448"/>
      <c r="D165" s="448"/>
      <c r="E165" s="449" t="s">
        <v>1133</v>
      </c>
      <c r="F165" s="311">
        <v>0.04</v>
      </c>
      <c r="G165" s="311">
        <v>0.05</v>
      </c>
      <c r="H165" s="321">
        <v>0.08</v>
      </c>
      <c r="I165" s="323">
        <f>(H165*L165%)+H165</f>
        <v>8.7999999999999995E-2</v>
      </c>
      <c r="J165" s="327">
        <v>0.05</v>
      </c>
      <c r="K165" s="311">
        <v>0.05</v>
      </c>
      <c r="L165" s="450">
        <v>10</v>
      </c>
      <c r="M165" s="299"/>
      <c r="N165" s="177"/>
      <c r="O165" s="451" t="str">
        <f>E165</f>
        <v>PAIN</v>
      </c>
      <c r="P165" s="452">
        <f t="shared" ref="P165:U165" si="50">F165*P164</f>
        <v>10.120000000000001</v>
      </c>
      <c r="Q165" s="452">
        <f t="shared" si="50"/>
        <v>41.45</v>
      </c>
      <c r="R165" s="453">
        <f t="shared" si="50"/>
        <v>3.84</v>
      </c>
      <c r="S165" s="454">
        <f t="shared" si="50"/>
        <v>1.1439999999999999</v>
      </c>
      <c r="T165" s="454">
        <f t="shared" si="50"/>
        <v>1.4500000000000002</v>
      </c>
      <c r="U165" s="452">
        <f t="shared" si="50"/>
        <v>0.85000000000000009</v>
      </c>
      <c r="V165" s="455">
        <f>SUM(P165:U165)</f>
        <v>58.854000000000013</v>
      </c>
    </row>
    <row r="166" spans="1:22" ht="15" customHeight="1">
      <c r="A166" s="298"/>
      <c r="B166" s="456"/>
      <c r="C166" s="3134" t="s">
        <v>1134</v>
      </c>
      <c r="D166" s="3134"/>
      <c r="E166" s="3134"/>
      <c r="F166" s="3134"/>
      <c r="G166" s="3134"/>
      <c r="H166" s="3134"/>
      <c r="I166" s="3134"/>
      <c r="J166" s="3134"/>
      <c r="K166" s="3134"/>
      <c r="L166" s="3135"/>
      <c r="M166" s="437"/>
      <c r="N166" s="437"/>
      <c r="O166" s="177"/>
      <c r="P166" s="3138" t="str">
        <f>C166</f>
        <v>*- CRUDITÉS sans assaisonnement</v>
      </c>
      <c r="Q166" s="3139"/>
      <c r="R166" s="3139"/>
      <c r="S166" s="3139"/>
      <c r="T166" s="3139"/>
      <c r="U166" s="3139"/>
      <c r="V166" s="3140"/>
    </row>
    <row r="167" spans="1:22" ht="15" customHeight="1">
      <c r="A167" s="298"/>
      <c r="B167" s="456"/>
      <c r="C167" s="3136"/>
      <c r="D167" s="3136"/>
      <c r="E167" s="3136"/>
      <c r="F167" s="3136"/>
      <c r="G167" s="3136"/>
      <c r="H167" s="3136"/>
      <c r="I167" s="3136"/>
      <c r="J167" s="3136"/>
      <c r="K167" s="3136"/>
      <c r="L167" s="3137"/>
      <c r="M167" s="437"/>
      <c r="N167" s="437"/>
      <c r="O167" s="177"/>
      <c r="P167" s="3141"/>
      <c r="Q167" s="3142"/>
      <c r="R167" s="3142"/>
      <c r="S167" s="3142"/>
      <c r="T167" s="3142"/>
      <c r="U167" s="3142"/>
      <c r="V167" s="3143"/>
    </row>
    <row r="168" spans="1:22" ht="17.25">
      <c r="A168" s="298"/>
      <c r="B168" s="447"/>
      <c r="C168" s="457" t="s">
        <v>1553</v>
      </c>
      <c r="D168" s="458"/>
      <c r="E168" s="459"/>
      <c r="F168" s="311">
        <v>0.25</v>
      </c>
      <c r="G168" s="311">
        <v>0.5</v>
      </c>
      <c r="H168" s="321">
        <v>0.5</v>
      </c>
      <c r="I168" s="323">
        <f t="shared" ref="I168:I180" si="51">(H168*L168%)+H168</f>
        <v>0.55000000000000004</v>
      </c>
      <c r="J168" s="327">
        <v>0.5</v>
      </c>
      <c r="K168" s="311">
        <v>0.5</v>
      </c>
      <c r="L168" s="450">
        <v>10</v>
      </c>
      <c r="M168" s="175"/>
      <c r="N168" s="460"/>
      <c r="O168" s="461" t="str">
        <f t="shared" ref="O168:O180" si="52">C168</f>
        <v>Avocat (à l'unité)</v>
      </c>
      <c r="P168" s="462">
        <f t="shared" ref="P168:U168" si="53">F168*P164</f>
        <v>63.25</v>
      </c>
      <c r="Q168" s="462">
        <f t="shared" si="53"/>
        <v>414.5</v>
      </c>
      <c r="R168" s="463">
        <f t="shared" si="53"/>
        <v>24</v>
      </c>
      <c r="S168" s="464">
        <f t="shared" si="53"/>
        <v>7.15</v>
      </c>
      <c r="T168" s="464">
        <f t="shared" si="53"/>
        <v>14.5</v>
      </c>
      <c r="U168" s="462">
        <f t="shared" si="53"/>
        <v>8.5</v>
      </c>
      <c r="V168" s="465">
        <f>SUM(P168:U168)</f>
        <v>531.9</v>
      </c>
    </row>
    <row r="169" spans="1:22" ht="15.75">
      <c r="A169" s="298"/>
      <c r="B169" s="466"/>
      <c r="C169" s="457" t="s">
        <v>1135</v>
      </c>
      <c r="D169" s="458"/>
      <c r="E169" s="459"/>
      <c r="F169" s="311">
        <v>0.05</v>
      </c>
      <c r="G169" s="311">
        <v>7.0000000000000007E-2</v>
      </c>
      <c r="H169" s="321">
        <v>0.1</v>
      </c>
      <c r="I169" s="323">
        <f t="shared" si="51"/>
        <v>0.11000000000000001</v>
      </c>
      <c r="J169" s="327">
        <v>7.0000000000000007E-2</v>
      </c>
      <c r="K169" s="311">
        <v>7.0000000000000007E-2</v>
      </c>
      <c r="L169" s="450">
        <v>10</v>
      </c>
      <c r="M169" s="175"/>
      <c r="N169" s="460"/>
      <c r="O169" s="451" t="str">
        <f t="shared" si="52"/>
        <v>Carottes, céleri et autres racines râpées</v>
      </c>
      <c r="P169" s="452">
        <f t="shared" ref="P169:U169" si="54">F169*P164</f>
        <v>12.65</v>
      </c>
      <c r="Q169" s="452">
        <f t="shared" si="54"/>
        <v>58.030000000000008</v>
      </c>
      <c r="R169" s="453">
        <f t="shared" si="54"/>
        <v>4.8000000000000007</v>
      </c>
      <c r="S169" s="454">
        <f t="shared" si="54"/>
        <v>1.4300000000000002</v>
      </c>
      <c r="T169" s="454">
        <f t="shared" si="54"/>
        <v>2.0300000000000002</v>
      </c>
      <c r="U169" s="452">
        <f t="shared" si="54"/>
        <v>1.1900000000000002</v>
      </c>
      <c r="V169" s="465">
        <f t="shared" ref="V169:V180" si="55">SUM(P169:U169)</f>
        <v>80.13000000000001</v>
      </c>
    </row>
    <row r="170" spans="1:22" ht="15.75" customHeight="1">
      <c r="A170" s="298"/>
      <c r="B170" s="447"/>
      <c r="C170" s="457" t="s">
        <v>1136</v>
      </c>
      <c r="D170" s="458"/>
      <c r="E170" s="459"/>
      <c r="F170" s="311">
        <v>0.04</v>
      </c>
      <c r="G170" s="311">
        <v>0.06</v>
      </c>
      <c r="H170" s="321">
        <v>0.1</v>
      </c>
      <c r="I170" s="323">
        <f t="shared" si="51"/>
        <v>0.11000000000000001</v>
      </c>
      <c r="J170" s="327">
        <v>0.08</v>
      </c>
      <c r="K170" s="311">
        <v>0.08</v>
      </c>
      <c r="L170" s="450">
        <v>10</v>
      </c>
      <c r="M170" s="175"/>
      <c r="N170" s="460"/>
      <c r="O170" s="451" t="str">
        <f t="shared" si="52"/>
        <v>Choux rouge et choux blanc émincé</v>
      </c>
      <c r="P170" s="452">
        <f t="shared" ref="P170:U170" si="56">F170*P164</f>
        <v>10.120000000000001</v>
      </c>
      <c r="Q170" s="452">
        <f t="shared" si="56"/>
        <v>49.739999999999995</v>
      </c>
      <c r="R170" s="453">
        <f t="shared" si="56"/>
        <v>4.8000000000000007</v>
      </c>
      <c r="S170" s="454">
        <f t="shared" si="56"/>
        <v>1.4300000000000002</v>
      </c>
      <c r="T170" s="454">
        <f t="shared" si="56"/>
        <v>2.3199999999999998</v>
      </c>
      <c r="U170" s="452">
        <f t="shared" si="56"/>
        <v>1.36</v>
      </c>
      <c r="V170" s="465">
        <f t="shared" si="55"/>
        <v>69.77</v>
      </c>
    </row>
    <row r="171" spans="1:22" ht="15.75">
      <c r="A171" s="298"/>
      <c r="B171" s="447"/>
      <c r="C171" s="457" t="s">
        <v>1137</v>
      </c>
      <c r="D171" s="458"/>
      <c r="E171" s="459"/>
      <c r="F171" s="311">
        <v>0.06</v>
      </c>
      <c r="G171" s="311">
        <v>0.08</v>
      </c>
      <c r="H171" s="321">
        <v>0.1</v>
      </c>
      <c r="I171" s="323">
        <f t="shared" si="51"/>
        <v>0.11000000000000001</v>
      </c>
      <c r="J171" s="327">
        <v>0.09</v>
      </c>
      <c r="K171" s="311">
        <v>0.09</v>
      </c>
      <c r="L171" s="450">
        <v>10</v>
      </c>
      <c r="M171" s="175"/>
      <c r="N171" s="460"/>
      <c r="O171" s="451" t="str">
        <f t="shared" si="52"/>
        <v>Concombre</v>
      </c>
      <c r="P171" s="452">
        <f t="shared" ref="P171:U171" si="57">F171*P164</f>
        <v>15.18</v>
      </c>
      <c r="Q171" s="452">
        <f t="shared" si="57"/>
        <v>66.320000000000007</v>
      </c>
      <c r="R171" s="453">
        <f t="shared" si="57"/>
        <v>4.8000000000000007</v>
      </c>
      <c r="S171" s="454">
        <f t="shared" si="57"/>
        <v>1.4300000000000002</v>
      </c>
      <c r="T171" s="454">
        <f t="shared" si="57"/>
        <v>2.61</v>
      </c>
      <c r="U171" s="452">
        <f t="shared" si="57"/>
        <v>1.53</v>
      </c>
      <c r="V171" s="465">
        <f t="shared" si="55"/>
        <v>91.87</v>
      </c>
    </row>
    <row r="172" spans="1:22" ht="15.75">
      <c r="A172" s="298"/>
      <c r="B172" s="447"/>
      <c r="C172" s="457" t="s">
        <v>1138</v>
      </c>
      <c r="D172" s="458"/>
      <c r="E172" s="459"/>
      <c r="F172" s="311">
        <v>0.02</v>
      </c>
      <c r="G172" s="311">
        <v>0.03</v>
      </c>
      <c r="H172" s="321">
        <v>0.1</v>
      </c>
      <c r="I172" s="323">
        <f t="shared" si="51"/>
        <v>0.11000000000000001</v>
      </c>
      <c r="J172" s="327">
        <v>0.08</v>
      </c>
      <c r="K172" s="311">
        <v>0.08</v>
      </c>
      <c r="L172" s="450">
        <v>10</v>
      </c>
      <c r="M172" s="175"/>
      <c r="N172" s="460"/>
      <c r="O172" s="451" t="str">
        <f t="shared" si="52"/>
        <v>Endive</v>
      </c>
      <c r="P172" s="452">
        <f t="shared" ref="P172:U172" si="58">F172*P164</f>
        <v>5.0600000000000005</v>
      </c>
      <c r="Q172" s="452">
        <f t="shared" si="58"/>
        <v>24.869999999999997</v>
      </c>
      <c r="R172" s="453">
        <f t="shared" si="58"/>
        <v>4.8000000000000007</v>
      </c>
      <c r="S172" s="454">
        <f t="shared" si="58"/>
        <v>1.4300000000000002</v>
      </c>
      <c r="T172" s="454">
        <f t="shared" si="58"/>
        <v>2.3199999999999998</v>
      </c>
      <c r="U172" s="452">
        <f t="shared" si="58"/>
        <v>1.36</v>
      </c>
      <c r="V172" s="465">
        <f t="shared" si="55"/>
        <v>39.840000000000003</v>
      </c>
    </row>
    <row r="173" spans="1:22" ht="15.75">
      <c r="A173" s="298"/>
      <c r="B173" s="447"/>
      <c r="C173" s="457" t="s">
        <v>1139</v>
      </c>
      <c r="D173" s="458"/>
      <c r="E173" s="459"/>
      <c r="F173" s="311">
        <v>0.12</v>
      </c>
      <c r="G173" s="311">
        <v>0.15</v>
      </c>
      <c r="H173" s="321">
        <v>0.18</v>
      </c>
      <c r="I173" s="323">
        <f t="shared" si="51"/>
        <v>0.19799999999999998</v>
      </c>
      <c r="J173" s="327">
        <v>0.15</v>
      </c>
      <c r="K173" s="311">
        <v>0.15</v>
      </c>
      <c r="L173" s="450">
        <v>10</v>
      </c>
      <c r="M173" s="175"/>
      <c r="N173" s="460"/>
      <c r="O173" s="451" t="str">
        <f t="shared" si="52"/>
        <v>Melon, Pastèque</v>
      </c>
      <c r="P173" s="452">
        <f t="shared" ref="P173:U173" si="59">F173*P164</f>
        <v>30.36</v>
      </c>
      <c r="Q173" s="452">
        <f t="shared" si="59"/>
        <v>124.35</v>
      </c>
      <c r="R173" s="453">
        <f t="shared" si="59"/>
        <v>8.64</v>
      </c>
      <c r="S173" s="454">
        <f t="shared" si="59"/>
        <v>2.5739999999999998</v>
      </c>
      <c r="T173" s="454">
        <f t="shared" si="59"/>
        <v>4.3499999999999996</v>
      </c>
      <c r="U173" s="452">
        <f t="shared" si="59"/>
        <v>2.5499999999999998</v>
      </c>
      <c r="V173" s="465">
        <f t="shared" si="55"/>
        <v>172.82399999999998</v>
      </c>
    </row>
    <row r="174" spans="1:22" ht="17.25">
      <c r="A174" s="298"/>
      <c r="B174" s="447"/>
      <c r="C174" s="457" t="s">
        <v>1554</v>
      </c>
      <c r="D174" s="458"/>
      <c r="E174" s="459"/>
      <c r="F174" s="311">
        <v>0.5</v>
      </c>
      <c r="G174" s="311">
        <v>0.5</v>
      </c>
      <c r="H174" s="321">
        <v>0.5</v>
      </c>
      <c r="I174" s="323">
        <f t="shared" si="51"/>
        <v>0.55000000000000004</v>
      </c>
      <c r="J174" s="327">
        <v>0.5</v>
      </c>
      <c r="K174" s="311">
        <v>0.5</v>
      </c>
      <c r="L174" s="450">
        <v>10</v>
      </c>
      <c r="M174" s="175"/>
      <c r="N174" s="460"/>
      <c r="O174" s="461" t="str">
        <f t="shared" si="52"/>
        <v>Pamplemousse (à l'unité)</v>
      </c>
      <c r="P174" s="462">
        <f t="shared" ref="P174:U174" si="60">F174*P164</f>
        <v>126.5</v>
      </c>
      <c r="Q174" s="462">
        <f t="shared" si="60"/>
        <v>414.5</v>
      </c>
      <c r="R174" s="463">
        <f t="shared" si="60"/>
        <v>24</v>
      </c>
      <c r="S174" s="464">
        <f t="shared" si="60"/>
        <v>7.15</v>
      </c>
      <c r="T174" s="464">
        <f t="shared" si="60"/>
        <v>14.5</v>
      </c>
      <c r="U174" s="462">
        <f t="shared" si="60"/>
        <v>8.5</v>
      </c>
      <c r="V174" s="465">
        <f t="shared" si="55"/>
        <v>595.15</v>
      </c>
    </row>
    <row r="175" spans="1:22" ht="15.75">
      <c r="A175" s="298"/>
      <c r="B175" s="447"/>
      <c r="C175" s="457" t="s">
        <v>1140</v>
      </c>
      <c r="D175" s="458"/>
      <c r="E175" s="459"/>
      <c r="F175" s="311">
        <v>0.03</v>
      </c>
      <c r="G175" s="311">
        <v>0.05</v>
      </c>
      <c r="H175" s="321">
        <v>0.09</v>
      </c>
      <c r="I175" s="323">
        <f t="shared" si="51"/>
        <v>9.8999999999999991E-2</v>
      </c>
      <c r="J175" s="327">
        <v>0.06</v>
      </c>
      <c r="K175" s="311">
        <v>0.06</v>
      </c>
      <c r="L175" s="450">
        <v>10</v>
      </c>
      <c r="M175" s="175"/>
      <c r="N175" s="460"/>
      <c r="O175" s="451" t="str">
        <f t="shared" si="52"/>
        <v>Radis</v>
      </c>
      <c r="P175" s="452">
        <f t="shared" ref="P175:U175" si="61">F175*P164</f>
        <v>7.59</v>
      </c>
      <c r="Q175" s="452">
        <f t="shared" si="61"/>
        <v>41.45</v>
      </c>
      <c r="R175" s="453">
        <f t="shared" si="61"/>
        <v>4.32</v>
      </c>
      <c r="S175" s="454">
        <f t="shared" si="61"/>
        <v>1.2869999999999999</v>
      </c>
      <c r="T175" s="454">
        <f t="shared" si="61"/>
        <v>1.74</v>
      </c>
      <c r="U175" s="452">
        <f t="shared" si="61"/>
        <v>1.02</v>
      </c>
      <c r="V175" s="465">
        <f t="shared" si="55"/>
        <v>57.407000000000011</v>
      </c>
    </row>
    <row r="176" spans="1:22" ht="15.75">
      <c r="A176" s="298"/>
      <c r="B176" s="447"/>
      <c r="C176" s="457" t="s">
        <v>1141</v>
      </c>
      <c r="D176" s="458"/>
      <c r="E176" s="459"/>
      <c r="F176" s="311">
        <v>2.5000000000000001E-2</v>
      </c>
      <c r="G176" s="311">
        <v>0.03</v>
      </c>
      <c r="H176" s="321">
        <v>0.05</v>
      </c>
      <c r="I176" s="323">
        <f t="shared" si="51"/>
        <v>5.5000000000000007E-2</v>
      </c>
      <c r="J176" s="327">
        <v>0.03</v>
      </c>
      <c r="K176" s="311">
        <v>0.03</v>
      </c>
      <c r="L176" s="450">
        <v>10</v>
      </c>
      <c r="M176" s="175"/>
      <c r="N176" s="460"/>
      <c r="O176" s="451" t="str">
        <f t="shared" si="52"/>
        <v>Salade verte</v>
      </c>
      <c r="P176" s="452">
        <f t="shared" ref="P176:U176" si="62">F176*P164</f>
        <v>6.3250000000000002</v>
      </c>
      <c r="Q176" s="452">
        <f t="shared" si="62"/>
        <v>24.869999999999997</v>
      </c>
      <c r="R176" s="453">
        <f t="shared" si="62"/>
        <v>2.4000000000000004</v>
      </c>
      <c r="S176" s="454">
        <f t="shared" si="62"/>
        <v>0.71500000000000008</v>
      </c>
      <c r="T176" s="454">
        <f t="shared" si="62"/>
        <v>0.87</v>
      </c>
      <c r="U176" s="452">
        <f t="shared" si="62"/>
        <v>0.51</v>
      </c>
      <c r="V176" s="465">
        <f t="shared" si="55"/>
        <v>35.69</v>
      </c>
    </row>
    <row r="177" spans="1:22" ht="15.75">
      <c r="A177" s="298"/>
      <c r="B177" s="447"/>
      <c r="C177" s="457" t="s">
        <v>1142</v>
      </c>
      <c r="D177" s="458"/>
      <c r="E177" s="459"/>
      <c r="F177" s="311">
        <v>0.06</v>
      </c>
      <c r="G177" s="311">
        <v>0.08</v>
      </c>
      <c r="H177" s="321">
        <v>0.11</v>
      </c>
      <c r="I177" s="323">
        <f t="shared" si="51"/>
        <v>0.121</v>
      </c>
      <c r="J177" s="327">
        <v>0.08</v>
      </c>
      <c r="K177" s="311">
        <v>0.08</v>
      </c>
      <c r="L177" s="450">
        <v>10</v>
      </c>
      <c r="M177" s="175"/>
      <c r="N177" s="460"/>
      <c r="O177" s="451" t="str">
        <f t="shared" si="52"/>
        <v>Tomate</v>
      </c>
      <c r="P177" s="452">
        <f t="shared" ref="P177:U177" si="63">F177*P164</f>
        <v>15.18</v>
      </c>
      <c r="Q177" s="452">
        <f t="shared" si="63"/>
        <v>66.320000000000007</v>
      </c>
      <c r="R177" s="453">
        <f t="shared" si="63"/>
        <v>5.28</v>
      </c>
      <c r="S177" s="454">
        <f t="shared" si="63"/>
        <v>1.573</v>
      </c>
      <c r="T177" s="454">
        <f t="shared" si="63"/>
        <v>2.3199999999999998</v>
      </c>
      <c r="U177" s="452">
        <f t="shared" si="63"/>
        <v>1.36</v>
      </c>
      <c r="V177" s="465">
        <f t="shared" si="55"/>
        <v>92.032999999999987</v>
      </c>
    </row>
    <row r="178" spans="1:22" ht="15.75">
      <c r="A178" s="298"/>
      <c r="B178" s="447"/>
      <c r="C178" s="457" t="s">
        <v>1143</v>
      </c>
      <c r="D178" s="458"/>
      <c r="E178" s="459"/>
      <c r="F178" s="311">
        <v>0.04</v>
      </c>
      <c r="G178" s="311">
        <v>0.06</v>
      </c>
      <c r="H178" s="321">
        <v>0.09</v>
      </c>
      <c r="I178" s="323">
        <f t="shared" si="51"/>
        <v>9.8999999999999991E-2</v>
      </c>
      <c r="J178" s="327">
        <v>0.08</v>
      </c>
      <c r="K178" s="311">
        <v>0.08</v>
      </c>
      <c r="L178" s="450">
        <v>10</v>
      </c>
      <c r="M178" s="175"/>
      <c r="N178" s="460"/>
      <c r="O178" s="451" t="str">
        <f t="shared" si="52"/>
        <v>Salade composée à base de crudités</v>
      </c>
      <c r="P178" s="452">
        <f t="shared" ref="P178:U178" si="64">F178*P164</f>
        <v>10.120000000000001</v>
      </c>
      <c r="Q178" s="452">
        <f t="shared" si="64"/>
        <v>49.739999999999995</v>
      </c>
      <c r="R178" s="453">
        <f t="shared" si="64"/>
        <v>4.32</v>
      </c>
      <c r="S178" s="454">
        <f t="shared" si="64"/>
        <v>1.2869999999999999</v>
      </c>
      <c r="T178" s="454">
        <f t="shared" si="64"/>
        <v>2.3199999999999998</v>
      </c>
      <c r="U178" s="452">
        <f t="shared" si="64"/>
        <v>1.36</v>
      </c>
      <c r="V178" s="465">
        <f t="shared" si="55"/>
        <v>69.147000000000006</v>
      </c>
    </row>
    <row r="179" spans="1:22" ht="15.75">
      <c r="A179" s="298"/>
      <c r="B179" s="447"/>
      <c r="C179" s="457" t="s">
        <v>1144</v>
      </c>
      <c r="D179" s="458"/>
      <c r="E179" s="459"/>
      <c r="F179" s="311">
        <v>0.04</v>
      </c>
      <c r="G179" s="311">
        <v>0.06</v>
      </c>
      <c r="H179" s="321">
        <v>0.09</v>
      </c>
      <c r="I179" s="323">
        <f t="shared" si="51"/>
        <v>9.8999999999999991E-2</v>
      </c>
      <c r="J179" s="327">
        <v>0.08</v>
      </c>
      <c r="K179" s="311">
        <v>0.08</v>
      </c>
      <c r="L179" s="450">
        <v>10</v>
      </c>
      <c r="M179" s="175"/>
      <c r="N179" s="460"/>
      <c r="O179" s="451" t="str">
        <f t="shared" si="52"/>
        <v>Champignons crus</v>
      </c>
      <c r="P179" s="452">
        <f t="shared" ref="P179:U179" si="65">F179*P164</f>
        <v>10.120000000000001</v>
      </c>
      <c r="Q179" s="452">
        <f t="shared" si="65"/>
        <v>49.739999999999995</v>
      </c>
      <c r="R179" s="453">
        <f t="shared" si="65"/>
        <v>4.32</v>
      </c>
      <c r="S179" s="454">
        <f t="shared" si="65"/>
        <v>1.2869999999999999</v>
      </c>
      <c r="T179" s="454">
        <f t="shared" si="65"/>
        <v>2.3199999999999998</v>
      </c>
      <c r="U179" s="452">
        <f t="shared" si="65"/>
        <v>1.36</v>
      </c>
      <c r="V179" s="465">
        <f t="shared" si="55"/>
        <v>69.147000000000006</v>
      </c>
    </row>
    <row r="180" spans="1:22" ht="15.75">
      <c r="A180" s="298"/>
      <c r="B180" s="447"/>
      <c r="C180" s="467" t="s">
        <v>435</v>
      </c>
      <c r="D180" s="468"/>
      <c r="E180" s="469"/>
      <c r="F180" s="311">
        <v>0.04</v>
      </c>
      <c r="G180" s="311">
        <v>0.06</v>
      </c>
      <c r="H180" s="321">
        <v>0.09</v>
      </c>
      <c r="I180" s="323">
        <f t="shared" si="51"/>
        <v>9.8999999999999991E-2</v>
      </c>
      <c r="J180" s="327">
        <v>0.08</v>
      </c>
      <c r="K180" s="311">
        <v>0.08</v>
      </c>
      <c r="L180" s="450">
        <v>10</v>
      </c>
      <c r="M180" s="175"/>
      <c r="N180" s="460"/>
      <c r="O180" s="451" t="str">
        <f t="shared" si="52"/>
        <v>Fenouil</v>
      </c>
      <c r="P180" s="452">
        <f t="shared" ref="P180:U180" si="66">F180*P164</f>
        <v>10.120000000000001</v>
      </c>
      <c r="Q180" s="452">
        <f t="shared" si="66"/>
        <v>49.739999999999995</v>
      </c>
      <c r="R180" s="453">
        <f t="shared" si="66"/>
        <v>4.32</v>
      </c>
      <c r="S180" s="454">
        <f t="shared" si="66"/>
        <v>1.2869999999999999</v>
      </c>
      <c r="T180" s="454">
        <f t="shared" si="66"/>
        <v>2.3199999999999998</v>
      </c>
      <c r="U180" s="452">
        <f t="shared" si="66"/>
        <v>1.36</v>
      </c>
      <c r="V180" s="465">
        <f t="shared" si="55"/>
        <v>69.147000000000006</v>
      </c>
    </row>
    <row r="181" spans="1:22" ht="15" customHeight="1">
      <c r="A181" s="298"/>
      <c r="B181" s="456"/>
      <c r="C181" s="3134" t="s">
        <v>1145</v>
      </c>
      <c r="D181" s="3134"/>
      <c r="E181" s="3134"/>
      <c r="F181" s="3134"/>
      <c r="G181" s="3134"/>
      <c r="H181" s="3134"/>
      <c r="I181" s="3134"/>
      <c r="J181" s="3134"/>
      <c r="K181" s="3134"/>
      <c r="L181" s="3135"/>
      <c r="M181" s="437"/>
      <c r="N181" s="437"/>
      <c r="O181" s="177"/>
      <c r="P181" s="3138" t="str">
        <f>C181</f>
        <v>*- CUIDITES sans assaisonnement</v>
      </c>
      <c r="Q181" s="3139"/>
      <c r="R181" s="3139"/>
      <c r="S181" s="3139"/>
      <c r="T181" s="3139"/>
      <c r="U181" s="3139"/>
      <c r="V181" s="3140"/>
    </row>
    <row r="182" spans="1:22" ht="15" customHeight="1">
      <c r="A182" s="298"/>
      <c r="B182" s="456"/>
      <c r="C182" s="3136"/>
      <c r="D182" s="3136"/>
      <c r="E182" s="3136"/>
      <c r="F182" s="3136"/>
      <c r="G182" s="3136"/>
      <c r="H182" s="3136"/>
      <c r="I182" s="3136"/>
      <c r="J182" s="3136"/>
      <c r="K182" s="3136"/>
      <c r="L182" s="3137"/>
      <c r="M182" s="437"/>
      <c r="N182" s="437"/>
      <c r="O182" s="177"/>
      <c r="P182" s="3141"/>
      <c r="Q182" s="3142"/>
      <c r="R182" s="3142"/>
      <c r="S182" s="3142"/>
      <c r="T182" s="3142"/>
      <c r="U182" s="3142"/>
      <c r="V182" s="3143"/>
    </row>
    <row r="183" spans="1:22" ht="15.75">
      <c r="A183" s="298"/>
      <c r="B183" s="447"/>
      <c r="C183" s="470" t="s">
        <v>1146</v>
      </c>
      <c r="D183" s="471"/>
      <c r="E183" s="459"/>
      <c r="F183" s="311">
        <v>0.125</v>
      </c>
      <c r="G183" s="311">
        <v>0.16600000000000001</v>
      </c>
      <c r="H183" s="321">
        <v>0.25</v>
      </c>
      <c r="I183" s="323">
        <f t="shared" ref="I183:I200" si="67">(H183*L183%)+H183</f>
        <v>0.27500000000000002</v>
      </c>
      <c r="J183" s="327">
        <v>0.25</v>
      </c>
      <c r="K183" s="311">
        <v>0.25</v>
      </c>
      <c r="L183" s="450">
        <v>10</v>
      </c>
      <c r="M183" s="299"/>
      <c r="N183" s="299"/>
      <c r="O183" s="451" t="str">
        <f t="shared" ref="O183:O197" si="68">C183</f>
        <v>Potage à base de légumes (en litres/Kg)</v>
      </c>
      <c r="P183" s="452">
        <f t="shared" ref="P183:U183" si="69">F183*P164</f>
        <v>31.625</v>
      </c>
      <c r="Q183" s="452">
        <f t="shared" si="69"/>
        <v>137.614</v>
      </c>
      <c r="R183" s="453">
        <f t="shared" si="69"/>
        <v>12</v>
      </c>
      <c r="S183" s="454">
        <f t="shared" si="69"/>
        <v>3.5750000000000002</v>
      </c>
      <c r="T183" s="454">
        <f t="shared" si="69"/>
        <v>7.25</v>
      </c>
      <c r="U183" s="452">
        <f t="shared" si="69"/>
        <v>4.25</v>
      </c>
      <c r="V183" s="465">
        <f t="shared" ref="V183:V197" si="70">SUM(P183:U183)</f>
        <v>196.31399999999999</v>
      </c>
    </row>
    <row r="184" spans="1:22" ht="17.25">
      <c r="A184" s="298"/>
      <c r="B184" s="447"/>
      <c r="C184" s="470" t="s">
        <v>1555</v>
      </c>
      <c r="D184" s="471"/>
      <c r="E184" s="459"/>
      <c r="F184" s="311">
        <v>0.5</v>
      </c>
      <c r="G184" s="311">
        <v>0.5</v>
      </c>
      <c r="H184" s="321">
        <v>1</v>
      </c>
      <c r="I184" s="323">
        <f t="shared" si="67"/>
        <v>1.1000000000000001</v>
      </c>
      <c r="J184" s="327">
        <v>1</v>
      </c>
      <c r="K184" s="311">
        <v>1</v>
      </c>
      <c r="L184" s="450">
        <v>10</v>
      </c>
      <c r="M184" s="299"/>
      <c r="N184" s="299"/>
      <c r="O184" s="461" t="str">
        <f t="shared" si="68"/>
        <v>Artichaut entier (à l'unité)</v>
      </c>
      <c r="P184" s="462">
        <f t="shared" ref="P184:U184" si="71">F184*P164</f>
        <v>126.5</v>
      </c>
      <c r="Q184" s="462">
        <f t="shared" si="71"/>
        <v>414.5</v>
      </c>
      <c r="R184" s="463">
        <f t="shared" si="71"/>
        <v>48</v>
      </c>
      <c r="S184" s="464">
        <f t="shared" si="71"/>
        <v>14.3</v>
      </c>
      <c r="T184" s="464">
        <f t="shared" si="71"/>
        <v>29</v>
      </c>
      <c r="U184" s="462">
        <f t="shared" si="71"/>
        <v>17</v>
      </c>
      <c r="V184" s="465">
        <f t="shared" si="70"/>
        <v>649.29999999999995</v>
      </c>
    </row>
    <row r="185" spans="1:22" ht="17.25">
      <c r="A185" s="298"/>
      <c r="B185" s="447"/>
      <c r="C185" s="470" t="s">
        <v>1556</v>
      </c>
      <c r="D185" s="471"/>
      <c r="E185" s="459"/>
      <c r="F185" s="311">
        <v>0.05</v>
      </c>
      <c r="G185" s="311">
        <v>7.0000000000000007E-2</v>
      </c>
      <c r="H185" s="321">
        <v>0.09</v>
      </c>
      <c r="I185" s="323">
        <f t="shared" si="67"/>
        <v>9.8999999999999991E-2</v>
      </c>
      <c r="J185" s="327">
        <v>0.08</v>
      </c>
      <c r="K185" s="311">
        <v>0.08</v>
      </c>
      <c r="L185" s="450">
        <v>10</v>
      </c>
      <c r="M185" s="299"/>
      <c r="N185" s="299"/>
      <c r="O185" s="451" t="str">
        <f t="shared" si="68"/>
        <v>Fond d'artichaut</v>
      </c>
      <c r="P185" s="452">
        <f t="shared" ref="P185:U185" si="72">F185*P164</f>
        <v>12.65</v>
      </c>
      <c r="Q185" s="452">
        <f t="shared" si="72"/>
        <v>58.030000000000008</v>
      </c>
      <c r="R185" s="453">
        <f t="shared" si="72"/>
        <v>4.32</v>
      </c>
      <c r="S185" s="454">
        <f t="shared" si="72"/>
        <v>1.2869999999999999</v>
      </c>
      <c r="T185" s="454">
        <f t="shared" si="72"/>
        <v>2.3199999999999998</v>
      </c>
      <c r="U185" s="452">
        <f t="shared" si="72"/>
        <v>1.36</v>
      </c>
      <c r="V185" s="465">
        <f t="shared" si="70"/>
        <v>79.966999999999999</v>
      </c>
    </row>
    <row r="186" spans="1:22" ht="15.75">
      <c r="A186" s="298"/>
      <c r="B186" s="447"/>
      <c r="C186" s="470" t="s">
        <v>359</v>
      </c>
      <c r="D186" s="471"/>
      <c r="E186" s="459"/>
      <c r="F186" s="311">
        <v>0.05</v>
      </c>
      <c r="G186" s="311">
        <v>7.0000000000000007E-2</v>
      </c>
      <c r="H186" s="321">
        <v>0.09</v>
      </c>
      <c r="I186" s="323">
        <f t="shared" si="67"/>
        <v>9.8999999999999991E-2</v>
      </c>
      <c r="J186" s="327">
        <v>0.08</v>
      </c>
      <c r="K186" s="311">
        <v>0.08</v>
      </c>
      <c r="L186" s="450">
        <v>10</v>
      </c>
      <c r="M186" s="299"/>
      <c r="N186" s="299"/>
      <c r="O186" s="451" t="str">
        <f t="shared" si="68"/>
        <v>Asperges</v>
      </c>
      <c r="P186" s="452">
        <f t="shared" ref="P186:U186" si="73">F186*P164</f>
        <v>12.65</v>
      </c>
      <c r="Q186" s="452">
        <f t="shared" si="73"/>
        <v>58.030000000000008</v>
      </c>
      <c r="R186" s="453">
        <f t="shared" si="73"/>
        <v>4.32</v>
      </c>
      <c r="S186" s="454">
        <f t="shared" si="73"/>
        <v>1.2869999999999999</v>
      </c>
      <c r="T186" s="454">
        <f t="shared" si="73"/>
        <v>2.3199999999999998</v>
      </c>
      <c r="U186" s="452">
        <f t="shared" si="73"/>
        <v>1.36</v>
      </c>
      <c r="V186" s="465">
        <f t="shared" si="70"/>
        <v>79.966999999999999</v>
      </c>
    </row>
    <row r="187" spans="1:22" ht="15.75">
      <c r="A187" s="298"/>
      <c r="B187" s="447"/>
      <c r="C187" s="470" t="s">
        <v>360</v>
      </c>
      <c r="D187" s="471"/>
      <c r="E187" s="459"/>
      <c r="F187" s="311">
        <v>0.05</v>
      </c>
      <c r="G187" s="311">
        <v>7.0000000000000007E-2</v>
      </c>
      <c r="H187" s="321">
        <v>0.1</v>
      </c>
      <c r="I187" s="323">
        <f t="shared" si="67"/>
        <v>0.11000000000000001</v>
      </c>
      <c r="J187" s="327">
        <v>0.08</v>
      </c>
      <c r="K187" s="311">
        <v>0.08</v>
      </c>
      <c r="L187" s="450">
        <v>10</v>
      </c>
      <c r="M187" s="299"/>
      <c r="N187" s="299"/>
      <c r="O187" s="451" t="str">
        <f t="shared" si="68"/>
        <v>Betteraves</v>
      </c>
      <c r="P187" s="452">
        <f t="shared" ref="P187:U187" si="74">F187*P164</f>
        <v>12.65</v>
      </c>
      <c r="Q187" s="452">
        <f t="shared" si="74"/>
        <v>58.030000000000008</v>
      </c>
      <c r="R187" s="453">
        <f t="shared" si="74"/>
        <v>4.8000000000000007</v>
      </c>
      <c r="S187" s="454">
        <f t="shared" si="74"/>
        <v>1.4300000000000002</v>
      </c>
      <c r="T187" s="454">
        <f t="shared" si="74"/>
        <v>2.3199999999999998</v>
      </c>
      <c r="U187" s="452">
        <f t="shared" si="74"/>
        <v>1.36</v>
      </c>
      <c r="V187" s="465">
        <f t="shared" si="70"/>
        <v>80.59</v>
      </c>
    </row>
    <row r="188" spans="1:22" ht="15.75">
      <c r="A188" s="298"/>
      <c r="B188" s="447"/>
      <c r="C188" s="470" t="s">
        <v>1147</v>
      </c>
      <c r="D188" s="471"/>
      <c r="E188" s="459"/>
      <c r="F188" s="311">
        <v>0.05</v>
      </c>
      <c r="G188" s="311">
        <v>7.0000000000000007E-2</v>
      </c>
      <c r="H188" s="321">
        <v>0.1</v>
      </c>
      <c r="I188" s="323">
        <f t="shared" si="67"/>
        <v>0.11000000000000001</v>
      </c>
      <c r="J188" s="327">
        <v>0.08</v>
      </c>
      <c r="K188" s="311">
        <v>0.08</v>
      </c>
      <c r="L188" s="450">
        <v>10</v>
      </c>
      <c r="M188" s="299"/>
      <c r="N188" s="299"/>
      <c r="O188" s="451" t="str">
        <f t="shared" si="68"/>
        <v>Céleri</v>
      </c>
      <c r="P188" s="452">
        <f t="shared" ref="P188:U188" si="75">F188*P164</f>
        <v>12.65</v>
      </c>
      <c r="Q188" s="452">
        <f t="shared" si="75"/>
        <v>58.030000000000008</v>
      </c>
      <c r="R188" s="453">
        <f t="shared" si="75"/>
        <v>4.8000000000000007</v>
      </c>
      <c r="S188" s="454">
        <f t="shared" si="75"/>
        <v>1.4300000000000002</v>
      </c>
      <c r="T188" s="454">
        <f t="shared" si="75"/>
        <v>2.3199999999999998</v>
      </c>
      <c r="U188" s="452">
        <f t="shared" si="75"/>
        <v>1.36</v>
      </c>
      <c r="V188" s="465">
        <f t="shared" si="70"/>
        <v>80.59</v>
      </c>
    </row>
    <row r="189" spans="1:22" ht="15.75">
      <c r="A189" s="298"/>
      <c r="B189" s="447"/>
      <c r="C189" s="470" t="s">
        <v>380</v>
      </c>
      <c r="D189" s="471"/>
      <c r="E189" s="459"/>
      <c r="F189" s="311">
        <v>0.05</v>
      </c>
      <c r="G189" s="311">
        <v>7.0000000000000007E-2</v>
      </c>
      <c r="H189" s="321">
        <v>0.11</v>
      </c>
      <c r="I189" s="323">
        <f t="shared" si="67"/>
        <v>0.121</v>
      </c>
      <c r="J189" s="327">
        <v>0.08</v>
      </c>
      <c r="K189" s="311">
        <v>0.08</v>
      </c>
      <c r="L189" s="450">
        <v>10</v>
      </c>
      <c r="M189" s="299"/>
      <c r="N189" s="299"/>
      <c r="O189" s="451" t="str">
        <f t="shared" si="68"/>
        <v>Champignons</v>
      </c>
      <c r="P189" s="452">
        <f t="shared" ref="P189:U189" si="76">F189*P164</f>
        <v>12.65</v>
      </c>
      <c r="Q189" s="452">
        <f t="shared" si="76"/>
        <v>58.030000000000008</v>
      </c>
      <c r="R189" s="453">
        <f t="shared" si="76"/>
        <v>5.28</v>
      </c>
      <c r="S189" s="454">
        <f t="shared" si="76"/>
        <v>1.573</v>
      </c>
      <c r="T189" s="454">
        <f t="shared" si="76"/>
        <v>2.3199999999999998</v>
      </c>
      <c r="U189" s="452">
        <f t="shared" si="76"/>
        <v>1.36</v>
      </c>
      <c r="V189" s="465">
        <f t="shared" si="70"/>
        <v>81.212999999999994</v>
      </c>
    </row>
    <row r="190" spans="1:22" ht="15.75">
      <c r="A190" s="298"/>
      <c r="B190" s="447"/>
      <c r="C190" s="470" t="s">
        <v>1148</v>
      </c>
      <c r="D190" s="471"/>
      <c r="E190" s="459"/>
      <c r="F190" s="311">
        <v>0.05</v>
      </c>
      <c r="G190" s="311">
        <v>7.0000000000000007E-2</v>
      </c>
      <c r="H190" s="321">
        <v>0.1</v>
      </c>
      <c r="I190" s="323">
        <f t="shared" si="67"/>
        <v>0.11000000000000001</v>
      </c>
      <c r="J190" s="327">
        <v>0.08</v>
      </c>
      <c r="K190" s="311">
        <v>0.08</v>
      </c>
      <c r="L190" s="450">
        <v>10</v>
      </c>
      <c r="M190" s="299"/>
      <c r="N190" s="299"/>
      <c r="O190" s="451" t="str">
        <f t="shared" si="68"/>
        <v>Choux fleurs</v>
      </c>
      <c r="P190" s="452">
        <f t="shared" ref="P190:U190" si="77">F190*P164</f>
        <v>12.65</v>
      </c>
      <c r="Q190" s="452">
        <f t="shared" si="77"/>
        <v>58.030000000000008</v>
      </c>
      <c r="R190" s="453">
        <f t="shared" si="77"/>
        <v>4.8000000000000007</v>
      </c>
      <c r="S190" s="454">
        <f t="shared" si="77"/>
        <v>1.4300000000000002</v>
      </c>
      <c r="T190" s="454">
        <f t="shared" si="77"/>
        <v>2.3199999999999998</v>
      </c>
      <c r="U190" s="452">
        <f t="shared" si="77"/>
        <v>1.36</v>
      </c>
      <c r="V190" s="465">
        <f t="shared" si="70"/>
        <v>80.59</v>
      </c>
    </row>
    <row r="191" spans="1:22" ht="15.75">
      <c r="A191" s="298"/>
      <c r="B191" s="447"/>
      <c r="C191" s="470" t="s">
        <v>1149</v>
      </c>
      <c r="D191" s="471"/>
      <c r="E191" s="459"/>
      <c r="F191" s="311">
        <v>0.04</v>
      </c>
      <c r="G191" s="311">
        <v>0.06</v>
      </c>
      <c r="H191" s="321">
        <v>0.09</v>
      </c>
      <c r="I191" s="323">
        <f t="shared" si="67"/>
        <v>9.8999999999999991E-2</v>
      </c>
      <c r="J191" s="327">
        <v>7.0000000000000007E-2</v>
      </c>
      <c r="K191" s="311">
        <v>7.0000000000000007E-2</v>
      </c>
      <c r="L191" s="450">
        <v>10</v>
      </c>
      <c r="M191" s="299"/>
      <c r="N191" s="299"/>
      <c r="O191" s="451" t="str">
        <f t="shared" si="68"/>
        <v>Cœurs de palmier</v>
      </c>
      <c r="P191" s="452">
        <f t="shared" ref="P191:U191" si="78">F191*P164</f>
        <v>10.120000000000001</v>
      </c>
      <c r="Q191" s="452">
        <f t="shared" si="78"/>
        <v>49.739999999999995</v>
      </c>
      <c r="R191" s="453">
        <f t="shared" si="78"/>
        <v>4.32</v>
      </c>
      <c r="S191" s="454">
        <f t="shared" si="78"/>
        <v>1.2869999999999999</v>
      </c>
      <c r="T191" s="454">
        <f t="shared" si="78"/>
        <v>2.0300000000000002</v>
      </c>
      <c r="U191" s="452">
        <f t="shared" si="78"/>
        <v>1.1900000000000002</v>
      </c>
      <c r="V191" s="465">
        <f t="shared" si="70"/>
        <v>68.687000000000012</v>
      </c>
    </row>
    <row r="192" spans="1:22" ht="15.75">
      <c r="A192" s="298"/>
      <c r="B192" s="447"/>
      <c r="C192" s="470" t="s">
        <v>435</v>
      </c>
      <c r="D192" s="471"/>
      <c r="E192" s="459"/>
      <c r="F192" s="311">
        <v>0.04</v>
      </c>
      <c r="G192" s="311">
        <v>0.06</v>
      </c>
      <c r="H192" s="321">
        <v>0.09</v>
      </c>
      <c r="I192" s="323">
        <f t="shared" si="67"/>
        <v>9.8999999999999991E-2</v>
      </c>
      <c r="J192" s="327">
        <v>7.0000000000000007E-2</v>
      </c>
      <c r="K192" s="311">
        <v>7.0000000000000007E-2</v>
      </c>
      <c r="L192" s="450">
        <v>10</v>
      </c>
      <c r="M192" s="299"/>
      <c r="N192" s="299"/>
      <c r="O192" s="451" t="str">
        <f t="shared" si="68"/>
        <v>Fenouil</v>
      </c>
      <c r="P192" s="452">
        <f t="shared" ref="P192:U192" si="79">F192*P164</f>
        <v>10.120000000000001</v>
      </c>
      <c r="Q192" s="452">
        <f t="shared" si="79"/>
        <v>49.739999999999995</v>
      </c>
      <c r="R192" s="453">
        <f t="shared" si="79"/>
        <v>4.32</v>
      </c>
      <c r="S192" s="454">
        <f t="shared" si="79"/>
        <v>1.2869999999999999</v>
      </c>
      <c r="T192" s="454">
        <f t="shared" si="79"/>
        <v>2.0300000000000002</v>
      </c>
      <c r="U192" s="452">
        <f t="shared" si="79"/>
        <v>1.1900000000000002</v>
      </c>
      <c r="V192" s="465">
        <f t="shared" si="70"/>
        <v>68.687000000000012</v>
      </c>
    </row>
    <row r="193" spans="1:22" ht="15.75">
      <c r="A193" s="298"/>
      <c r="B193" s="447"/>
      <c r="C193" s="470" t="s">
        <v>1150</v>
      </c>
      <c r="D193" s="471"/>
      <c r="E193" s="459"/>
      <c r="F193" s="311">
        <v>0.05</v>
      </c>
      <c r="G193" s="311">
        <v>7.0000000000000007E-2</v>
      </c>
      <c r="H193" s="321">
        <v>0.11</v>
      </c>
      <c r="I193" s="323">
        <f t="shared" si="67"/>
        <v>0.121</v>
      </c>
      <c r="J193" s="327">
        <v>0.08</v>
      </c>
      <c r="K193" s="311">
        <v>0.08</v>
      </c>
      <c r="L193" s="450">
        <v>10</v>
      </c>
      <c r="M193" s="299"/>
      <c r="N193" s="299"/>
      <c r="O193" s="451" t="str">
        <f t="shared" si="68"/>
        <v>Haricots verts</v>
      </c>
      <c r="P193" s="452">
        <f t="shared" ref="P193:U193" si="80">F193*P164</f>
        <v>12.65</v>
      </c>
      <c r="Q193" s="452">
        <f t="shared" si="80"/>
        <v>58.030000000000008</v>
      </c>
      <c r="R193" s="453">
        <f t="shared" si="80"/>
        <v>5.28</v>
      </c>
      <c r="S193" s="454">
        <f t="shared" si="80"/>
        <v>1.573</v>
      </c>
      <c r="T193" s="454">
        <f t="shared" si="80"/>
        <v>2.3199999999999998</v>
      </c>
      <c r="U193" s="452">
        <f t="shared" si="80"/>
        <v>1.36</v>
      </c>
      <c r="V193" s="465">
        <f t="shared" si="70"/>
        <v>81.212999999999994</v>
      </c>
    </row>
    <row r="194" spans="1:22" ht="15.75">
      <c r="A194" s="298"/>
      <c r="B194" s="447"/>
      <c r="C194" s="470" t="s">
        <v>1151</v>
      </c>
      <c r="D194" s="471"/>
      <c r="E194" s="459"/>
      <c r="F194" s="311">
        <v>0.05</v>
      </c>
      <c r="G194" s="311">
        <v>7.0000000000000007E-2</v>
      </c>
      <c r="H194" s="321">
        <v>0.11</v>
      </c>
      <c r="I194" s="323">
        <f t="shared" si="67"/>
        <v>0.121</v>
      </c>
      <c r="J194" s="327">
        <v>0.08</v>
      </c>
      <c r="K194" s="311">
        <v>0.08</v>
      </c>
      <c r="L194" s="450">
        <v>10</v>
      </c>
      <c r="M194" s="299"/>
      <c r="N194" s="299"/>
      <c r="O194" s="451" t="str">
        <f t="shared" si="68"/>
        <v>Poireaux (blancs de poireaux)</v>
      </c>
      <c r="P194" s="452">
        <f t="shared" ref="P194:U194" si="81">F194*P164</f>
        <v>12.65</v>
      </c>
      <c r="Q194" s="452">
        <f t="shared" si="81"/>
        <v>58.030000000000008</v>
      </c>
      <c r="R194" s="453">
        <f t="shared" si="81"/>
        <v>5.28</v>
      </c>
      <c r="S194" s="454">
        <f t="shared" si="81"/>
        <v>1.573</v>
      </c>
      <c r="T194" s="454">
        <f t="shared" si="81"/>
        <v>2.3199999999999998</v>
      </c>
      <c r="U194" s="452">
        <f t="shared" si="81"/>
        <v>1.36</v>
      </c>
      <c r="V194" s="465">
        <f t="shared" si="70"/>
        <v>81.212999999999994</v>
      </c>
    </row>
    <row r="195" spans="1:22" ht="15.75">
      <c r="A195" s="298"/>
      <c r="B195" s="447"/>
      <c r="C195" s="470" t="s">
        <v>1152</v>
      </c>
      <c r="D195" s="471"/>
      <c r="E195" s="459"/>
      <c r="F195" s="311">
        <v>0.05</v>
      </c>
      <c r="G195" s="311">
        <v>7.0000000000000007E-2</v>
      </c>
      <c r="H195" s="321">
        <v>0.11</v>
      </c>
      <c r="I195" s="323">
        <f t="shared" si="67"/>
        <v>0.121</v>
      </c>
      <c r="J195" s="327">
        <v>0.08</v>
      </c>
      <c r="K195" s="311">
        <v>0.08</v>
      </c>
      <c r="L195" s="450">
        <v>10</v>
      </c>
      <c r="M195" s="299"/>
      <c r="N195" s="299"/>
      <c r="O195" s="451" t="str">
        <f t="shared" si="68"/>
        <v>Salade composée à base de légumes cuits</v>
      </c>
      <c r="P195" s="452">
        <f t="shared" ref="P195:U195" si="82">F195*P164</f>
        <v>12.65</v>
      </c>
      <c r="Q195" s="452">
        <f t="shared" si="82"/>
        <v>58.030000000000008</v>
      </c>
      <c r="R195" s="453">
        <f t="shared" si="82"/>
        <v>5.28</v>
      </c>
      <c r="S195" s="454">
        <f t="shared" si="82"/>
        <v>1.573</v>
      </c>
      <c r="T195" s="454">
        <f t="shared" si="82"/>
        <v>2.3199999999999998</v>
      </c>
      <c r="U195" s="452">
        <f t="shared" si="82"/>
        <v>1.36</v>
      </c>
      <c r="V195" s="465">
        <f t="shared" si="70"/>
        <v>81.212999999999994</v>
      </c>
    </row>
    <row r="196" spans="1:22" ht="15.75">
      <c r="A196" s="298"/>
      <c r="B196" s="447"/>
      <c r="C196" s="470" t="s">
        <v>1153</v>
      </c>
      <c r="D196" s="471"/>
      <c r="E196" s="459"/>
      <c r="F196" s="311">
        <v>0.05</v>
      </c>
      <c r="G196" s="311">
        <v>7.0000000000000007E-2</v>
      </c>
      <c r="H196" s="321">
        <v>0.11</v>
      </c>
      <c r="I196" s="323">
        <f t="shared" si="67"/>
        <v>0.121</v>
      </c>
      <c r="J196" s="327">
        <v>7.0000000000000007E-2</v>
      </c>
      <c r="K196" s="311">
        <v>7.0000000000000007E-2</v>
      </c>
      <c r="L196" s="450">
        <v>10</v>
      </c>
      <c r="M196" s="299"/>
      <c r="N196" s="299"/>
      <c r="O196" s="451" t="str">
        <f t="shared" si="68"/>
        <v>Soja (germes de haricots mungo)</v>
      </c>
      <c r="P196" s="452">
        <f t="shared" ref="P196:U196" si="83">F196*P164</f>
        <v>12.65</v>
      </c>
      <c r="Q196" s="452">
        <f t="shared" si="83"/>
        <v>58.030000000000008</v>
      </c>
      <c r="R196" s="453">
        <f t="shared" si="83"/>
        <v>5.28</v>
      </c>
      <c r="S196" s="454">
        <f t="shared" si="83"/>
        <v>1.573</v>
      </c>
      <c r="T196" s="454">
        <f t="shared" si="83"/>
        <v>2.0300000000000002</v>
      </c>
      <c r="U196" s="452">
        <f t="shared" si="83"/>
        <v>1.1900000000000002</v>
      </c>
      <c r="V196" s="465">
        <f t="shared" si="70"/>
        <v>80.753</v>
      </c>
    </row>
    <row r="197" spans="1:22" ht="15.75">
      <c r="A197" s="298"/>
      <c r="B197" s="447"/>
      <c r="C197" s="472" t="s">
        <v>1154</v>
      </c>
      <c r="D197" s="473"/>
      <c r="E197" s="469"/>
      <c r="F197" s="311">
        <v>0.03</v>
      </c>
      <c r="G197" s="311">
        <v>0.03</v>
      </c>
      <c r="H197" s="321">
        <v>0.04</v>
      </c>
      <c r="I197" s="323">
        <f t="shared" si="67"/>
        <v>4.3999999999999997E-2</v>
      </c>
      <c r="J197" s="327">
        <v>0.03</v>
      </c>
      <c r="K197" s="311">
        <v>0.03</v>
      </c>
      <c r="L197" s="450">
        <v>10</v>
      </c>
      <c r="M197" s="299"/>
      <c r="N197" s="299"/>
      <c r="O197" s="451" t="str">
        <f t="shared" si="68"/>
        <v>Terrine de légumes</v>
      </c>
      <c r="P197" s="452">
        <f t="shared" ref="P197:U197" si="84">F197*P164</f>
        <v>7.59</v>
      </c>
      <c r="Q197" s="452">
        <f t="shared" si="84"/>
        <v>24.869999999999997</v>
      </c>
      <c r="R197" s="453">
        <f t="shared" si="84"/>
        <v>1.92</v>
      </c>
      <c r="S197" s="454">
        <f t="shared" si="84"/>
        <v>0.57199999999999995</v>
      </c>
      <c r="T197" s="454">
        <f t="shared" si="84"/>
        <v>0.87</v>
      </c>
      <c r="U197" s="452">
        <f t="shared" si="84"/>
        <v>0.51</v>
      </c>
      <c r="V197" s="465">
        <f t="shared" si="70"/>
        <v>36.331999999999994</v>
      </c>
    </row>
    <row r="198" spans="1:22" ht="15" customHeight="1">
      <c r="A198" s="298"/>
      <c r="B198" s="456"/>
      <c r="C198" s="3134" t="s">
        <v>1155</v>
      </c>
      <c r="D198" s="3134"/>
      <c r="E198" s="3134"/>
      <c r="F198" s="3134"/>
      <c r="G198" s="3134"/>
      <c r="H198" s="3134"/>
      <c r="I198" s="3134"/>
      <c r="J198" s="3134"/>
      <c r="K198" s="3134"/>
      <c r="L198" s="3135"/>
      <c r="M198" s="437"/>
      <c r="N198" s="437"/>
      <c r="O198" s="177"/>
      <c r="P198" s="3138" t="str">
        <f>C198</f>
        <v xml:space="preserve">*- ENTRÉES DE FÉCULENT </v>
      </c>
      <c r="Q198" s="3139"/>
      <c r="R198" s="3139"/>
      <c r="S198" s="3139"/>
      <c r="T198" s="3139"/>
      <c r="U198" s="3139"/>
      <c r="V198" s="3140"/>
    </row>
    <row r="199" spans="1:22" ht="15" customHeight="1">
      <c r="A199" s="298"/>
      <c r="B199" s="456"/>
      <c r="C199" s="3136"/>
      <c r="D199" s="3136"/>
      <c r="E199" s="3136"/>
      <c r="F199" s="3136"/>
      <c r="G199" s="3136"/>
      <c r="H199" s="3136"/>
      <c r="I199" s="3136"/>
      <c r="J199" s="3136"/>
      <c r="K199" s="3136"/>
      <c r="L199" s="3137"/>
      <c r="M199" s="437"/>
      <c r="N199" s="437"/>
      <c r="O199" s="177"/>
      <c r="P199" s="3141"/>
      <c r="Q199" s="3142"/>
      <c r="R199" s="3142"/>
      <c r="S199" s="3142"/>
      <c r="T199" s="3142"/>
      <c r="U199" s="3142"/>
      <c r="V199" s="3143"/>
    </row>
    <row r="200" spans="1:22" ht="15.75">
      <c r="A200" s="298"/>
      <c r="B200" s="456"/>
      <c r="C200" s="474" t="s">
        <v>1156</v>
      </c>
      <c r="D200" s="474"/>
      <c r="E200" s="475"/>
      <c r="F200" s="476">
        <v>0.06</v>
      </c>
      <c r="G200" s="476">
        <v>0.08</v>
      </c>
      <c r="H200" s="477">
        <v>0.13</v>
      </c>
      <c r="I200" s="323">
        <f t="shared" si="67"/>
        <v>0.14300000000000002</v>
      </c>
      <c r="J200" s="478">
        <v>0.1</v>
      </c>
      <c r="K200" s="476">
        <v>0.1</v>
      </c>
      <c r="L200" s="479">
        <v>10</v>
      </c>
      <c r="M200" s="299"/>
      <c r="N200" s="299"/>
      <c r="O200" s="177"/>
      <c r="P200" s="452">
        <f t="shared" ref="P200:U200" si="85">F200*P164</f>
        <v>15.18</v>
      </c>
      <c r="Q200" s="452">
        <f t="shared" si="85"/>
        <v>66.320000000000007</v>
      </c>
      <c r="R200" s="453">
        <f t="shared" si="85"/>
        <v>6.24</v>
      </c>
      <c r="S200" s="454">
        <f t="shared" si="85"/>
        <v>1.8590000000000002</v>
      </c>
      <c r="T200" s="454">
        <f t="shared" si="85"/>
        <v>2.9000000000000004</v>
      </c>
      <c r="U200" s="452">
        <f t="shared" si="85"/>
        <v>1.7000000000000002</v>
      </c>
      <c r="V200" s="465">
        <f>SUM(P200:U200)</f>
        <v>94.198999999999998</v>
      </c>
    </row>
    <row r="201" spans="1:22" ht="15" customHeight="1">
      <c r="A201" s="298"/>
      <c r="B201" s="456"/>
      <c r="C201" s="3134" t="s">
        <v>1157</v>
      </c>
      <c r="D201" s="3134"/>
      <c r="E201" s="3134"/>
      <c r="F201" s="3134"/>
      <c r="G201" s="3134"/>
      <c r="H201" s="3134"/>
      <c r="I201" s="3134"/>
      <c r="J201" s="3134"/>
      <c r="K201" s="3134"/>
      <c r="L201" s="3135"/>
      <c r="M201" s="437"/>
      <c r="N201" s="437"/>
      <c r="O201" s="177"/>
      <c r="P201" s="3138" t="str">
        <f>C201</f>
        <v>*- ENTREES PROTIDIQUES DIVERSES</v>
      </c>
      <c r="Q201" s="3139"/>
      <c r="R201" s="3139"/>
      <c r="S201" s="3139"/>
      <c r="T201" s="3139"/>
      <c r="U201" s="3139"/>
      <c r="V201" s="3140"/>
    </row>
    <row r="202" spans="1:22" ht="15" customHeight="1">
      <c r="A202" s="298"/>
      <c r="B202" s="456"/>
      <c r="C202" s="3136"/>
      <c r="D202" s="3136"/>
      <c r="E202" s="3136"/>
      <c r="F202" s="3136"/>
      <c r="G202" s="3136"/>
      <c r="H202" s="3136"/>
      <c r="I202" s="3136"/>
      <c r="J202" s="3136"/>
      <c r="K202" s="3136"/>
      <c r="L202" s="3137"/>
      <c r="M202" s="437"/>
      <c r="N202" s="437"/>
      <c r="O202" s="177"/>
      <c r="P202" s="3141"/>
      <c r="Q202" s="3142"/>
      <c r="R202" s="3142"/>
      <c r="S202" s="3142"/>
      <c r="T202" s="3142"/>
      <c r="U202" s="3142"/>
      <c r="V202" s="3143"/>
    </row>
    <row r="203" spans="1:22">
      <c r="A203" s="480"/>
      <c r="B203" s="481"/>
      <c r="C203" s="482" t="s">
        <v>1557</v>
      </c>
      <c r="D203" s="482"/>
      <c r="E203" s="483"/>
      <c r="F203" s="484">
        <v>0.5</v>
      </c>
      <c r="G203" s="484">
        <v>1</v>
      </c>
      <c r="H203" s="485">
        <v>1.25</v>
      </c>
      <c r="I203" s="486">
        <f t="shared" ref="I203:I213" si="86">(H203*L203%)+H203</f>
        <v>1.375</v>
      </c>
      <c r="J203" s="485">
        <v>1</v>
      </c>
      <c r="K203" s="484">
        <v>1</v>
      </c>
      <c r="L203" s="487">
        <v>10</v>
      </c>
      <c r="M203" s="488"/>
      <c r="N203" s="488"/>
      <c r="O203" s="461" t="str">
        <f t="shared" ref="O203:O214" si="87">C203</f>
        <v>Œuf dur (à l'unité)</v>
      </c>
      <c r="P203" s="462">
        <f t="shared" ref="P203:U203" si="88">F203*P164</f>
        <v>126.5</v>
      </c>
      <c r="Q203" s="462">
        <f t="shared" si="88"/>
        <v>829</v>
      </c>
      <c r="R203" s="463">
        <f t="shared" si="88"/>
        <v>60</v>
      </c>
      <c r="S203" s="464">
        <f t="shared" si="88"/>
        <v>17.875</v>
      </c>
      <c r="T203" s="464">
        <f t="shared" si="88"/>
        <v>29</v>
      </c>
      <c r="U203" s="462">
        <f t="shared" si="88"/>
        <v>17</v>
      </c>
      <c r="V203" s="465">
        <f t="shared" ref="V203:V214" si="89">SUM(P203:U203)</f>
        <v>1079.375</v>
      </c>
    </row>
    <row r="204" spans="1:22" ht="15.75">
      <c r="A204" s="298"/>
      <c r="B204" s="447"/>
      <c r="C204" s="471" t="s">
        <v>1158</v>
      </c>
      <c r="D204" s="471"/>
      <c r="E204" s="459"/>
      <c r="F204" s="311">
        <v>0</v>
      </c>
      <c r="G204" s="311">
        <v>0.04</v>
      </c>
      <c r="H204" s="321">
        <v>0.05</v>
      </c>
      <c r="I204" s="323">
        <f t="shared" si="86"/>
        <v>5.5000000000000007E-2</v>
      </c>
      <c r="J204" s="327">
        <v>0.06</v>
      </c>
      <c r="K204" s="311">
        <v>0.06</v>
      </c>
      <c r="L204" s="450">
        <v>10</v>
      </c>
      <c r="M204" s="299"/>
      <c r="N204" s="299"/>
      <c r="O204" s="451" t="str">
        <f t="shared" si="87"/>
        <v>Hareng/garniture</v>
      </c>
      <c r="P204" s="452">
        <f t="shared" ref="P204:U204" si="90">F204*P164</f>
        <v>0</v>
      </c>
      <c r="Q204" s="452">
        <f t="shared" si="90"/>
        <v>33.160000000000004</v>
      </c>
      <c r="R204" s="453">
        <f t="shared" si="90"/>
        <v>2.4000000000000004</v>
      </c>
      <c r="S204" s="454">
        <f t="shared" si="90"/>
        <v>0.71500000000000008</v>
      </c>
      <c r="T204" s="454">
        <f t="shared" si="90"/>
        <v>1.74</v>
      </c>
      <c r="U204" s="452">
        <f t="shared" si="90"/>
        <v>1.02</v>
      </c>
      <c r="V204" s="465">
        <f t="shared" si="89"/>
        <v>39.035000000000011</v>
      </c>
    </row>
    <row r="205" spans="1:22" ht="15.75">
      <c r="A205" s="298"/>
      <c r="B205" s="447"/>
      <c r="C205" s="471" t="s">
        <v>1159</v>
      </c>
      <c r="D205" s="471"/>
      <c r="E205" s="459"/>
      <c r="F205" s="311">
        <v>0.03</v>
      </c>
      <c r="G205" s="311">
        <v>0.03</v>
      </c>
      <c r="H205" s="321">
        <v>4.4999999999999998E-2</v>
      </c>
      <c r="I205" s="323">
        <f t="shared" si="86"/>
        <v>4.9499999999999995E-2</v>
      </c>
      <c r="J205" s="327">
        <v>0.05</v>
      </c>
      <c r="K205" s="311">
        <v>0.05</v>
      </c>
      <c r="L205" s="450">
        <v>10</v>
      </c>
      <c r="M205" s="299"/>
      <c r="N205" s="299"/>
      <c r="O205" s="451" t="str">
        <f t="shared" si="87"/>
        <v>Maquereau</v>
      </c>
      <c r="P205" s="452">
        <f t="shared" ref="P205:U205" si="91">F205*P164</f>
        <v>7.59</v>
      </c>
      <c r="Q205" s="452">
        <f t="shared" si="91"/>
        <v>24.869999999999997</v>
      </c>
      <c r="R205" s="453">
        <f t="shared" si="91"/>
        <v>2.16</v>
      </c>
      <c r="S205" s="454">
        <f t="shared" si="91"/>
        <v>0.64349999999999996</v>
      </c>
      <c r="T205" s="454">
        <f t="shared" si="91"/>
        <v>1.4500000000000002</v>
      </c>
      <c r="U205" s="452">
        <f t="shared" si="91"/>
        <v>0.85000000000000009</v>
      </c>
      <c r="V205" s="465">
        <f t="shared" si="89"/>
        <v>37.563499999999998</v>
      </c>
    </row>
    <row r="206" spans="1:22" ht="15.75">
      <c r="A206" s="298"/>
      <c r="B206" s="447"/>
      <c r="C206" s="471" t="s">
        <v>1558</v>
      </c>
      <c r="D206" s="471"/>
      <c r="E206" s="459"/>
      <c r="F206" s="311">
        <v>1</v>
      </c>
      <c r="G206" s="311">
        <v>1</v>
      </c>
      <c r="H206" s="321">
        <v>2</v>
      </c>
      <c r="I206" s="323">
        <f t="shared" si="86"/>
        <v>2.2000000000000002</v>
      </c>
      <c r="J206" s="327">
        <v>2</v>
      </c>
      <c r="K206" s="311">
        <v>2</v>
      </c>
      <c r="L206" s="450">
        <v>10</v>
      </c>
      <c r="M206" s="299"/>
      <c r="N206" s="299"/>
      <c r="O206" s="461" t="str">
        <f t="shared" si="87"/>
        <v>Sardines (à l'unité) sauf exception mentionnée</v>
      </c>
      <c r="P206" s="462">
        <f t="shared" ref="P206:U206" si="92">F206*P164</f>
        <v>253</v>
      </c>
      <c r="Q206" s="462">
        <f t="shared" si="92"/>
        <v>829</v>
      </c>
      <c r="R206" s="463">
        <f t="shared" si="92"/>
        <v>96</v>
      </c>
      <c r="S206" s="464">
        <f t="shared" si="92"/>
        <v>28.6</v>
      </c>
      <c r="T206" s="464">
        <f t="shared" si="92"/>
        <v>58</v>
      </c>
      <c r="U206" s="462">
        <f t="shared" si="92"/>
        <v>34</v>
      </c>
      <c r="V206" s="465">
        <f t="shared" si="89"/>
        <v>1298.5999999999999</v>
      </c>
    </row>
    <row r="207" spans="1:22" ht="15.75">
      <c r="A207" s="298"/>
      <c r="B207" s="447"/>
      <c r="C207" s="471" t="s">
        <v>1160</v>
      </c>
      <c r="D207" s="471"/>
      <c r="E207" s="459"/>
      <c r="F207" s="311">
        <v>0.03</v>
      </c>
      <c r="G207" s="311">
        <v>0.03</v>
      </c>
      <c r="H207" s="321">
        <v>4.4999999999999998E-2</v>
      </c>
      <c r="I207" s="323">
        <f t="shared" si="86"/>
        <v>4.9499999999999995E-2</v>
      </c>
      <c r="J207" s="327">
        <v>0.05</v>
      </c>
      <c r="K207" s="311">
        <v>0.05</v>
      </c>
      <c r="L207" s="450">
        <v>10</v>
      </c>
      <c r="M207" s="299"/>
      <c r="N207" s="299"/>
      <c r="O207" s="451" t="str">
        <f t="shared" si="87"/>
        <v>Thon au naturel</v>
      </c>
      <c r="P207" s="452">
        <f t="shared" ref="P207:U207" si="93">F207*P164</f>
        <v>7.59</v>
      </c>
      <c r="Q207" s="452">
        <f t="shared" si="93"/>
        <v>24.869999999999997</v>
      </c>
      <c r="R207" s="453">
        <f t="shared" si="93"/>
        <v>2.16</v>
      </c>
      <c r="S207" s="454">
        <f t="shared" si="93"/>
        <v>0.64349999999999996</v>
      </c>
      <c r="T207" s="454">
        <f t="shared" si="93"/>
        <v>1.4500000000000002</v>
      </c>
      <c r="U207" s="452">
        <f t="shared" si="93"/>
        <v>0.85000000000000009</v>
      </c>
      <c r="V207" s="465">
        <f t="shared" si="89"/>
        <v>37.563499999999998</v>
      </c>
    </row>
    <row r="208" spans="1:22" ht="15.75">
      <c r="A208" s="298"/>
      <c r="B208" s="447"/>
      <c r="C208" s="471" t="s">
        <v>1161</v>
      </c>
      <c r="D208" s="471"/>
      <c r="E208" s="459"/>
      <c r="F208" s="311">
        <v>0.02</v>
      </c>
      <c r="G208" s="311">
        <v>0.03</v>
      </c>
      <c r="H208" s="321">
        <v>4.4999999999999998E-2</v>
      </c>
      <c r="I208" s="323">
        <f t="shared" si="86"/>
        <v>4.9499999999999995E-2</v>
      </c>
      <c r="J208" s="327">
        <v>0.05</v>
      </c>
      <c r="K208" s="311">
        <v>0.05</v>
      </c>
      <c r="L208" s="450">
        <v>10</v>
      </c>
      <c r="M208" s="299"/>
      <c r="N208" s="299"/>
      <c r="O208" s="451" t="str">
        <f t="shared" si="87"/>
        <v>Jambon cru de pays</v>
      </c>
      <c r="P208" s="452">
        <f t="shared" ref="P208:U208" si="94">F208*P164</f>
        <v>5.0600000000000005</v>
      </c>
      <c r="Q208" s="452">
        <f t="shared" si="94"/>
        <v>24.869999999999997</v>
      </c>
      <c r="R208" s="453">
        <f t="shared" si="94"/>
        <v>2.16</v>
      </c>
      <c r="S208" s="454">
        <f t="shared" si="94"/>
        <v>0.64349999999999996</v>
      </c>
      <c r="T208" s="454">
        <f t="shared" si="94"/>
        <v>1.4500000000000002</v>
      </c>
      <c r="U208" s="452">
        <f t="shared" si="94"/>
        <v>0.85000000000000009</v>
      </c>
      <c r="V208" s="465">
        <f t="shared" si="89"/>
        <v>35.033500000000011</v>
      </c>
    </row>
    <row r="209" spans="1:22" ht="15.75">
      <c r="A209" s="298"/>
      <c r="B209" s="447"/>
      <c r="C209" s="471" t="s">
        <v>1162</v>
      </c>
      <c r="D209" s="471"/>
      <c r="E209" s="459"/>
      <c r="F209" s="311">
        <v>0.03</v>
      </c>
      <c r="G209" s="311">
        <v>0.4</v>
      </c>
      <c r="H209" s="321">
        <v>0.05</v>
      </c>
      <c r="I209" s="323">
        <f t="shared" si="86"/>
        <v>5.5000000000000007E-2</v>
      </c>
      <c r="J209" s="327">
        <v>0.05</v>
      </c>
      <c r="K209" s="311">
        <v>0.05</v>
      </c>
      <c r="L209" s="450">
        <v>10</v>
      </c>
      <c r="M209" s="299"/>
      <c r="N209" s="299"/>
      <c r="O209" s="451" t="str">
        <f t="shared" si="87"/>
        <v>Jambon blanc</v>
      </c>
      <c r="P209" s="452">
        <f t="shared" ref="P209:U209" si="95">F209*P164</f>
        <v>7.59</v>
      </c>
      <c r="Q209" s="452">
        <f t="shared" si="95"/>
        <v>331.6</v>
      </c>
      <c r="R209" s="453">
        <f t="shared" si="95"/>
        <v>2.4000000000000004</v>
      </c>
      <c r="S209" s="454">
        <f t="shared" si="95"/>
        <v>0.71500000000000008</v>
      </c>
      <c r="T209" s="454">
        <f t="shared" si="95"/>
        <v>1.4500000000000002</v>
      </c>
      <c r="U209" s="452">
        <f t="shared" si="95"/>
        <v>0.85000000000000009</v>
      </c>
      <c r="V209" s="465">
        <f t="shared" si="89"/>
        <v>344.60499999999996</v>
      </c>
    </row>
    <row r="210" spans="1:22" ht="15.75">
      <c r="A210" s="298"/>
      <c r="B210" s="447"/>
      <c r="C210" s="471" t="s">
        <v>1163</v>
      </c>
      <c r="D210" s="471"/>
      <c r="E210" s="459"/>
      <c r="F210" s="311">
        <v>0.03</v>
      </c>
      <c r="G210" s="311">
        <v>0.03</v>
      </c>
      <c r="H210" s="321">
        <v>4.4999999999999998E-2</v>
      </c>
      <c r="I210" s="323">
        <f t="shared" si="86"/>
        <v>4.9499999999999995E-2</v>
      </c>
      <c r="J210" s="327">
        <v>0.05</v>
      </c>
      <c r="K210" s="311">
        <v>0.05</v>
      </c>
      <c r="L210" s="450">
        <v>10</v>
      </c>
      <c r="M210" s="299"/>
      <c r="N210" s="299"/>
      <c r="O210" s="451" t="str">
        <f t="shared" si="87"/>
        <v>Pâté, terrine , mousse</v>
      </c>
      <c r="P210" s="452">
        <f t="shared" ref="P210:U210" si="96">F210*P164</f>
        <v>7.59</v>
      </c>
      <c r="Q210" s="452">
        <f t="shared" si="96"/>
        <v>24.869999999999997</v>
      </c>
      <c r="R210" s="453">
        <f t="shared" si="96"/>
        <v>2.16</v>
      </c>
      <c r="S210" s="454">
        <f t="shared" si="96"/>
        <v>0.64349999999999996</v>
      </c>
      <c r="T210" s="454">
        <f t="shared" si="96"/>
        <v>1.4500000000000002</v>
      </c>
      <c r="U210" s="452">
        <f t="shared" si="96"/>
        <v>0.85000000000000009</v>
      </c>
      <c r="V210" s="465">
        <f t="shared" si="89"/>
        <v>37.563499999999998</v>
      </c>
    </row>
    <row r="211" spans="1:22" ht="15.75">
      <c r="A211" s="298"/>
      <c r="B211" s="447"/>
      <c r="C211" s="471" t="s">
        <v>1164</v>
      </c>
      <c r="D211" s="471"/>
      <c r="E211" s="459"/>
      <c r="F211" s="311">
        <v>4.4999999999999998E-2</v>
      </c>
      <c r="G211" s="311">
        <v>4.4999999999999998E-2</v>
      </c>
      <c r="H211" s="321">
        <v>6.5000000000000002E-2</v>
      </c>
      <c r="I211" s="323">
        <f t="shared" si="86"/>
        <v>7.1500000000000008E-2</v>
      </c>
      <c r="J211" s="327">
        <v>0.05</v>
      </c>
      <c r="K211" s="311">
        <v>0.05</v>
      </c>
      <c r="L211" s="450">
        <v>10</v>
      </c>
      <c r="M211" s="299"/>
      <c r="N211" s="299"/>
      <c r="O211" s="451" t="str">
        <f t="shared" si="87"/>
        <v>Pâté en croûte</v>
      </c>
      <c r="P211" s="452">
        <f t="shared" ref="P211:U211" si="97">F211*P164</f>
        <v>11.385</v>
      </c>
      <c r="Q211" s="452">
        <f t="shared" si="97"/>
        <v>37.305</v>
      </c>
      <c r="R211" s="453">
        <f t="shared" si="97"/>
        <v>3.12</v>
      </c>
      <c r="S211" s="454">
        <f t="shared" si="97"/>
        <v>0.9295000000000001</v>
      </c>
      <c r="T211" s="454">
        <f t="shared" si="97"/>
        <v>1.4500000000000002</v>
      </c>
      <c r="U211" s="452">
        <f t="shared" si="97"/>
        <v>0.85000000000000009</v>
      </c>
      <c r="V211" s="465">
        <f t="shared" si="89"/>
        <v>55.039499999999997</v>
      </c>
    </row>
    <row r="212" spans="1:22" ht="15.75">
      <c r="A212" s="298"/>
      <c r="B212" s="447"/>
      <c r="C212" s="471" t="s">
        <v>1165</v>
      </c>
      <c r="D212" s="471"/>
      <c r="E212" s="459"/>
      <c r="F212" s="311">
        <v>0.03</v>
      </c>
      <c r="G212" s="311">
        <v>0.03</v>
      </c>
      <c r="H212" s="321">
        <v>4.4999999999999998E-2</v>
      </c>
      <c r="I212" s="323">
        <f t="shared" si="86"/>
        <v>4.9499999999999995E-2</v>
      </c>
      <c r="J212" s="327">
        <v>0.05</v>
      </c>
      <c r="K212" s="311">
        <v>0.05</v>
      </c>
      <c r="L212" s="450">
        <v>10</v>
      </c>
      <c r="M212" s="299"/>
      <c r="N212" s="299"/>
      <c r="O212" s="451" t="str">
        <f t="shared" si="87"/>
        <v>Rillettes</v>
      </c>
      <c r="P212" s="452">
        <f t="shared" ref="P212:U212" si="98">F212*P164</f>
        <v>7.59</v>
      </c>
      <c r="Q212" s="452">
        <f t="shared" si="98"/>
        <v>24.869999999999997</v>
      </c>
      <c r="R212" s="453">
        <f t="shared" si="98"/>
        <v>2.16</v>
      </c>
      <c r="S212" s="454">
        <f t="shared" si="98"/>
        <v>0.64349999999999996</v>
      </c>
      <c r="T212" s="454">
        <f t="shared" si="98"/>
        <v>1.4500000000000002</v>
      </c>
      <c r="U212" s="452">
        <f t="shared" si="98"/>
        <v>0.85000000000000009</v>
      </c>
      <c r="V212" s="465">
        <f t="shared" si="89"/>
        <v>37.563499999999998</v>
      </c>
    </row>
    <row r="213" spans="1:22" ht="15.75">
      <c r="A213" s="298"/>
      <c r="B213" s="447"/>
      <c r="C213" s="471" t="s">
        <v>1166</v>
      </c>
      <c r="D213" s="471"/>
      <c r="E213" s="459"/>
      <c r="F213" s="311">
        <v>0.03</v>
      </c>
      <c r="G213" s="311">
        <v>0.03</v>
      </c>
      <c r="H213" s="321">
        <v>4.4999999999999998E-2</v>
      </c>
      <c r="I213" s="323">
        <f t="shared" si="86"/>
        <v>4.9499999999999995E-2</v>
      </c>
      <c r="J213" s="327">
        <v>0.05</v>
      </c>
      <c r="K213" s="311">
        <v>0.05</v>
      </c>
      <c r="L213" s="450">
        <v>10</v>
      </c>
      <c r="M213" s="299"/>
      <c r="N213" s="299"/>
      <c r="O213" s="451" t="str">
        <f t="shared" si="87"/>
        <v>Salami – Saucisson – Mortadelle</v>
      </c>
      <c r="P213" s="452">
        <f t="shared" ref="P213:U213" si="99">F213*P164</f>
        <v>7.59</v>
      </c>
      <c r="Q213" s="452">
        <f t="shared" si="99"/>
        <v>24.869999999999997</v>
      </c>
      <c r="R213" s="453">
        <f t="shared" si="99"/>
        <v>2.16</v>
      </c>
      <c r="S213" s="454">
        <f t="shared" si="99"/>
        <v>0.64349999999999996</v>
      </c>
      <c r="T213" s="454">
        <f t="shared" si="99"/>
        <v>1.4500000000000002</v>
      </c>
      <c r="U213" s="452">
        <f t="shared" si="99"/>
        <v>0.85000000000000009</v>
      </c>
      <c r="V213" s="465">
        <f t="shared" si="89"/>
        <v>37.563499999999998</v>
      </c>
    </row>
    <row r="214" spans="1:22" ht="15.75">
      <c r="A214" s="298"/>
      <c r="B214" s="456"/>
      <c r="C214" s="489"/>
      <c r="D214" s="490"/>
      <c r="E214" s="491"/>
      <c r="F214" s="492">
        <v>0</v>
      </c>
      <c r="G214" s="492">
        <v>0</v>
      </c>
      <c r="H214" s="492">
        <v>0</v>
      </c>
      <c r="I214" s="492">
        <v>0</v>
      </c>
      <c r="J214" s="492">
        <v>0</v>
      </c>
      <c r="K214" s="492">
        <v>0</v>
      </c>
      <c r="L214" s="493">
        <v>0</v>
      </c>
      <c r="M214" s="437"/>
      <c r="N214" s="437"/>
      <c r="O214" s="451">
        <f t="shared" si="87"/>
        <v>0</v>
      </c>
      <c r="P214" s="452">
        <f t="shared" ref="P214:U214" si="100">F214*P164</f>
        <v>0</v>
      </c>
      <c r="Q214" s="452">
        <f t="shared" si="100"/>
        <v>0</v>
      </c>
      <c r="R214" s="453">
        <f t="shared" si="100"/>
        <v>0</v>
      </c>
      <c r="S214" s="454">
        <f t="shared" si="100"/>
        <v>0</v>
      </c>
      <c r="T214" s="454">
        <f t="shared" si="100"/>
        <v>0</v>
      </c>
      <c r="U214" s="452">
        <f t="shared" si="100"/>
        <v>0</v>
      </c>
      <c r="V214" s="465">
        <f t="shared" si="89"/>
        <v>0</v>
      </c>
    </row>
    <row r="215" spans="1:22" ht="15" customHeight="1">
      <c r="A215" s="298"/>
      <c r="B215" s="456"/>
      <c r="C215" s="3134" t="s">
        <v>1167</v>
      </c>
      <c r="D215" s="3134"/>
      <c r="E215" s="3134"/>
      <c r="F215" s="3134"/>
      <c r="G215" s="3134"/>
      <c r="H215" s="3134"/>
      <c r="I215" s="3134"/>
      <c r="J215" s="3134"/>
      <c r="K215" s="3134"/>
      <c r="L215" s="3135"/>
      <c r="M215" s="437"/>
      <c r="N215" s="437"/>
      <c r="O215" s="177"/>
      <c r="P215" s="3138" t="str">
        <f>C215</f>
        <v>*- PREPARATIONS PATISSIERES SALEES</v>
      </c>
      <c r="Q215" s="3139"/>
      <c r="R215" s="3139"/>
      <c r="S215" s="3139"/>
      <c r="T215" s="3139"/>
      <c r="U215" s="3139"/>
      <c r="V215" s="3140"/>
    </row>
    <row r="216" spans="1:22" ht="15" customHeight="1">
      <c r="A216" s="298"/>
      <c r="B216" s="456"/>
      <c r="C216" s="3136"/>
      <c r="D216" s="3136"/>
      <c r="E216" s="3136"/>
      <c r="F216" s="3136"/>
      <c r="G216" s="3136"/>
      <c r="H216" s="3136"/>
      <c r="I216" s="3136"/>
      <c r="J216" s="3136"/>
      <c r="K216" s="3136"/>
      <c r="L216" s="3137"/>
      <c r="M216" s="437"/>
      <c r="N216" s="437"/>
      <c r="O216" s="177"/>
      <c r="P216" s="3141"/>
      <c r="Q216" s="3142"/>
      <c r="R216" s="3142"/>
      <c r="S216" s="3142"/>
      <c r="T216" s="3142"/>
      <c r="U216" s="3142"/>
      <c r="V216" s="3143"/>
    </row>
    <row r="217" spans="1:22" ht="15.75">
      <c r="A217" s="298"/>
      <c r="B217" s="447"/>
      <c r="C217" s="471" t="s">
        <v>1168</v>
      </c>
      <c r="D217" s="471"/>
      <c r="E217" s="459"/>
      <c r="F217" s="311">
        <v>0.05</v>
      </c>
      <c r="G217" s="311">
        <v>0.05</v>
      </c>
      <c r="H217" s="321">
        <v>0.1</v>
      </c>
      <c r="I217" s="323">
        <f t="shared" ref="I217:I222" si="101">(H217*L217%)+H217</f>
        <v>0.11000000000000001</v>
      </c>
      <c r="J217" s="327">
        <v>0.05</v>
      </c>
      <c r="K217" s="311">
        <v>0.05</v>
      </c>
      <c r="L217" s="450">
        <v>10</v>
      </c>
      <c r="M217" s="299"/>
      <c r="N217" s="299"/>
      <c r="O217" s="451" t="str">
        <f t="shared" ref="O217:O222" si="102">C217</f>
        <v>Nems</v>
      </c>
      <c r="P217" s="452">
        <f t="shared" ref="P217:U217" si="103">F217*P164</f>
        <v>12.65</v>
      </c>
      <c r="Q217" s="452">
        <f t="shared" si="103"/>
        <v>41.45</v>
      </c>
      <c r="R217" s="453">
        <f t="shared" si="103"/>
        <v>4.8000000000000007</v>
      </c>
      <c r="S217" s="454">
        <f t="shared" si="103"/>
        <v>1.4300000000000002</v>
      </c>
      <c r="T217" s="454">
        <f t="shared" si="103"/>
        <v>1.4500000000000002</v>
      </c>
      <c r="U217" s="452">
        <f t="shared" si="103"/>
        <v>0.85000000000000009</v>
      </c>
      <c r="V217" s="465">
        <f t="shared" ref="V217:V222" si="104">SUM(P217:U217)</f>
        <v>62.63000000000001</v>
      </c>
    </row>
    <row r="218" spans="1:22" ht="15.75">
      <c r="A218" s="298"/>
      <c r="B218" s="447"/>
      <c r="C218" s="471" t="s">
        <v>1169</v>
      </c>
      <c r="D218" s="471"/>
      <c r="E218" s="459"/>
      <c r="F218" s="311">
        <v>0.05</v>
      </c>
      <c r="G218" s="311">
        <v>0.05</v>
      </c>
      <c r="H218" s="321">
        <v>0.1</v>
      </c>
      <c r="I218" s="323">
        <f t="shared" si="101"/>
        <v>0.11000000000000001</v>
      </c>
      <c r="J218" s="327">
        <v>0.05</v>
      </c>
      <c r="K218" s="311">
        <v>0.05</v>
      </c>
      <c r="L218" s="450">
        <v>10</v>
      </c>
      <c r="M218" s="299"/>
      <c r="N218" s="299"/>
      <c r="O218" s="451" t="str">
        <f t="shared" si="102"/>
        <v>Crêpes</v>
      </c>
      <c r="P218" s="452">
        <f t="shared" ref="P218:U218" si="105">F218*P164</f>
        <v>12.65</v>
      </c>
      <c r="Q218" s="452">
        <f t="shared" si="105"/>
        <v>41.45</v>
      </c>
      <c r="R218" s="453">
        <f t="shared" si="105"/>
        <v>4.8000000000000007</v>
      </c>
      <c r="S218" s="454">
        <f t="shared" si="105"/>
        <v>1.4300000000000002</v>
      </c>
      <c r="T218" s="454">
        <f t="shared" si="105"/>
        <v>1.4500000000000002</v>
      </c>
      <c r="U218" s="452">
        <f t="shared" si="105"/>
        <v>0.85000000000000009</v>
      </c>
      <c r="V218" s="465">
        <f t="shared" si="104"/>
        <v>62.63000000000001</v>
      </c>
    </row>
    <row r="219" spans="1:22" ht="15.75">
      <c r="A219" s="298"/>
      <c r="B219" s="447"/>
      <c r="C219" s="471" t="s">
        <v>1170</v>
      </c>
      <c r="D219" s="471"/>
      <c r="E219" s="459"/>
      <c r="F219" s="311">
        <v>6.5000000000000002E-2</v>
      </c>
      <c r="G219" s="311">
        <v>6.5000000000000002E-2</v>
      </c>
      <c r="H219" s="321">
        <v>0.1</v>
      </c>
      <c r="I219" s="323">
        <f t="shared" si="101"/>
        <v>0.11000000000000001</v>
      </c>
      <c r="J219" s="327">
        <v>7.0000000000000007E-2</v>
      </c>
      <c r="K219" s="311">
        <v>7.0000000000000007E-2</v>
      </c>
      <c r="L219" s="450">
        <v>10</v>
      </c>
      <c r="M219" s="299"/>
      <c r="N219" s="299"/>
      <c r="O219" s="451" t="str">
        <f t="shared" si="102"/>
        <v>Friand, feuilleté</v>
      </c>
      <c r="P219" s="452">
        <f t="shared" ref="P219:U219" si="106">F219*P164</f>
        <v>16.445</v>
      </c>
      <c r="Q219" s="452">
        <f t="shared" si="106"/>
        <v>53.885000000000005</v>
      </c>
      <c r="R219" s="453">
        <f t="shared" si="106"/>
        <v>4.8000000000000007</v>
      </c>
      <c r="S219" s="454">
        <f t="shared" si="106"/>
        <v>1.4300000000000002</v>
      </c>
      <c r="T219" s="454">
        <f t="shared" si="106"/>
        <v>2.0300000000000002</v>
      </c>
      <c r="U219" s="452">
        <f t="shared" si="106"/>
        <v>1.1900000000000002</v>
      </c>
      <c r="V219" s="465">
        <f t="shared" si="104"/>
        <v>79.780000000000015</v>
      </c>
    </row>
    <row r="220" spans="1:22" ht="15.75">
      <c r="A220" s="298"/>
      <c r="B220" s="447"/>
      <c r="C220" s="471" t="s">
        <v>1171</v>
      </c>
      <c r="D220" s="471"/>
      <c r="E220" s="459"/>
      <c r="F220" s="311">
        <v>7.0000000000000007E-2</v>
      </c>
      <c r="G220" s="311">
        <v>7.0000000000000007E-2</v>
      </c>
      <c r="H220" s="321">
        <v>0.09</v>
      </c>
      <c r="I220" s="323">
        <f t="shared" si="101"/>
        <v>9.8999999999999991E-2</v>
      </c>
      <c r="J220" s="327">
        <v>7.0000000000000007E-2</v>
      </c>
      <c r="K220" s="311">
        <v>7.0000000000000007E-2</v>
      </c>
      <c r="L220" s="450">
        <v>10</v>
      </c>
      <c r="M220" s="299"/>
      <c r="N220" s="299"/>
      <c r="O220" s="451" t="str">
        <f t="shared" si="102"/>
        <v>Pizza</v>
      </c>
      <c r="P220" s="452">
        <f t="shared" ref="P220:U220" si="107">F220*P164</f>
        <v>17.71</v>
      </c>
      <c r="Q220" s="452">
        <f t="shared" si="107"/>
        <v>58.030000000000008</v>
      </c>
      <c r="R220" s="453">
        <f t="shared" si="107"/>
        <v>4.32</v>
      </c>
      <c r="S220" s="454">
        <f t="shared" si="107"/>
        <v>1.2869999999999999</v>
      </c>
      <c r="T220" s="454">
        <f t="shared" si="107"/>
        <v>2.0300000000000002</v>
      </c>
      <c r="U220" s="452">
        <f t="shared" si="107"/>
        <v>1.1900000000000002</v>
      </c>
      <c r="V220" s="465">
        <f t="shared" si="104"/>
        <v>84.567000000000007</v>
      </c>
    </row>
    <row r="221" spans="1:22" ht="15.75">
      <c r="A221" s="298"/>
      <c r="B221" s="447"/>
      <c r="C221" s="471" t="s">
        <v>1172</v>
      </c>
      <c r="D221" s="471"/>
      <c r="E221" s="459"/>
      <c r="F221" s="311">
        <v>7.0000000000000007E-2</v>
      </c>
      <c r="G221" s="311">
        <v>7.0000000000000007E-2</v>
      </c>
      <c r="H221" s="321">
        <v>0.09</v>
      </c>
      <c r="I221" s="323">
        <f t="shared" si="101"/>
        <v>9.8999999999999991E-2</v>
      </c>
      <c r="J221" s="327">
        <v>7.0000000000000007E-2</v>
      </c>
      <c r="K221" s="311">
        <v>7.0000000000000007E-2</v>
      </c>
      <c r="L221" s="450">
        <v>10</v>
      </c>
      <c r="M221" s="299"/>
      <c r="N221" s="299"/>
      <c r="O221" s="451" t="str">
        <f t="shared" si="102"/>
        <v>Tarte salée</v>
      </c>
      <c r="P221" s="452">
        <f t="shared" ref="P221:U221" si="108">F221*P164</f>
        <v>17.71</v>
      </c>
      <c r="Q221" s="452">
        <f t="shared" si="108"/>
        <v>58.030000000000008</v>
      </c>
      <c r="R221" s="453">
        <f t="shared" si="108"/>
        <v>4.32</v>
      </c>
      <c r="S221" s="454">
        <f t="shared" si="108"/>
        <v>1.2869999999999999</v>
      </c>
      <c r="T221" s="454">
        <f t="shared" si="108"/>
        <v>2.0300000000000002</v>
      </c>
      <c r="U221" s="452">
        <f t="shared" si="108"/>
        <v>1.1900000000000002</v>
      </c>
      <c r="V221" s="465">
        <f t="shared" si="104"/>
        <v>84.567000000000007</v>
      </c>
    </row>
    <row r="222" spans="1:22" ht="15.75">
      <c r="A222" s="298"/>
      <c r="B222" s="456"/>
      <c r="C222" s="471" t="s">
        <v>1559</v>
      </c>
      <c r="D222" s="471"/>
      <c r="E222" s="459"/>
      <c r="F222" s="311">
        <v>5.0000000000000001E-3</v>
      </c>
      <c r="G222" s="311">
        <v>7.0000000000000001E-3</v>
      </c>
      <c r="H222" s="321">
        <v>8.0000000000000002E-3</v>
      </c>
      <c r="I222" s="323">
        <f t="shared" si="101"/>
        <v>8.8000000000000005E-3</v>
      </c>
      <c r="J222" s="327">
        <v>8.0000000000000002E-3</v>
      </c>
      <c r="K222" s="311">
        <v>8.0000000000000002E-3</v>
      </c>
      <c r="L222" s="450">
        <v>10</v>
      </c>
      <c r="M222" s="299"/>
      <c r="N222" s="299"/>
      <c r="O222" s="451" t="str">
        <f t="shared" si="102"/>
        <v>ASSAISONNEMENT HORS D'OEUVRE(poids de la matière grasse)</v>
      </c>
      <c r="P222" s="452">
        <f t="shared" ref="P222:U222" si="109">F222*P164</f>
        <v>1.2650000000000001</v>
      </c>
      <c r="Q222" s="452">
        <f t="shared" si="109"/>
        <v>5.8029999999999999</v>
      </c>
      <c r="R222" s="453">
        <f t="shared" si="109"/>
        <v>0.38400000000000001</v>
      </c>
      <c r="S222" s="454">
        <f t="shared" si="109"/>
        <v>0.1144</v>
      </c>
      <c r="T222" s="454">
        <f t="shared" si="109"/>
        <v>0.23200000000000001</v>
      </c>
      <c r="U222" s="452">
        <f t="shared" si="109"/>
        <v>0.13600000000000001</v>
      </c>
      <c r="V222" s="465">
        <f t="shared" si="104"/>
        <v>7.9344000000000001</v>
      </c>
    </row>
    <row r="223" spans="1:22" ht="15" customHeight="1">
      <c r="A223" s="298"/>
      <c r="B223" s="456"/>
      <c r="C223" s="3134" t="s">
        <v>1173</v>
      </c>
      <c r="D223" s="3134"/>
      <c r="E223" s="3134"/>
      <c r="F223" s="3134"/>
      <c r="G223" s="3134"/>
      <c r="H223" s="3134"/>
      <c r="I223" s="3134"/>
      <c r="J223" s="3134"/>
      <c r="K223" s="3134"/>
      <c r="L223" s="3135"/>
      <c r="M223" s="437"/>
      <c r="N223" s="437"/>
      <c r="O223" s="177"/>
      <c r="P223" s="3138" t="str">
        <f>C223</f>
        <v>*- VIANDES SANS SAUCE</v>
      </c>
      <c r="Q223" s="3139"/>
      <c r="R223" s="3139"/>
      <c r="S223" s="3139"/>
      <c r="T223" s="3139"/>
      <c r="U223" s="3139"/>
      <c r="V223" s="3140"/>
    </row>
    <row r="224" spans="1:22" ht="15" customHeight="1">
      <c r="A224" s="298"/>
      <c r="B224" s="456"/>
      <c r="C224" s="3136"/>
      <c r="D224" s="3136"/>
      <c r="E224" s="3136"/>
      <c r="F224" s="3136"/>
      <c r="G224" s="3136"/>
      <c r="H224" s="3136"/>
      <c r="I224" s="3136"/>
      <c r="J224" s="3136"/>
      <c r="K224" s="3136"/>
      <c r="L224" s="3137"/>
      <c r="M224" s="437"/>
      <c r="N224" s="437"/>
      <c r="O224" s="177"/>
      <c r="P224" s="3141"/>
      <c r="Q224" s="3142"/>
      <c r="R224" s="3142"/>
      <c r="S224" s="3142"/>
      <c r="T224" s="3142"/>
      <c r="U224" s="3142"/>
      <c r="V224" s="3143"/>
    </row>
    <row r="225" spans="1:22" ht="15" customHeight="1">
      <c r="A225" s="298"/>
      <c r="B225" s="456"/>
      <c r="C225" s="3136" t="s">
        <v>1174</v>
      </c>
      <c r="D225" s="3136"/>
      <c r="E225" s="3136"/>
      <c r="F225" s="3136"/>
      <c r="G225" s="3136"/>
      <c r="H225" s="3136"/>
      <c r="I225" s="3136"/>
      <c r="J225" s="3136"/>
      <c r="K225" s="3136"/>
      <c r="L225" s="3137"/>
      <c r="M225" s="437"/>
      <c r="N225" s="437"/>
      <c r="O225" s="177"/>
      <c r="P225" s="3138" t="str">
        <f>C225</f>
        <v>BŒUF</v>
      </c>
      <c r="Q225" s="3139"/>
      <c r="R225" s="3139"/>
      <c r="S225" s="3139"/>
      <c r="T225" s="3139"/>
      <c r="U225" s="3139"/>
      <c r="V225" s="3140"/>
    </row>
    <row r="226" spans="1:22" ht="15" customHeight="1">
      <c r="A226" s="298"/>
      <c r="B226" s="456"/>
      <c r="C226" s="3136"/>
      <c r="D226" s="3136"/>
      <c r="E226" s="3136"/>
      <c r="F226" s="3136"/>
      <c r="G226" s="3136"/>
      <c r="H226" s="3136"/>
      <c r="I226" s="3136"/>
      <c r="J226" s="3136"/>
      <c r="K226" s="3136"/>
      <c r="L226" s="3137"/>
      <c r="M226" s="437"/>
      <c r="N226" s="437"/>
      <c r="O226" s="177"/>
      <c r="P226" s="3141"/>
      <c r="Q226" s="3142"/>
      <c r="R226" s="3142"/>
      <c r="S226" s="3142"/>
      <c r="T226" s="3142"/>
      <c r="U226" s="3142"/>
      <c r="V226" s="3143"/>
    </row>
    <row r="227" spans="1:22" ht="15.75">
      <c r="A227" s="298"/>
      <c r="B227" s="447"/>
      <c r="C227" s="471" t="s">
        <v>1175</v>
      </c>
      <c r="D227" s="471"/>
      <c r="E227" s="459"/>
      <c r="F227" s="311">
        <v>0.05</v>
      </c>
      <c r="G227" s="311">
        <v>7.0000000000000007E-2</v>
      </c>
      <c r="H227" s="321">
        <v>0.11</v>
      </c>
      <c r="I227" s="323">
        <f t="shared" ref="I227:I233" si="110">(H227*L227%)+H227</f>
        <v>0.121</v>
      </c>
      <c r="J227" s="327">
        <v>0.1</v>
      </c>
      <c r="K227" s="311">
        <v>7.0000000000000007E-2</v>
      </c>
      <c r="L227" s="450">
        <v>10</v>
      </c>
      <c r="M227" s="299"/>
      <c r="N227" s="299"/>
      <c r="O227" s="451" t="str">
        <f t="shared" ref="O227:O233" si="111">C227</f>
        <v>Bœuf braisé, bœuf sauté, bouilli de bœuf</v>
      </c>
      <c r="P227" s="452">
        <f t="shared" ref="P227:U227" si="112">F227*P164</f>
        <v>12.65</v>
      </c>
      <c r="Q227" s="452">
        <f t="shared" si="112"/>
        <v>58.030000000000008</v>
      </c>
      <c r="R227" s="453">
        <f t="shared" si="112"/>
        <v>5.28</v>
      </c>
      <c r="S227" s="454">
        <f t="shared" si="112"/>
        <v>1.573</v>
      </c>
      <c r="T227" s="454">
        <f t="shared" si="112"/>
        <v>2.9000000000000004</v>
      </c>
      <c r="U227" s="452">
        <f t="shared" si="112"/>
        <v>1.1900000000000002</v>
      </c>
      <c r="V227" s="465">
        <f t="shared" ref="V227:V233" si="113">SUM(P227:U227)</f>
        <v>81.623000000000005</v>
      </c>
    </row>
    <row r="228" spans="1:22" ht="15.75">
      <c r="A228" s="298"/>
      <c r="B228" s="447"/>
      <c r="C228" s="471" t="s">
        <v>1176</v>
      </c>
      <c r="D228" s="471"/>
      <c r="E228" s="459"/>
      <c r="F228" s="311">
        <v>0.04</v>
      </c>
      <c r="G228" s="311">
        <v>0.06</v>
      </c>
      <c r="H228" s="321">
        <v>0.09</v>
      </c>
      <c r="I228" s="323">
        <f t="shared" si="110"/>
        <v>9.8999999999999991E-2</v>
      </c>
      <c r="J228" s="327">
        <v>0.08</v>
      </c>
      <c r="K228" s="311">
        <v>0.06</v>
      </c>
      <c r="L228" s="450">
        <v>10</v>
      </c>
      <c r="M228" s="299"/>
      <c r="N228" s="299"/>
      <c r="O228" s="451" t="str">
        <f t="shared" si="111"/>
        <v>Rôti de bœuf, steak</v>
      </c>
      <c r="P228" s="452">
        <f t="shared" ref="P228:U228" si="114">F228*P164</f>
        <v>10.120000000000001</v>
      </c>
      <c r="Q228" s="452">
        <f t="shared" si="114"/>
        <v>49.739999999999995</v>
      </c>
      <c r="R228" s="453">
        <f t="shared" si="114"/>
        <v>4.32</v>
      </c>
      <c r="S228" s="454">
        <f t="shared" si="114"/>
        <v>1.2869999999999999</v>
      </c>
      <c r="T228" s="454">
        <f t="shared" si="114"/>
        <v>2.3199999999999998</v>
      </c>
      <c r="U228" s="452">
        <f t="shared" si="114"/>
        <v>1.02</v>
      </c>
      <c r="V228" s="465">
        <f t="shared" si="113"/>
        <v>68.807000000000002</v>
      </c>
    </row>
    <row r="229" spans="1:22" ht="15.75">
      <c r="A229" s="298"/>
      <c r="B229" s="447"/>
      <c r="C229" s="471" t="s">
        <v>1177</v>
      </c>
      <c r="D229" s="471"/>
      <c r="E229" s="459"/>
      <c r="F229" s="311">
        <v>0.05</v>
      </c>
      <c r="G229" s="311">
        <v>7.0000000000000007E-2</v>
      </c>
      <c r="H229" s="321">
        <v>0.1</v>
      </c>
      <c r="I229" s="323">
        <f t="shared" si="110"/>
        <v>0.11000000000000001</v>
      </c>
      <c r="J229" s="327">
        <v>0.1</v>
      </c>
      <c r="K229" s="311">
        <v>7.0000000000000007E-2</v>
      </c>
      <c r="L229" s="450">
        <v>10</v>
      </c>
      <c r="M229" s="299"/>
      <c r="N229" s="299"/>
      <c r="O229" s="451" t="str">
        <f t="shared" si="111"/>
        <v>Steak haché</v>
      </c>
      <c r="P229" s="452">
        <f t="shared" ref="P229:U229" si="115">F229*P164</f>
        <v>12.65</v>
      </c>
      <c r="Q229" s="452">
        <f t="shared" si="115"/>
        <v>58.030000000000008</v>
      </c>
      <c r="R229" s="453">
        <f t="shared" si="115"/>
        <v>4.8000000000000007</v>
      </c>
      <c r="S229" s="454">
        <f t="shared" si="115"/>
        <v>1.4300000000000002</v>
      </c>
      <c r="T229" s="454">
        <f t="shared" si="115"/>
        <v>2.9000000000000004</v>
      </c>
      <c r="U229" s="452">
        <f t="shared" si="115"/>
        <v>1.1900000000000002</v>
      </c>
      <c r="V229" s="465">
        <f t="shared" si="113"/>
        <v>81.000000000000014</v>
      </c>
    </row>
    <row r="230" spans="1:22" ht="15.75">
      <c r="A230" s="298"/>
      <c r="B230" s="447"/>
      <c r="C230" s="471" t="s">
        <v>1178</v>
      </c>
      <c r="D230" s="471"/>
      <c r="E230" s="459"/>
      <c r="F230" s="311">
        <v>0.05</v>
      </c>
      <c r="G230" s="311">
        <v>7.0000000000000007E-2</v>
      </c>
      <c r="H230" s="321">
        <v>0.1</v>
      </c>
      <c r="I230" s="323">
        <f t="shared" si="110"/>
        <v>0.11000000000000001</v>
      </c>
      <c r="J230" s="327">
        <v>0.1</v>
      </c>
      <c r="K230" s="311">
        <v>7.0000000000000007E-2</v>
      </c>
      <c r="L230" s="450">
        <v>10</v>
      </c>
      <c r="M230" s="299"/>
      <c r="N230" s="299"/>
      <c r="O230" s="451" t="str">
        <f t="shared" si="111"/>
        <v>Hamburger</v>
      </c>
      <c r="P230" s="452">
        <f t="shared" ref="P230:U230" si="116">F230*P164</f>
        <v>12.65</v>
      </c>
      <c r="Q230" s="452">
        <f t="shared" si="116"/>
        <v>58.030000000000008</v>
      </c>
      <c r="R230" s="453">
        <f t="shared" si="116"/>
        <v>4.8000000000000007</v>
      </c>
      <c r="S230" s="454">
        <f t="shared" si="116"/>
        <v>1.4300000000000002</v>
      </c>
      <c r="T230" s="454">
        <f t="shared" si="116"/>
        <v>2.9000000000000004</v>
      </c>
      <c r="U230" s="452">
        <f t="shared" si="116"/>
        <v>1.1900000000000002</v>
      </c>
      <c r="V230" s="465">
        <f t="shared" si="113"/>
        <v>81.000000000000014</v>
      </c>
    </row>
    <row r="231" spans="1:22" ht="15.75">
      <c r="A231" s="298"/>
      <c r="B231" s="447"/>
      <c r="C231" s="471" t="s">
        <v>1560</v>
      </c>
      <c r="D231" s="471"/>
      <c r="E231" s="459"/>
      <c r="F231" s="311">
        <v>2</v>
      </c>
      <c r="G231" s="311">
        <v>3</v>
      </c>
      <c r="H231" s="321">
        <v>4.5</v>
      </c>
      <c r="I231" s="323">
        <f t="shared" si="110"/>
        <v>4.95</v>
      </c>
      <c r="J231" s="327">
        <v>4</v>
      </c>
      <c r="K231" s="311">
        <v>3</v>
      </c>
      <c r="L231" s="450">
        <v>10</v>
      </c>
      <c r="M231" s="299"/>
      <c r="N231" s="299"/>
      <c r="O231" s="461" t="str">
        <f t="shared" si="111"/>
        <v>Boulettes de bœuf de 30g pièce crues (à l'unité)</v>
      </c>
      <c r="P231" s="462">
        <f t="shared" ref="P231:U231" si="117">F231*P164</f>
        <v>506</v>
      </c>
      <c r="Q231" s="462">
        <f t="shared" si="117"/>
        <v>2487</v>
      </c>
      <c r="R231" s="463">
        <f t="shared" si="117"/>
        <v>216</v>
      </c>
      <c r="S231" s="464">
        <f t="shared" si="117"/>
        <v>64.350000000000009</v>
      </c>
      <c r="T231" s="464">
        <f t="shared" si="117"/>
        <v>116</v>
      </c>
      <c r="U231" s="462">
        <f t="shared" si="117"/>
        <v>51</v>
      </c>
      <c r="V231" s="465">
        <f t="shared" si="113"/>
        <v>3440.35</v>
      </c>
    </row>
    <row r="232" spans="1:22" ht="15.75">
      <c r="A232" s="298"/>
      <c r="B232" s="447"/>
      <c r="C232" s="471" t="s">
        <v>1561</v>
      </c>
      <c r="D232" s="471"/>
      <c r="E232" s="459"/>
      <c r="F232" s="311">
        <v>0.06</v>
      </c>
      <c r="G232" s="311">
        <v>0.09</v>
      </c>
      <c r="H232" s="321">
        <v>0.13500000000000001</v>
      </c>
      <c r="I232" s="323">
        <f t="shared" si="110"/>
        <v>0.14850000000000002</v>
      </c>
      <c r="J232" s="327">
        <v>0.12</v>
      </c>
      <c r="K232" s="311">
        <v>0.09</v>
      </c>
      <c r="L232" s="450">
        <v>10</v>
      </c>
      <c r="M232" s="299"/>
      <c r="N232" s="299"/>
      <c r="O232" s="451" t="str">
        <f t="shared" si="111"/>
        <v>Boulettes de bœuf de 30g pièce crues (au poids)</v>
      </c>
      <c r="P232" s="452">
        <f t="shared" ref="P232:U232" si="118">F232*P164</f>
        <v>15.18</v>
      </c>
      <c r="Q232" s="452">
        <f t="shared" si="118"/>
        <v>74.61</v>
      </c>
      <c r="R232" s="453">
        <f t="shared" si="118"/>
        <v>6.48</v>
      </c>
      <c r="S232" s="454">
        <f t="shared" si="118"/>
        <v>1.9305000000000003</v>
      </c>
      <c r="T232" s="454">
        <f t="shared" si="118"/>
        <v>3.48</v>
      </c>
      <c r="U232" s="452">
        <f t="shared" si="118"/>
        <v>1.53</v>
      </c>
      <c r="V232" s="465">
        <f t="shared" si="113"/>
        <v>103.2105</v>
      </c>
    </row>
    <row r="233" spans="1:22" ht="15.75">
      <c r="A233" s="298"/>
      <c r="B233" s="447"/>
      <c r="C233" s="473" t="s">
        <v>1179</v>
      </c>
      <c r="D233" s="473"/>
      <c r="E233" s="469"/>
      <c r="F233" s="311">
        <v>0.05</v>
      </c>
      <c r="G233" s="311">
        <v>7.0000000000000007E-2</v>
      </c>
      <c r="H233" s="321">
        <v>0.09</v>
      </c>
      <c r="I233" s="323">
        <f t="shared" si="110"/>
        <v>9.8999999999999991E-2</v>
      </c>
      <c r="J233" s="327">
        <v>0.1</v>
      </c>
      <c r="K233" s="311">
        <v>7.0000000000000007E-2</v>
      </c>
      <c r="L233" s="450">
        <v>10</v>
      </c>
      <c r="M233" s="299"/>
      <c r="N233" s="299"/>
      <c r="O233" s="451" t="str">
        <f t="shared" si="111"/>
        <v>Bolognaise viande</v>
      </c>
      <c r="P233" s="452">
        <f t="shared" ref="P233:U233" si="119">F233*P164</f>
        <v>12.65</v>
      </c>
      <c r="Q233" s="452">
        <f t="shared" si="119"/>
        <v>58.030000000000008</v>
      </c>
      <c r="R233" s="453">
        <f t="shared" si="119"/>
        <v>4.32</v>
      </c>
      <c r="S233" s="454">
        <f t="shared" si="119"/>
        <v>1.2869999999999999</v>
      </c>
      <c r="T233" s="454">
        <f t="shared" si="119"/>
        <v>2.9000000000000004</v>
      </c>
      <c r="U233" s="452">
        <f t="shared" si="119"/>
        <v>1.1900000000000002</v>
      </c>
      <c r="V233" s="465">
        <f t="shared" si="113"/>
        <v>80.37700000000001</v>
      </c>
    </row>
    <row r="234" spans="1:22" ht="15" customHeight="1">
      <c r="A234" s="298"/>
      <c r="B234" s="456"/>
      <c r="C234" s="3134" t="s">
        <v>1180</v>
      </c>
      <c r="D234" s="3134"/>
      <c r="E234" s="3134"/>
      <c r="F234" s="3134"/>
      <c r="G234" s="3134"/>
      <c r="H234" s="3134"/>
      <c r="I234" s="3134"/>
      <c r="J234" s="3134"/>
      <c r="K234" s="3134"/>
      <c r="L234" s="3135"/>
      <c r="M234" s="437"/>
      <c r="N234" s="437"/>
      <c r="O234" s="177"/>
      <c r="P234" s="3138" t="str">
        <f>C234</f>
        <v>VEAU</v>
      </c>
      <c r="Q234" s="3139"/>
      <c r="R234" s="3139"/>
      <c r="S234" s="3139"/>
      <c r="T234" s="3139"/>
      <c r="U234" s="3139"/>
      <c r="V234" s="3140"/>
    </row>
    <row r="235" spans="1:22" ht="15" customHeight="1">
      <c r="A235" s="298"/>
      <c r="B235" s="456"/>
      <c r="C235" s="3136"/>
      <c r="D235" s="3136"/>
      <c r="E235" s="3136"/>
      <c r="F235" s="3136"/>
      <c r="G235" s="3136"/>
      <c r="H235" s="3136"/>
      <c r="I235" s="3136"/>
      <c r="J235" s="3136"/>
      <c r="K235" s="3136"/>
      <c r="L235" s="3137"/>
      <c r="M235" s="437"/>
      <c r="N235" s="437"/>
      <c r="O235" s="177"/>
      <c r="P235" s="3141"/>
      <c r="Q235" s="3142"/>
      <c r="R235" s="3142"/>
      <c r="S235" s="3142"/>
      <c r="T235" s="3142"/>
      <c r="U235" s="3142"/>
      <c r="V235" s="3143"/>
    </row>
    <row r="236" spans="1:22" ht="15.75">
      <c r="A236" s="298"/>
      <c r="B236" s="447"/>
      <c r="C236" s="471" t="s">
        <v>1181</v>
      </c>
      <c r="D236" s="471"/>
      <c r="E236" s="459"/>
      <c r="F236" s="311">
        <v>0.05</v>
      </c>
      <c r="G236" s="311">
        <v>7.0000000000000007E-2</v>
      </c>
      <c r="H236" s="321">
        <v>0.11</v>
      </c>
      <c r="I236" s="323">
        <f>(H236*L236%)+H236</f>
        <v>0.121</v>
      </c>
      <c r="J236" s="327">
        <v>0.1</v>
      </c>
      <c r="K236" s="311">
        <v>7.0000000000000007E-2</v>
      </c>
      <c r="L236" s="450">
        <v>10</v>
      </c>
      <c r="M236" s="299"/>
      <c r="N236" s="299"/>
      <c r="O236" s="451" t="str">
        <f>C236</f>
        <v>Sauté de veau ou blanquette (sans os)</v>
      </c>
      <c r="P236" s="452">
        <f t="shared" ref="P236:U236" si="120">F236*P164</f>
        <v>12.65</v>
      </c>
      <c r="Q236" s="452">
        <f t="shared" si="120"/>
        <v>58.030000000000008</v>
      </c>
      <c r="R236" s="453">
        <f t="shared" si="120"/>
        <v>5.28</v>
      </c>
      <c r="S236" s="454">
        <f t="shared" si="120"/>
        <v>1.573</v>
      </c>
      <c r="T236" s="454">
        <f t="shared" si="120"/>
        <v>2.9000000000000004</v>
      </c>
      <c r="U236" s="452">
        <f t="shared" si="120"/>
        <v>1.1900000000000002</v>
      </c>
      <c r="V236" s="465">
        <f>SUM(P236:U236)</f>
        <v>81.623000000000005</v>
      </c>
    </row>
    <row r="237" spans="1:22" ht="15.75">
      <c r="A237" s="298"/>
      <c r="B237" s="447"/>
      <c r="C237" s="471" t="s">
        <v>1182</v>
      </c>
      <c r="D237" s="471"/>
      <c r="E237" s="459"/>
      <c r="F237" s="311">
        <v>0.04</v>
      </c>
      <c r="G237" s="311">
        <v>0.06</v>
      </c>
      <c r="H237" s="321">
        <v>0.09</v>
      </c>
      <c r="I237" s="323">
        <f>(H237*L237%)+H237</f>
        <v>9.8999999999999991E-2</v>
      </c>
      <c r="J237" s="327">
        <v>0.1</v>
      </c>
      <c r="K237" s="311">
        <v>7.0000000000000007E-2</v>
      </c>
      <c r="L237" s="450">
        <v>10</v>
      </c>
      <c r="M237" s="299"/>
      <c r="N237" s="299"/>
      <c r="O237" s="451" t="str">
        <f>C237</f>
        <v>Escalope de veau, rôti de veau</v>
      </c>
      <c r="P237" s="452">
        <f t="shared" ref="P237:U237" si="121">F237*P164</f>
        <v>10.120000000000001</v>
      </c>
      <c r="Q237" s="452">
        <f t="shared" si="121"/>
        <v>49.739999999999995</v>
      </c>
      <c r="R237" s="453">
        <f t="shared" si="121"/>
        <v>4.32</v>
      </c>
      <c r="S237" s="454">
        <f t="shared" si="121"/>
        <v>1.2869999999999999</v>
      </c>
      <c r="T237" s="454">
        <f t="shared" si="121"/>
        <v>2.9000000000000004</v>
      </c>
      <c r="U237" s="452">
        <f t="shared" si="121"/>
        <v>1.1900000000000002</v>
      </c>
      <c r="V237" s="465">
        <f>SUM(P237:U237)</f>
        <v>69.557000000000016</v>
      </c>
    </row>
    <row r="238" spans="1:22" ht="15.75">
      <c r="A238" s="298"/>
      <c r="B238" s="447"/>
      <c r="C238" s="471" t="s">
        <v>1183</v>
      </c>
      <c r="D238" s="471"/>
      <c r="E238" s="459"/>
      <c r="F238" s="311">
        <v>0.05</v>
      </c>
      <c r="G238" s="311">
        <v>7.0000000000000007E-2</v>
      </c>
      <c r="H238" s="321">
        <v>0.09</v>
      </c>
      <c r="I238" s="323">
        <f>(H238*L238%)+H238</f>
        <v>9.8999999999999991E-2</v>
      </c>
      <c r="J238" s="327">
        <v>0.1</v>
      </c>
      <c r="K238" s="311">
        <v>7.0000000000000007E-2</v>
      </c>
      <c r="L238" s="450">
        <v>10</v>
      </c>
      <c r="M238" s="299"/>
      <c r="N238" s="299"/>
      <c r="O238" s="451" t="str">
        <f>C238</f>
        <v>Steak haché de veau</v>
      </c>
      <c r="P238" s="452">
        <f t="shared" ref="P238:U238" si="122">F238*P164</f>
        <v>12.65</v>
      </c>
      <c r="Q238" s="452">
        <f t="shared" si="122"/>
        <v>58.030000000000008</v>
      </c>
      <c r="R238" s="453">
        <f t="shared" si="122"/>
        <v>4.32</v>
      </c>
      <c r="S238" s="454">
        <f t="shared" si="122"/>
        <v>1.2869999999999999</v>
      </c>
      <c r="T238" s="454">
        <f t="shared" si="122"/>
        <v>2.9000000000000004</v>
      </c>
      <c r="U238" s="452">
        <f t="shared" si="122"/>
        <v>1.1900000000000002</v>
      </c>
      <c r="V238" s="465">
        <f>SUM(P238:U238)</f>
        <v>80.37700000000001</v>
      </c>
    </row>
    <row r="239" spans="1:22" ht="15.75">
      <c r="A239" s="298"/>
      <c r="B239" s="447"/>
      <c r="C239" s="471" t="s">
        <v>1184</v>
      </c>
      <c r="D239" s="471"/>
      <c r="E239" s="459"/>
      <c r="F239" s="311">
        <v>0.05</v>
      </c>
      <c r="G239" s="311">
        <v>7.0000000000000007E-2</v>
      </c>
      <c r="H239" s="321">
        <v>0.09</v>
      </c>
      <c r="I239" s="323">
        <f>(H239*L239%)+H239</f>
        <v>9.8999999999999991E-2</v>
      </c>
      <c r="J239" s="327">
        <v>0.08</v>
      </c>
      <c r="K239" s="311">
        <v>0.06</v>
      </c>
      <c r="L239" s="450">
        <v>10</v>
      </c>
      <c r="M239" s="299"/>
      <c r="N239" s="299"/>
      <c r="O239" s="451" t="str">
        <f>C239</f>
        <v>Hamburger veau, Rissolette veau</v>
      </c>
      <c r="P239" s="452">
        <f t="shared" ref="P239:U239" si="123">F239*P164</f>
        <v>12.65</v>
      </c>
      <c r="Q239" s="452">
        <f t="shared" si="123"/>
        <v>58.030000000000008</v>
      </c>
      <c r="R239" s="453">
        <f t="shared" si="123"/>
        <v>4.32</v>
      </c>
      <c r="S239" s="454">
        <f t="shared" si="123"/>
        <v>1.2869999999999999</v>
      </c>
      <c r="T239" s="454">
        <f t="shared" si="123"/>
        <v>2.3199999999999998</v>
      </c>
      <c r="U239" s="452">
        <f t="shared" si="123"/>
        <v>1.02</v>
      </c>
      <c r="V239" s="465">
        <f>SUM(P239:U239)</f>
        <v>79.626999999999995</v>
      </c>
    </row>
    <row r="240" spans="1:22" ht="15.75">
      <c r="A240" s="298"/>
      <c r="B240" s="447"/>
      <c r="C240" s="473" t="s">
        <v>1185</v>
      </c>
      <c r="D240" s="473"/>
      <c r="E240" s="469"/>
      <c r="F240" s="311">
        <v>0.05</v>
      </c>
      <c r="G240" s="311">
        <v>7.0000000000000007E-2</v>
      </c>
      <c r="H240" s="321">
        <v>0.11</v>
      </c>
      <c r="I240" s="323">
        <f>(H240*L240%)+H240</f>
        <v>0.121</v>
      </c>
      <c r="J240" s="327">
        <v>0.1</v>
      </c>
      <c r="K240" s="311">
        <v>7.0000000000000007E-2</v>
      </c>
      <c r="L240" s="450">
        <v>10</v>
      </c>
      <c r="M240" s="299"/>
      <c r="N240" s="299"/>
      <c r="O240" s="451" t="str">
        <f>C240</f>
        <v>Paupiette de veau</v>
      </c>
      <c r="P240" s="452">
        <f t="shared" ref="P240:U240" si="124">F240*P164</f>
        <v>12.65</v>
      </c>
      <c r="Q240" s="452">
        <f t="shared" si="124"/>
        <v>58.030000000000008</v>
      </c>
      <c r="R240" s="453">
        <f t="shared" si="124"/>
        <v>5.28</v>
      </c>
      <c r="S240" s="454">
        <f t="shared" si="124"/>
        <v>1.573</v>
      </c>
      <c r="T240" s="454">
        <f t="shared" si="124"/>
        <v>2.9000000000000004</v>
      </c>
      <c r="U240" s="452">
        <f t="shared" si="124"/>
        <v>1.1900000000000002</v>
      </c>
      <c r="V240" s="465">
        <f>SUM(P240:U240)</f>
        <v>81.623000000000005</v>
      </c>
    </row>
    <row r="241" spans="1:22" ht="15" customHeight="1">
      <c r="A241" s="298"/>
      <c r="B241" s="456"/>
      <c r="C241" s="3134" t="s">
        <v>1186</v>
      </c>
      <c r="D241" s="3134"/>
      <c r="E241" s="3134"/>
      <c r="F241" s="3134"/>
      <c r="G241" s="3134"/>
      <c r="H241" s="3134"/>
      <c r="I241" s="3134"/>
      <c r="J241" s="3134"/>
      <c r="K241" s="3134"/>
      <c r="L241" s="3135"/>
      <c r="M241" s="437"/>
      <c r="N241" s="437"/>
      <c r="O241" s="177"/>
      <c r="P241" s="3138" t="str">
        <f>C241</f>
        <v>AGNEAU-MOUTON</v>
      </c>
      <c r="Q241" s="3139"/>
      <c r="R241" s="3139"/>
      <c r="S241" s="3139"/>
      <c r="T241" s="3139"/>
      <c r="U241" s="3139"/>
      <c r="V241" s="3140"/>
    </row>
    <row r="242" spans="1:22" ht="15" customHeight="1">
      <c r="A242" s="298"/>
      <c r="B242" s="456"/>
      <c r="C242" s="3136"/>
      <c r="D242" s="3136"/>
      <c r="E242" s="3136"/>
      <c r="F242" s="3136"/>
      <c r="G242" s="3136"/>
      <c r="H242" s="3136"/>
      <c r="I242" s="3136"/>
      <c r="J242" s="3136"/>
      <c r="K242" s="3136"/>
      <c r="L242" s="3137"/>
      <c r="M242" s="437"/>
      <c r="N242" s="437"/>
      <c r="O242" s="177"/>
      <c r="P242" s="3141"/>
      <c r="Q242" s="3142"/>
      <c r="R242" s="3142"/>
      <c r="S242" s="3142"/>
      <c r="T242" s="3142"/>
      <c r="U242" s="3142"/>
      <c r="V242" s="3143"/>
    </row>
    <row r="243" spans="1:22" ht="15.75">
      <c r="A243" s="298"/>
      <c r="B243" s="447"/>
      <c r="C243" s="471" t="s">
        <v>1187</v>
      </c>
      <c r="D243" s="471"/>
      <c r="E243" s="459"/>
      <c r="F243" s="311">
        <v>0.04</v>
      </c>
      <c r="G243" s="311">
        <v>0.06</v>
      </c>
      <c r="H243" s="321">
        <v>0.09</v>
      </c>
      <c r="I243" s="323">
        <f t="shared" ref="I243:I249" si="125">(H243*L243%)+H243</f>
        <v>9.8999999999999991E-2</v>
      </c>
      <c r="J243" s="327">
        <v>0.08</v>
      </c>
      <c r="K243" s="311">
        <v>0.06</v>
      </c>
      <c r="L243" s="450">
        <v>10</v>
      </c>
      <c r="M243" s="299"/>
      <c r="N243" s="299"/>
      <c r="O243" s="451" t="str">
        <f t="shared" ref="O243:O249" si="126">C243</f>
        <v>Gigot</v>
      </c>
      <c r="P243" s="452">
        <f t="shared" ref="P243:U243" si="127">F243*P164</f>
        <v>10.120000000000001</v>
      </c>
      <c r="Q243" s="452">
        <f t="shared" si="127"/>
        <v>49.739999999999995</v>
      </c>
      <c r="R243" s="453">
        <f t="shared" si="127"/>
        <v>4.32</v>
      </c>
      <c r="S243" s="454">
        <f t="shared" si="127"/>
        <v>1.2869999999999999</v>
      </c>
      <c r="T243" s="454">
        <f t="shared" si="127"/>
        <v>2.3199999999999998</v>
      </c>
      <c r="U243" s="452">
        <f t="shared" si="127"/>
        <v>1.02</v>
      </c>
      <c r="V243" s="465">
        <f t="shared" ref="V243:V249" si="128">SUM(P243:U243)</f>
        <v>68.807000000000002</v>
      </c>
    </row>
    <row r="244" spans="1:22" ht="15.75">
      <c r="A244" s="298"/>
      <c r="B244" s="447"/>
      <c r="C244" s="471" t="s">
        <v>1188</v>
      </c>
      <c r="D244" s="471"/>
      <c r="E244" s="459"/>
      <c r="F244" s="311">
        <v>0.05</v>
      </c>
      <c r="G244" s="311">
        <v>7.0000000000000007E-2</v>
      </c>
      <c r="H244" s="321">
        <v>0.11</v>
      </c>
      <c r="I244" s="323">
        <f t="shared" si="125"/>
        <v>0.121</v>
      </c>
      <c r="J244" s="327">
        <v>0.1</v>
      </c>
      <c r="K244" s="311">
        <v>7.0000000000000007E-2</v>
      </c>
      <c r="L244" s="450">
        <v>10</v>
      </c>
      <c r="M244" s="299"/>
      <c r="N244" s="299"/>
      <c r="O244" s="451" t="str">
        <f t="shared" si="126"/>
        <v>Sauté (sans os)</v>
      </c>
      <c r="P244" s="452">
        <f t="shared" ref="P244:U244" si="129">F244*P164</f>
        <v>12.65</v>
      </c>
      <c r="Q244" s="452">
        <f t="shared" si="129"/>
        <v>58.030000000000008</v>
      </c>
      <c r="R244" s="453">
        <f t="shared" si="129"/>
        <v>5.28</v>
      </c>
      <c r="S244" s="454">
        <f t="shared" si="129"/>
        <v>1.573</v>
      </c>
      <c r="T244" s="454">
        <f t="shared" si="129"/>
        <v>2.9000000000000004</v>
      </c>
      <c r="U244" s="452">
        <f t="shared" si="129"/>
        <v>1.1900000000000002</v>
      </c>
      <c r="V244" s="465">
        <f t="shared" si="128"/>
        <v>81.623000000000005</v>
      </c>
    </row>
    <row r="245" spans="1:22" ht="15.75">
      <c r="A245" s="298"/>
      <c r="B245" s="447"/>
      <c r="C245" s="471" t="s">
        <v>1562</v>
      </c>
      <c r="D245" s="471"/>
      <c r="E245" s="459"/>
      <c r="F245" s="311">
        <v>0</v>
      </c>
      <c r="G245" s="311">
        <v>0.08</v>
      </c>
      <c r="H245" s="321">
        <v>0.11</v>
      </c>
      <c r="I245" s="323">
        <f t="shared" si="125"/>
        <v>0.121</v>
      </c>
      <c r="J245" s="327">
        <v>0.1</v>
      </c>
      <c r="K245" s="311">
        <v>7.0000000000000007E-2</v>
      </c>
      <c r="L245" s="450">
        <v>10</v>
      </c>
      <c r="M245" s="299"/>
      <c r="N245" s="299"/>
      <c r="O245" s="451" t="str">
        <f t="shared" si="126"/>
        <v>Côte d'agneau avec os</v>
      </c>
      <c r="P245" s="452">
        <f t="shared" ref="P245:U245" si="130">F245*P164</f>
        <v>0</v>
      </c>
      <c r="Q245" s="452">
        <f t="shared" si="130"/>
        <v>66.320000000000007</v>
      </c>
      <c r="R245" s="453">
        <f t="shared" si="130"/>
        <v>5.28</v>
      </c>
      <c r="S245" s="454">
        <f t="shared" si="130"/>
        <v>1.573</v>
      </c>
      <c r="T245" s="454">
        <f t="shared" si="130"/>
        <v>2.9000000000000004</v>
      </c>
      <c r="U245" s="452">
        <f t="shared" si="130"/>
        <v>1.1900000000000002</v>
      </c>
      <c r="V245" s="465">
        <f t="shared" si="128"/>
        <v>77.263000000000005</v>
      </c>
    </row>
    <row r="246" spans="1:22" ht="15.75">
      <c r="A246" s="298"/>
      <c r="B246" s="447"/>
      <c r="C246" s="471" t="s">
        <v>1563</v>
      </c>
      <c r="D246" s="471"/>
      <c r="E246" s="459"/>
      <c r="F246" s="311">
        <v>2</v>
      </c>
      <c r="G246" s="311">
        <v>3</v>
      </c>
      <c r="H246" s="321">
        <v>4.5</v>
      </c>
      <c r="I246" s="323">
        <f t="shared" si="125"/>
        <v>4.95</v>
      </c>
      <c r="J246" s="327">
        <v>3</v>
      </c>
      <c r="K246" s="311">
        <v>2</v>
      </c>
      <c r="L246" s="450">
        <v>10</v>
      </c>
      <c r="M246" s="299"/>
      <c r="N246" s="299"/>
      <c r="O246" s="461" t="str">
        <f t="shared" si="126"/>
        <v>Boulettes d'agneau-mouton de 30g pièce crues (à l'unité )</v>
      </c>
      <c r="P246" s="462">
        <f t="shared" ref="P246:U246" si="131">F246*P164</f>
        <v>506</v>
      </c>
      <c r="Q246" s="462">
        <f t="shared" si="131"/>
        <v>2487</v>
      </c>
      <c r="R246" s="463">
        <f t="shared" si="131"/>
        <v>216</v>
      </c>
      <c r="S246" s="464">
        <f t="shared" si="131"/>
        <v>64.350000000000009</v>
      </c>
      <c r="T246" s="464">
        <f t="shared" si="131"/>
        <v>87</v>
      </c>
      <c r="U246" s="462">
        <f t="shared" si="131"/>
        <v>34</v>
      </c>
      <c r="V246" s="465">
        <f t="shared" si="128"/>
        <v>3394.35</v>
      </c>
    </row>
    <row r="247" spans="1:22" ht="15.75">
      <c r="A247" s="298"/>
      <c r="B247" s="447"/>
      <c r="C247" s="471" t="s">
        <v>1564</v>
      </c>
      <c r="D247" s="471"/>
      <c r="E247" s="459"/>
      <c r="F247" s="311">
        <v>0.06</v>
      </c>
      <c r="G247" s="311">
        <v>0.09</v>
      </c>
      <c r="H247" s="321">
        <v>0.13500000000000001</v>
      </c>
      <c r="I247" s="323">
        <f t="shared" si="125"/>
        <v>0.14850000000000002</v>
      </c>
      <c r="J247" s="327">
        <v>0.09</v>
      </c>
      <c r="K247" s="311">
        <v>0.06</v>
      </c>
      <c r="L247" s="450">
        <v>10</v>
      </c>
      <c r="M247" s="299"/>
      <c r="N247" s="299"/>
      <c r="O247" s="451" t="str">
        <f t="shared" si="126"/>
        <v>Boulettes d'agneau-mouton de 30g pièce crues (au Kg )</v>
      </c>
      <c r="P247" s="452">
        <f t="shared" ref="P247:U247" si="132">F247*P164</f>
        <v>15.18</v>
      </c>
      <c r="Q247" s="452">
        <f t="shared" si="132"/>
        <v>74.61</v>
      </c>
      <c r="R247" s="453">
        <f t="shared" si="132"/>
        <v>6.48</v>
      </c>
      <c r="S247" s="454">
        <f t="shared" si="132"/>
        <v>1.9305000000000003</v>
      </c>
      <c r="T247" s="454">
        <f t="shared" si="132"/>
        <v>2.61</v>
      </c>
      <c r="U247" s="452">
        <f t="shared" si="132"/>
        <v>1.02</v>
      </c>
      <c r="V247" s="465">
        <f t="shared" si="128"/>
        <v>101.83049999999999</v>
      </c>
    </row>
    <row r="248" spans="1:22" ht="15.75">
      <c r="A248" s="298"/>
      <c r="B248" s="447"/>
      <c r="C248" s="471" t="s">
        <v>1565</v>
      </c>
      <c r="D248" s="471"/>
      <c r="E248" s="459"/>
      <c r="F248" s="311">
        <v>1</v>
      </c>
      <c r="G248" s="311">
        <v>2</v>
      </c>
      <c r="H248" s="321">
        <v>2.5</v>
      </c>
      <c r="I248" s="323">
        <f t="shared" si="125"/>
        <v>2.75</v>
      </c>
      <c r="J248" s="327">
        <v>2</v>
      </c>
      <c r="K248" s="311">
        <v>1.5</v>
      </c>
      <c r="L248" s="450">
        <v>10</v>
      </c>
      <c r="M248" s="299"/>
      <c r="N248" s="299"/>
      <c r="O248" s="461" t="str">
        <f t="shared" si="126"/>
        <v>Merguez de 50 g pièce crues (à l'unité)</v>
      </c>
      <c r="P248" s="462">
        <f t="shared" ref="P248:U248" si="133">F248*P164</f>
        <v>253</v>
      </c>
      <c r="Q248" s="462">
        <f t="shared" si="133"/>
        <v>1658</v>
      </c>
      <c r="R248" s="463">
        <f t="shared" si="133"/>
        <v>120</v>
      </c>
      <c r="S248" s="464">
        <f t="shared" si="133"/>
        <v>35.75</v>
      </c>
      <c r="T248" s="464">
        <f t="shared" si="133"/>
        <v>58</v>
      </c>
      <c r="U248" s="462">
        <f t="shared" si="133"/>
        <v>25.5</v>
      </c>
      <c r="V248" s="465">
        <f t="shared" si="128"/>
        <v>2150.25</v>
      </c>
    </row>
    <row r="249" spans="1:22" ht="15.75">
      <c r="A249" s="298"/>
      <c r="B249" s="447"/>
      <c r="C249" s="473" t="s">
        <v>1566</v>
      </c>
      <c r="D249" s="473"/>
      <c r="E249" s="469"/>
      <c r="F249" s="311">
        <v>0.05</v>
      </c>
      <c r="G249" s="311">
        <v>0.1</v>
      </c>
      <c r="H249" s="321">
        <v>0.125</v>
      </c>
      <c r="I249" s="323">
        <f t="shared" si="125"/>
        <v>0.13750000000000001</v>
      </c>
      <c r="J249" s="327">
        <v>0.1</v>
      </c>
      <c r="K249" s="311">
        <v>0.75</v>
      </c>
      <c r="L249" s="450">
        <v>10</v>
      </c>
      <c r="M249" s="299"/>
      <c r="N249" s="299"/>
      <c r="O249" s="451" t="str">
        <f t="shared" si="126"/>
        <v>Merguez de 50 g pièce crues (au Kg)</v>
      </c>
      <c r="P249" s="452">
        <f t="shared" ref="P249:U249" si="134">F249*P164</f>
        <v>12.65</v>
      </c>
      <c r="Q249" s="452">
        <f t="shared" si="134"/>
        <v>82.9</v>
      </c>
      <c r="R249" s="453">
        <f t="shared" si="134"/>
        <v>6</v>
      </c>
      <c r="S249" s="454">
        <f t="shared" si="134"/>
        <v>1.7875000000000001</v>
      </c>
      <c r="T249" s="454">
        <f t="shared" si="134"/>
        <v>2.9000000000000004</v>
      </c>
      <c r="U249" s="452">
        <f t="shared" si="134"/>
        <v>12.75</v>
      </c>
      <c r="V249" s="465">
        <f t="shared" si="128"/>
        <v>118.98750000000001</v>
      </c>
    </row>
    <row r="250" spans="1:22" ht="15" customHeight="1">
      <c r="A250" s="298"/>
      <c r="B250" s="456"/>
      <c r="C250" s="3134" t="s">
        <v>1189</v>
      </c>
      <c r="D250" s="3134"/>
      <c r="E250" s="3134"/>
      <c r="F250" s="3134"/>
      <c r="G250" s="3134"/>
      <c r="H250" s="3134"/>
      <c r="I250" s="3134"/>
      <c r="J250" s="3134"/>
      <c r="K250" s="3134"/>
      <c r="L250" s="3135"/>
      <c r="M250" s="437"/>
      <c r="N250" s="437"/>
      <c r="O250" s="177"/>
      <c r="P250" s="3138" t="str">
        <f>C250</f>
        <v>PORC</v>
      </c>
      <c r="Q250" s="3139"/>
      <c r="R250" s="3139"/>
      <c r="S250" s="3139"/>
      <c r="T250" s="3139"/>
      <c r="U250" s="3139"/>
      <c r="V250" s="3140"/>
    </row>
    <row r="251" spans="1:22" ht="15" customHeight="1">
      <c r="A251" s="298"/>
      <c r="B251" s="456"/>
      <c r="C251" s="3136"/>
      <c r="D251" s="3136"/>
      <c r="E251" s="3136"/>
      <c r="F251" s="3136"/>
      <c r="G251" s="3136"/>
      <c r="H251" s="3136"/>
      <c r="I251" s="3136"/>
      <c r="J251" s="3136"/>
      <c r="K251" s="3136"/>
      <c r="L251" s="3137"/>
      <c r="M251" s="437"/>
      <c r="N251" s="437"/>
      <c r="O251" s="177"/>
      <c r="P251" s="3141"/>
      <c r="Q251" s="3142"/>
      <c r="R251" s="3142"/>
      <c r="S251" s="3142"/>
      <c r="T251" s="3142"/>
      <c r="U251" s="3142"/>
      <c r="V251" s="3143"/>
    </row>
    <row r="252" spans="1:22" ht="15.75">
      <c r="A252" s="298"/>
      <c r="B252" s="447"/>
      <c r="C252" s="471" t="s">
        <v>1190</v>
      </c>
      <c r="D252" s="471"/>
      <c r="E252" s="459"/>
      <c r="F252" s="311">
        <v>0.04</v>
      </c>
      <c r="G252" s="311">
        <v>0.06</v>
      </c>
      <c r="H252" s="321">
        <v>0.09</v>
      </c>
      <c r="I252" s="323">
        <f t="shared" ref="I252:I261" si="135">(H252*L252%)+H252</f>
        <v>9.8999999999999991E-2</v>
      </c>
      <c r="J252" s="327">
        <v>0.1</v>
      </c>
      <c r="K252" s="311">
        <v>7.0000000000000007E-2</v>
      </c>
      <c r="L252" s="450">
        <v>10</v>
      </c>
      <c r="M252" s="299"/>
      <c r="N252" s="299"/>
      <c r="O252" s="451" t="str">
        <f t="shared" ref="O252:O261" si="136">C252</f>
        <v>Rôti de porc, grillade (sans os)</v>
      </c>
      <c r="P252" s="452">
        <f t="shared" ref="P252:U252" si="137">F252*P164</f>
        <v>10.120000000000001</v>
      </c>
      <c r="Q252" s="452">
        <f t="shared" si="137"/>
        <v>49.739999999999995</v>
      </c>
      <c r="R252" s="453">
        <f t="shared" si="137"/>
        <v>4.32</v>
      </c>
      <c r="S252" s="454">
        <f t="shared" si="137"/>
        <v>1.2869999999999999</v>
      </c>
      <c r="T252" s="454">
        <f t="shared" si="137"/>
        <v>2.9000000000000004</v>
      </c>
      <c r="U252" s="452">
        <f t="shared" si="137"/>
        <v>1.1900000000000002</v>
      </c>
      <c r="V252" s="465">
        <f t="shared" ref="V252:V261" si="138">SUM(P252:U252)</f>
        <v>69.557000000000016</v>
      </c>
    </row>
    <row r="253" spans="1:22" ht="15.75">
      <c r="A253" s="298"/>
      <c r="B253" s="447"/>
      <c r="C253" s="471" t="s">
        <v>1188</v>
      </c>
      <c r="D253" s="471"/>
      <c r="E253" s="459"/>
      <c r="F253" s="311">
        <v>0.05</v>
      </c>
      <c r="G253" s="311">
        <v>7.0000000000000007E-2</v>
      </c>
      <c r="H253" s="321">
        <v>0.11</v>
      </c>
      <c r="I253" s="323">
        <f t="shared" si="135"/>
        <v>0.121</v>
      </c>
      <c r="J253" s="327">
        <v>0.1</v>
      </c>
      <c r="K253" s="311">
        <v>7.0000000000000007E-2</v>
      </c>
      <c r="L253" s="450">
        <v>10</v>
      </c>
      <c r="M253" s="299"/>
      <c r="N253" s="299"/>
      <c r="O253" s="451" t="str">
        <f t="shared" si="136"/>
        <v>Sauté (sans os)</v>
      </c>
      <c r="P253" s="452">
        <f t="shared" ref="P253:U253" si="139">F253*P164</f>
        <v>12.65</v>
      </c>
      <c r="Q253" s="452">
        <f t="shared" si="139"/>
        <v>58.030000000000008</v>
      </c>
      <c r="R253" s="453">
        <f t="shared" si="139"/>
        <v>5.28</v>
      </c>
      <c r="S253" s="454">
        <f t="shared" si="139"/>
        <v>1.573</v>
      </c>
      <c r="T253" s="454">
        <f t="shared" si="139"/>
        <v>2.9000000000000004</v>
      </c>
      <c r="U253" s="452">
        <f t="shared" si="139"/>
        <v>1.1900000000000002</v>
      </c>
      <c r="V253" s="465">
        <f t="shared" si="138"/>
        <v>81.623000000000005</v>
      </c>
    </row>
    <row r="254" spans="1:22" ht="15.75">
      <c r="A254" s="298"/>
      <c r="B254" s="447"/>
      <c r="C254" s="471" t="s">
        <v>1191</v>
      </c>
      <c r="D254" s="471"/>
      <c r="E254" s="459"/>
      <c r="F254" s="311">
        <v>0</v>
      </c>
      <c r="G254" s="311">
        <v>0.08</v>
      </c>
      <c r="H254" s="321">
        <v>0.11</v>
      </c>
      <c r="I254" s="323">
        <f t="shared" si="135"/>
        <v>0.121</v>
      </c>
      <c r="J254" s="327">
        <v>0.1</v>
      </c>
      <c r="K254" s="311">
        <v>7.0000000000000007E-2</v>
      </c>
      <c r="L254" s="450">
        <v>10</v>
      </c>
      <c r="M254" s="299"/>
      <c r="N254" s="299"/>
      <c r="O254" s="451" t="str">
        <f t="shared" si="136"/>
        <v>Côte de porc</v>
      </c>
      <c r="P254" s="452">
        <f t="shared" ref="P254:U254" si="140">F254*P164</f>
        <v>0</v>
      </c>
      <c r="Q254" s="452">
        <f t="shared" si="140"/>
        <v>66.320000000000007</v>
      </c>
      <c r="R254" s="453">
        <f t="shared" si="140"/>
        <v>5.28</v>
      </c>
      <c r="S254" s="454">
        <f t="shared" si="140"/>
        <v>1.573</v>
      </c>
      <c r="T254" s="454">
        <f t="shared" si="140"/>
        <v>2.9000000000000004</v>
      </c>
      <c r="U254" s="452">
        <f t="shared" si="140"/>
        <v>1.1900000000000002</v>
      </c>
      <c r="V254" s="465">
        <f t="shared" si="138"/>
        <v>77.263000000000005</v>
      </c>
    </row>
    <row r="255" spans="1:22" ht="15.75">
      <c r="A255" s="298"/>
      <c r="B255" s="447"/>
      <c r="C255" s="471" t="s">
        <v>1192</v>
      </c>
      <c r="D255" s="471"/>
      <c r="E255" s="459"/>
      <c r="F255" s="311">
        <v>0.04</v>
      </c>
      <c r="G255" s="311">
        <v>0.06</v>
      </c>
      <c r="H255" s="321">
        <v>0.09</v>
      </c>
      <c r="I255" s="323">
        <f t="shared" si="135"/>
        <v>9.8999999999999991E-2</v>
      </c>
      <c r="J255" s="327">
        <v>0.08</v>
      </c>
      <c r="K255" s="311">
        <v>7.0000000000000007E-2</v>
      </c>
      <c r="L255" s="450">
        <v>10</v>
      </c>
      <c r="M255" s="299"/>
      <c r="N255" s="299"/>
      <c r="O255" s="451" t="str">
        <f t="shared" si="136"/>
        <v>Jambon DD, palette de porc</v>
      </c>
      <c r="P255" s="452">
        <f t="shared" ref="P255:U255" si="141">F255*P164</f>
        <v>10.120000000000001</v>
      </c>
      <c r="Q255" s="452">
        <f t="shared" si="141"/>
        <v>49.739999999999995</v>
      </c>
      <c r="R255" s="453">
        <f t="shared" si="141"/>
        <v>4.32</v>
      </c>
      <c r="S255" s="454">
        <f t="shared" si="141"/>
        <v>1.2869999999999999</v>
      </c>
      <c r="T255" s="454">
        <f t="shared" si="141"/>
        <v>2.3199999999999998</v>
      </c>
      <c r="U255" s="452">
        <f t="shared" si="141"/>
        <v>1.1900000000000002</v>
      </c>
      <c r="V255" s="465">
        <f t="shared" si="138"/>
        <v>68.977000000000004</v>
      </c>
    </row>
    <row r="256" spans="1:22" ht="15.75">
      <c r="A256" s="298"/>
      <c r="B256" s="447"/>
      <c r="C256" s="471" t="s">
        <v>1193</v>
      </c>
      <c r="D256" s="471"/>
      <c r="E256" s="459"/>
      <c r="F256" s="311">
        <v>0.05</v>
      </c>
      <c r="G256" s="311">
        <v>7.0000000000000007E-2</v>
      </c>
      <c r="H256" s="321">
        <v>0.11</v>
      </c>
      <c r="I256" s="323">
        <f t="shared" si="135"/>
        <v>0.121</v>
      </c>
      <c r="J256" s="327">
        <v>0.1</v>
      </c>
      <c r="K256" s="311">
        <v>7.0000000000000007E-2</v>
      </c>
      <c r="L256" s="450">
        <v>10</v>
      </c>
      <c r="M256" s="299"/>
      <c r="N256" s="299"/>
      <c r="O256" s="451" t="str">
        <f t="shared" si="136"/>
        <v>Andouillettes</v>
      </c>
      <c r="P256" s="452">
        <f t="shared" ref="P256:U256" si="142">F256*P164</f>
        <v>12.65</v>
      </c>
      <c r="Q256" s="452">
        <f t="shared" si="142"/>
        <v>58.030000000000008</v>
      </c>
      <c r="R256" s="453">
        <f t="shared" si="142"/>
        <v>5.28</v>
      </c>
      <c r="S256" s="454">
        <f t="shared" si="142"/>
        <v>1.573</v>
      </c>
      <c r="T256" s="454">
        <f t="shared" si="142"/>
        <v>2.9000000000000004</v>
      </c>
      <c r="U256" s="452">
        <f t="shared" si="142"/>
        <v>1.1900000000000002</v>
      </c>
      <c r="V256" s="465">
        <f t="shared" si="138"/>
        <v>81.623000000000005</v>
      </c>
    </row>
    <row r="257" spans="1:22" ht="15.75">
      <c r="A257" s="298"/>
      <c r="B257" s="447"/>
      <c r="C257" s="471" t="s">
        <v>1567</v>
      </c>
      <c r="D257" s="471"/>
      <c r="E257" s="459"/>
      <c r="F257" s="311">
        <v>1</v>
      </c>
      <c r="G257" s="311">
        <v>2</v>
      </c>
      <c r="H257" s="321">
        <v>2.5</v>
      </c>
      <c r="I257" s="323">
        <f t="shared" si="135"/>
        <v>2.75</v>
      </c>
      <c r="J257" s="327">
        <v>2</v>
      </c>
      <c r="K257" s="311">
        <v>1.5</v>
      </c>
      <c r="L257" s="450">
        <v>10</v>
      </c>
      <c r="M257" s="299"/>
      <c r="N257" s="299"/>
      <c r="O257" s="461" t="str">
        <f t="shared" si="136"/>
        <v>Saucisse chipolatas de 50 g pièce crue ( à l'unité)</v>
      </c>
      <c r="P257" s="462">
        <f t="shared" ref="P257:U257" si="143">F257*P164</f>
        <v>253</v>
      </c>
      <c r="Q257" s="462">
        <f t="shared" si="143"/>
        <v>1658</v>
      </c>
      <c r="R257" s="463">
        <f t="shared" si="143"/>
        <v>120</v>
      </c>
      <c r="S257" s="464">
        <f t="shared" si="143"/>
        <v>35.75</v>
      </c>
      <c r="T257" s="464">
        <f t="shared" si="143"/>
        <v>58</v>
      </c>
      <c r="U257" s="462">
        <f t="shared" si="143"/>
        <v>25.5</v>
      </c>
      <c r="V257" s="465">
        <f t="shared" si="138"/>
        <v>2150.25</v>
      </c>
    </row>
    <row r="258" spans="1:22" ht="15.75">
      <c r="A258" s="298"/>
      <c r="B258" s="447"/>
      <c r="C258" s="471" t="s">
        <v>1568</v>
      </c>
      <c r="D258" s="471"/>
      <c r="E258" s="459"/>
      <c r="F258" s="311">
        <v>0.05</v>
      </c>
      <c r="G258" s="311">
        <v>0.1</v>
      </c>
      <c r="H258" s="321">
        <v>0.125</v>
      </c>
      <c r="I258" s="323">
        <f t="shared" si="135"/>
        <v>0.13750000000000001</v>
      </c>
      <c r="J258" s="327">
        <v>0.1</v>
      </c>
      <c r="K258" s="311">
        <v>0.75</v>
      </c>
      <c r="L258" s="450">
        <v>10</v>
      </c>
      <c r="M258" s="299"/>
      <c r="N258" s="299"/>
      <c r="O258" s="451" t="str">
        <f t="shared" si="136"/>
        <v>Saucisse chipolatas de 50 g pièce crue ( au Kg)</v>
      </c>
      <c r="P258" s="462">
        <f t="shared" ref="P258:U258" si="144">F258*P164</f>
        <v>12.65</v>
      </c>
      <c r="Q258" s="462">
        <f t="shared" si="144"/>
        <v>82.9</v>
      </c>
      <c r="R258" s="463">
        <f t="shared" si="144"/>
        <v>6</v>
      </c>
      <c r="S258" s="464">
        <f t="shared" si="144"/>
        <v>1.7875000000000001</v>
      </c>
      <c r="T258" s="464">
        <f t="shared" si="144"/>
        <v>2.9000000000000004</v>
      </c>
      <c r="U258" s="462">
        <f t="shared" si="144"/>
        <v>12.75</v>
      </c>
      <c r="V258" s="465">
        <f t="shared" si="138"/>
        <v>118.98750000000001</v>
      </c>
    </row>
    <row r="259" spans="1:22" ht="15.75">
      <c r="A259" s="298"/>
      <c r="B259" s="447"/>
      <c r="C259" s="471" t="s">
        <v>1569</v>
      </c>
      <c r="D259" s="471"/>
      <c r="E259" s="459"/>
      <c r="F259" s="311">
        <v>1</v>
      </c>
      <c r="G259" s="311">
        <v>2</v>
      </c>
      <c r="H259" s="321">
        <v>2.5</v>
      </c>
      <c r="I259" s="323">
        <f t="shared" si="135"/>
        <v>2.75</v>
      </c>
      <c r="J259" s="327">
        <v>2</v>
      </c>
      <c r="K259" s="311">
        <v>1.5</v>
      </c>
      <c r="L259" s="450">
        <v>10</v>
      </c>
      <c r="M259" s="299"/>
      <c r="N259" s="299"/>
      <c r="O259" s="461" t="str">
        <f t="shared" si="136"/>
        <v>Saucisse de Francfort Strasbourg de 50 g pièce crue (à l'unité)</v>
      </c>
      <c r="P259" s="462">
        <f t="shared" ref="P259:U259" si="145">F259*P164</f>
        <v>253</v>
      </c>
      <c r="Q259" s="462">
        <f t="shared" si="145"/>
        <v>1658</v>
      </c>
      <c r="R259" s="463">
        <f t="shared" si="145"/>
        <v>120</v>
      </c>
      <c r="S259" s="464">
        <f t="shared" si="145"/>
        <v>35.75</v>
      </c>
      <c r="T259" s="464">
        <f t="shared" si="145"/>
        <v>58</v>
      </c>
      <c r="U259" s="462">
        <f t="shared" si="145"/>
        <v>25.5</v>
      </c>
      <c r="V259" s="465">
        <f t="shared" si="138"/>
        <v>2150.25</v>
      </c>
    </row>
    <row r="260" spans="1:22" ht="15.75">
      <c r="A260" s="298"/>
      <c r="B260" s="447"/>
      <c r="C260" s="471" t="s">
        <v>1569</v>
      </c>
      <c r="D260" s="471"/>
      <c r="E260" s="459"/>
      <c r="F260" s="311">
        <v>0.05</v>
      </c>
      <c r="G260" s="311">
        <v>0.1</v>
      </c>
      <c r="H260" s="321">
        <v>0.125</v>
      </c>
      <c r="I260" s="323">
        <f t="shared" si="135"/>
        <v>0.13750000000000001</v>
      </c>
      <c r="J260" s="327">
        <v>0.1</v>
      </c>
      <c r="K260" s="311">
        <v>0.75</v>
      </c>
      <c r="L260" s="450">
        <v>10</v>
      </c>
      <c r="M260" s="299"/>
      <c r="N260" s="299"/>
      <c r="O260" s="461" t="str">
        <f t="shared" si="136"/>
        <v>Saucisse de Francfort Strasbourg de 50 g pièce crue (à l'unité)</v>
      </c>
      <c r="P260" s="462">
        <f t="shared" ref="P260:U260" si="146">F260*P164</f>
        <v>12.65</v>
      </c>
      <c r="Q260" s="462">
        <f t="shared" si="146"/>
        <v>82.9</v>
      </c>
      <c r="R260" s="463">
        <f t="shared" si="146"/>
        <v>6</v>
      </c>
      <c r="S260" s="464">
        <f t="shared" si="146"/>
        <v>1.7875000000000001</v>
      </c>
      <c r="T260" s="464">
        <f t="shared" si="146"/>
        <v>2.9000000000000004</v>
      </c>
      <c r="U260" s="462">
        <f t="shared" si="146"/>
        <v>12.75</v>
      </c>
      <c r="V260" s="465">
        <f t="shared" si="138"/>
        <v>118.98750000000001</v>
      </c>
    </row>
    <row r="261" spans="1:22" ht="15.75">
      <c r="A261" s="298"/>
      <c r="B261" s="447"/>
      <c r="C261" s="473" t="s">
        <v>1194</v>
      </c>
      <c r="D261" s="473"/>
      <c r="E261" s="469"/>
      <c r="F261" s="311">
        <v>0.05</v>
      </c>
      <c r="G261" s="311">
        <v>7.0000000000000007E-2</v>
      </c>
      <c r="H261" s="321">
        <v>0.11</v>
      </c>
      <c r="I261" s="323">
        <f t="shared" si="135"/>
        <v>0.121</v>
      </c>
      <c r="J261" s="327">
        <v>0.1</v>
      </c>
      <c r="K261" s="311">
        <v>7.0000000000000007E-2</v>
      </c>
      <c r="L261" s="450">
        <v>10</v>
      </c>
      <c r="M261" s="299"/>
      <c r="N261" s="299"/>
      <c r="O261" s="451" t="str">
        <f t="shared" si="136"/>
        <v>Saucisse Toulouse, Montbéliard, Morteau</v>
      </c>
      <c r="P261" s="452">
        <f t="shared" ref="P261:U261" si="147">F261*P164</f>
        <v>12.65</v>
      </c>
      <c r="Q261" s="452">
        <f t="shared" si="147"/>
        <v>58.030000000000008</v>
      </c>
      <c r="R261" s="453">
        <f t="shared" si="147"/>
        <v>5.28</v>
      </c>
      <c r="S261" s="454">
        <f t="shared" si="147"/>
        <v>1.573</v>
      </c>
      <c r="T261" s="454">
        <f t="shared" si="147"/>
        <v>2.9000000000000004</v>
      </c>
      <c r="U261" s="452">
        <f t="shared" si="147"/>
        <v>1.1900000000000002</v>
      </c>
      <c r="V261" s="465">
        <f t="shared" si="138"/>
        <v>81.623000000000005</v>
      </c>
    </row>
    <row r="262" spans="1:22" ht="15" customHeight="1">
      <c r="A262" s="298"/>
      <c r="B262" s="456"/>
      <c r="C262" s="3134" t="s">
        <v>1195</v>
      </c>
      <c r="D262" s="3134"/>
      <c r="E262" s="3134"/>
      <c r="F262" s="3134"/>
      <c r="G262" s="3134"/>
      <c r="H262" s="3134"/>
      <c r="I262" s="3134"/>
      <c r="J262" s="3134"/>
      <c r="K262" s="3134"/>
      <c r="L262" s="3135"/>
      <c r="M262" s="437"/>
      <c r="N262" s="437"/>
      <c r="O262" s="177"/>
      <c r="P262" s="3138" t="str">
        <f>C262</f>
        <v>VOLAILLE-LAPIN</v>
      </c>
      <c r="Q262" s="3139"/>
      <c r="R262" s="3139"/>
      <c r="S262" s="3139"/>
      <c r="T262" s="3139"/>
      <c r="U262" s="3139"/>
      <c r="V262" s="3140"/>
    </row>
    <row r="263" spans="1:22" ht="15" customHeight="1">
      <c r="A263" s="298"/>
      <c r="B263" s="456"/>
      <c r="C263" s="3136"/>
      <c r="D263" s="3136"/>
      <c r="E263" s="3136"/>
      <c r="F263" s="3136"/>
      <c r="G263" s="3136"/>
      <c r="H263" s="3136"/>
      <c r="I263" s="3136"/>
      <c r="J263" s="3136"/>
      <c r="K263" s="3136"/>
      <c r="L263" s="3137"/>
      <c r="M263" s="437"/>
      <c r="N263" s="437"/>
      <c r="O263" s="177"/>
      <c r="P263" s="3141"/>
      <c r="Q263" s="3142"/>
      <c r="R263" s="3142"/>
      <c r="S263" s="3142"/>
      <c r="T263" s="3142"/>
      <c r="U263" s="3142"/>
      <c r="V263" s="3143"/>
    </row>
    <row r="264" spans="1:22" ht="15.75">
      <c r="A264" s="298"/>
      <c r="B264" s="447"/>
      <c r="C264" s="471" t="s">
        <v>1196</v>
      </c>
      <c r="D264" s="471"/>
      <c r="E264" s="459"/>
      <c r="F264" s="311">
        <v>0.04</v>
      </c>
      <c r="G264" s="311">
        <v>0.06</v>
      </c>
      <c r="H264" s="321">
        <v>0.09</v>
      </c>
      <c r="I264" s="323">
        <f t="shared" ref="I264:I278" si="148">(H264*L264%)+H264</f>
        <v>9.8999999999999991E-2</v>
      </c>
      <c r="J264" s="327">
        <v>0.08</v>
      </c>
      <c r="K264" s="311">
        <v>0.06</v>
      </c>
      <c r="L264" s="450">
        <v>10</v>
      </c>
      <c r="M264" s="299"/>
      <c r="N264" s="299"/>
      <c r="O264" s="451" t="str">
        <f t="shared" ref="O264:O278" si="149">C264</f>
        <v>Rôti de volaille, escalope de volaille, blanc de
poulet</v>
      </c>
      <c r="P264" s="452">
        <f t="shared" ref="P264:U264" si="150">F264*P164</f>
        <v>10.120000000000001</v>
      </c>
      <c r="Q264" s="452">
        <f t="shared" si="150"/>
        <v>49.739999999999995</v>
      </c>
      <c r="R264" s="453">
        <f t="shared" si="150"/>
        <v>4.32</v>
      </c>
      <c r="S264" s="454">
        <f t="shared" si="150"/>
        <v>1.2869999999999999</v>
      </c>
      <c r="T264" s="454">
        <f t="shared" si="150"/>
        <v>2.3199999999999998</v>
      </c>
      <c r="U264" s="452">
        <f t="shared" si="150"/>
        <v>1.02</v>
      </c>
      <c r="V264" s="465">
        <f t="shared" ref="V264:V278" si="151">SUM(P264:U264)</f>
        <v>68.807000000000002</v>
      </c>
    </row>
    <row r="265" spans="1:22" ht="15.75">
      <c r="A265" s="298"/>
      <c r="B265" s="447"/>
      <c r="C265" s="471" t="s">
        <v>1197</v>
      </c>
      <c r="D265" s="471"/>
      <c r="E265" s="459"/>
      <c r="F265" s="311">
        <v>0.05</v>
      </c>
      <c r="G265" s="311">
        <v>7.0000000000000007E-2</v>
      </c>
      <c r="H265" s="321">
        <v>0.11</v>
      </c>
      <c r="I265" s="323">
        <f t="shared" si="148"/>
        <v>0.121</v>
      </c>
      <c r="J265" s="327">
        <v>0.1</v>
      </c>
      <c r="K265" s="311">
        <v>7.0000000000000007E-2</v>
      </c>
      <c r="L265" s="450">
        <v>10</v>
      </c>
      <c r="M265" s="299"/>
      <c r="N265" s="299"/>
      <c r="O265" s="451" t="str">
        <f t="shared" si="149"/>
        <v>Sauté</v>
      </c>
      <c r="P265" s="452">
        <f t="shared" ref="P265:U265" si="152">F265*P164</f>
        <v>12.65</v>
      </c>
      <c r="Q265" s="452">
        <f t="shared" si="152"/>
        <v>58.030000000000008</v>
      </c>
      <c r="R265" s="453">
        <f t="shared" si="152"/>
        <v>5.28</v>
      </c>
      <c r="S265" s="454">
        <f t="shared" si="152"/>
        <v>1.573</v>
      </c>
      <c r="T265" s="454">
        <f t="shared" si="152"/>
        <v>2.9000000000000004</v>
      </c>
      <c r="U265" s="452">
        <f t="shared" si="152"/>
        <v>1.1900000000000002</v>
      </c>
      <c r="V265" s="465">
        <f t="shared" si="151"/>
        <v>81.623000000000005</v>
      </c>
    </row>
    <row r="266" spans="1:22" ht="15.75">
      <c r="A266" s="298"/>
      <c r="B266" s="447"/>
      <c r="C266" s="471" t="s">
        <v>1198</v>
      </c>
      <c r="D266" s="471"/>
      <c r="E266" s="459"/>
      <c r="F266" s="311">
        <v>0.04</v>
      </c>
      <c r="G266" s="311">
        <v>0.06</v>
      </c>
      <c r="H266" s="321">
        <v>0.09</v>
      </c>
      <c r="I266" s="323">
        <f t="shared" si="148"/>
        <v>9.8999999999999991E-2</v>
      </c>
      <c r="J266" s="327">
        <v>0.08</v>
      </c>
      <c r="K266" s="311">
        <v>0.06</v>
      </c>
      <c r="L266" s="450">
        <v>10</v>
      </c>
      <c r="M266" s="299"/>
      <c r="N266" s="299"/>
      <c r="O266" s="451" t="str">
        <f t="shared" si="149"/>
        <v>Jambon de volaille</v>
      </c>
      <c r="P266" s="452">
        <f t="shared" ref="P266:U266" si="153">F266*P164</f>
        <v>10.120000000000001</v>
      </c>
      <c r="Q266" s="452">
        <f t="shared" si="153"/>
        <v>49.739999999999995</v>
      </c>
      <c r="R266" s="453">
        <f t="shared" si="153"/>
        <v>4.32</v>
      </c>
      <c r="S266" s="454">
        <f t="shared" si="153"/>
        <v>1.2869999999999999</v>
      </c>
      <c r="T266" s="454">
        <f t="shared" si="153"/>
        <v>2.3199999999999998</v>
      </c>
      <c r="U266" s="452">
        <f t="shared" si="153"/>
        <v>1.02</v>
      </c>
      <c r="V266" s="465">
        <f t="shared" si="151"/>
        <v>68.807000000000002</v>
      </c>
    </row>
    <row r="267" spans="1:22" ht="15.75">
      <c r="A267" s="298"/>
      <c r="B267" s="447"/>
      <c r="C267" s="471" t="s">
        <v>1199</v>
      </c>
      <c r="D267" s="471"/>
      <c r="E267" s="459"/>
      <c r="F267" s="311">
        <v>0.05</v>
      </c>
      <c r="G267" s="311">
        <v>7.0000000000000007E-2</v>
      </c>
      <c r="H267" s="321">
        <v>0.11</v>
      </c>
      <c r="I267" s="323">
        <f t="shared" si="148"/>
        <v>0.121</v>
      </c>
      <c r="J267" s="327">
        <v>0.1</v>
      </c>
      <c r="K267" s="311">
        <v>7.0000000000000007E-2</v>
      </c>
      <c r="L267" s="450">
        <v>10</v>
      </c>
      <c r="M267" s="299"/>
      <c r="N267" s="299"/>
      <c r="O267" s="451" t="str">
        <f t="shared" si="149"/>
        <v>Cordon bleu</v>
      </c>
      <c r="P267" s="452">
        <f t="shared" ref="P267:U267" si="154">F267*P164</f>
        <v>12.65</v>
      </c>
      <c r="Q267" s="452">
        <f t="shared" si="154"/>
        <v>58.030000000000008</v>
      </c>
      <c r="R267" s="453">
        <f t="shared" si="154"/>
        <v>5.28</v>
      </c>
      <c r="S267" s="454">
        <f t="shared" si="154"/>
        <v>1.573</v>
      </c>
      <c r="T267" s="454">
        <f t="shared" si="154"/>
        <v>2.9000000000000004</v>
      </c>
      <c r="U267" s="452">
        <f t="shared" si="154"/>
        <v>1.1900000000000002</v>
      </c>
      <c r="V267" s="465">
        <f t="shared" si="151"/>
        <v>81.623000000000005</v>
      </c>
    </row>
    <row r="268" spans="1:22" ht="15.75">
      <c r="A268" s="298"/>
      <c r="B268" s="447"/>
      <c r="C268" s="471" t="s">
        <v>1200</v>
      </c>
      <c r="D268" s="471"/>
      <c r="E268" s="459"/>
      <c r="F268" s="311">
        <v>0.1</v>
      </c>
      <c r="G268" s="311">
        <v>0.14000000000000001</v>
      </c>
      <c r="H268" s="321">
        <v>0.16</v>
      </c>
      <c r="I268" s="323">
        <f t="shared" si="148"/>
        <v>0.17599999999999999</v>
      </c>
      <c r="J268" s="327">
        <v>0.14000000000000001</v>
      </c>
      <c r="K268" s="311">
        <v>0.1</v>
      </c>
      <c r="L268" s="450">
        <v>10</v>
      </c>
      <c r="M268" s="299"/>
      <c r="N268" s="299"/>
      <c r="O268" s="451" t="str">
        <f t="shared" si="149"/>
        <v>Cuisse de poulet, de pintade, de canard</v>
      </c>
      <c r="P268" s="452">
        <f t="shared" ref="P268:U268" si="155">F268*P164</f>
        <v>25.3</v>
      </c>
      <c r="Q268" s="452">
        <f t="shared" si="155"/>
        <v>116.06000000000002</v>
      </c>
      <c r="R268" s="453">
        <f t="shared" si="155"/>
        <v>7.68</v>
      </c>
      <c r="S268" s="454">
        <f t="shared" si="155"/>
        <v>2.2879999999999998</v>
      </c>
      <c r="T268" s="454">
        <f t="shared" si="155"/>
        <v>4.0600000000000005</v>
      </c>
      <c r="U268" s="452">
        <f t="shared" si="155"/>
        <v>1.7000000000000002</v>
      </c>
      <c r="V268" s="465">
        <f t="shared" si="151"/>
        <v>157.08800000000002</v>
      </c>
    </row>
    <row r="269" spans="1:22" ht="15.75">
      <c r="A269" s="298"/>
      <c r="B269" s="447"/>
      <c r="C269" s="471" t="s">
        <v>1201</v>
      </c>
      <c r="D269" s="471"/>
      <c r="E269" s="459"/>
      <c r="F269" s="311">
        <v>0.05</v>
      </c>
      <c r="G269" s="311">
        <v>7.0000000000000007E-2</v>
      </c>
      <c r="H269" s="321">
        <v>0.11</v>
      </c>
      <c r="I269" s="323">
        <f t="shared" si="148"/>
        <v>0.121</v>
      </c>
      <c r="J269" s="327">
        <v>0.1</v>
      </c>
      <c r="K269" s="311">
        <v>7.0000000000000007E-2</v>
      </c>
      <c r="L269" s="450">
        <v>10</v>
      </c>
      <c r="M269" s="299"/>
      <c r="N269" s="299"/>
      <c r="O269" s="451" t="str">
        <f t="shared" si="149"/>
        <v>Brochette</v>
      </c>
      <c r="P269" s="452">
        <f t="shared" ref="P269:U269" si="156">F269*P164</f>
        <v>12.65</v>
      </c>
      <c r="Q269" s="452">
        <f t="shared" si="156"/>
        <v>58.030000000000008</v>
      </c>
      <c r="R269" s="453">
        <f t="shared" si="156"/>
        <v>5.28</v>
      </c>
      <c r="S269" s="454">
        <f t="shared" si="156"/>
        <v>1.573</v>
      </c>
      <c r="T269" s="454">
        <f t="shared" si="156"/>
        <v>2.9000000000000004</v>
      </c>
      <c r="U269" s="452">
        <f t="shared" si="156"/>
        <v>1.1900000000000002</v>
      </c>
      <c r="V269" s="465">
        <f t="shared" si="151"/>
        <v>81.623000000000005</v>
      </c>
    </row>
    <row r="270" spans="1:22" ht="15.75">
      <c r="A270" s="298"/>
      <c r="B270" s="447"/>
      <c r="C270" s="471" t="s">
        <v>1202</v>
      </c>
      <c r="D270" s="471"/>
      <c r="E270" s="459"/>
      <c r="F270" s="311">
        <v>0.05</v>
      </c>
      <c r="G270" s="311">
        <v>7.0000000000000007E-2</v>
      </c>
      <c r="H270" s="321">
        <v>0.11</v>
      </c>
      <c r="I270" s="323">
        <f t="shared" si="148"/>
        <v>0.121</v>
      </c>
      <c r="J270" s="327">
        <v>0.1</v>
      </c>
      <c r="K270" s="311">
        <v>7.0000000000000007E-2</v>
      </c>
      <c r="L270" s="450">
        <v>10</v>
      </c>
      <c r="M270" s="299"/>
      <c r="N270" s="299"/>
      <c r="O270" s="451" t="str">
        <f t="shared" si="149"/>
        <v>Paupiette de volaille</v>
      </c>
      <c r="P270" s="452">
        <f t="shared" ref="P270:U270" si="157">F270*P164</f>
        <v>12.65</v>
      </c>
      <c r="Q270" s="452">
        <f t="shared" si="157"/>
        <v>58.030000000000008</v>
      </c>
      <c r="R270" s="453">
        <f t="shared" si="157"/>
        <v>5.28</v>
      </c>
      <c r="S270" s="454">
        <f t="shared" si="157"/>
        <v>1.573</v>
      </c>
      <c r="T270" s="454">
        <f t="shared" si="157"/>
        <v>2.9000000000000004</v>
      </c>
      <c r="U270" s="452">
        <f t="shared" si="157"/>
        <v>1.1900000000000002</v>
      </c>
      <c r="V270" s="465">
        <f t="shared" si="151"/>
        <v>81.623000000000005</v>
      </c>
    </row>
    <row r="271" spans="1:22" ht="15.75">
      <c r="A271" s="298"/>
      <c r="B271" s="447"/>
      <c r="C271" s="471" t="s">
        <v>1203</v>
      </c>
      <c r="D271" s="471"/>
      <c r="E271" s="459"/>
      <c r="F271" s="311">
        <v>2</v>
      </c>
      <c r="G271" s="311">
        <v>3</v>
      </c>
      <c r="H271" s="321">
        <v>5</v>
      </c>
      <c r="I271" s="323">
        <f t="shared" si="148"/>
        <v>5.5</v>
      </c>
      <c r="J271" s="327">
        <v>5</v>
      </c>
      <c r="K271" s="311">
        <v>3.5</v>
      </c>
      <c r="L271" s="450">
        <v>10</v>
      </c>
      <c r="M271" s="299"/>
      <c r="N271" s="299"/>
      <c r="O271" s="451" t="str">
        <f t="shared" si="149"/>
        <v>Fingers, beignets, nuggets de 20 g pièce crus</v>
      </c>
      <c r="P271" s="452">
        <f t="shared" ref="P271:U271" si="158">F271*P164</f>
        <v>506</v>
      </c>
      <c r="Q271" s="452">
        <f t="shared" si="158"/>
        <v>2487</v>
      </c>
      <c r="R271" s="453">
        <f t="shared" si="158"/>
        <v>240</v>
      </c>
      <c r="S271" s="454">
        <f t="shared" si="158"/>
        <v>71.5</v>
      </c>
      <c r="T271" s="454">
        <f t="shared" si="158"/>
        <v>145</v>
      </c>
      <c r="U271" s="452">
        <f t="shared" si="158"/>
        <v>59.5</v>
      </c>
      <c r="V271" s="465">
        <f t="shared" si="151"/>
        <v>3509</v>
      </c>
    </row>
    <row r="272" spans="1:22" ht="15.75">
      <c r="A272" s="298"/>
      <c r="B272" s="447"/>
      <c r="C272" s="471" t="s">
        <v>1204</v>
      </c>
      <c r="D272" s="471"/>
      <c r="E272" s="459"/>
      <c r="F272" s="311">
        <v>0.04</v>
      </c>
      <c r="G272" s="311">
        <v>0.06</v>
      </c>
      <c r="H272" s="321">
        <v>0.1</v>
      </c>
      <c r="I272" s="323">
        <f t="shared" si="148"/>
        <v>0.11000000000000001</v>
      </c>
      <c r="J272" s="327">
        <v>0.1</v>
      </c>
      <c r="K272" s="311">
        <v>7.0000000000000007E-2</v>
      </c>
      <c r="L272" s="450">
        <v>10</v>
      </c>
      <c r="M272" s="299"/>
      <c r="N272" s="299"/>
      <c r="O272" s="451" t="str">
        <f t="shared" si="149"/>
        <v>Fingers, beignets, nuggets de 20 g (Kg) crus</v>
      </c>
      <c r="P272" s="452">
        <f t="shared" ref="P272:U272" si="159">F272*P164</f>
        <v>10.120000000000001</v>
      </c>
      <c r="Q272" s="452">
        <f t="shared" si="159"/>
        <v>49.739999999999995</v>
      </c>
      <c r="R272" s="453">
        <f t="shared" si="159"/>
        <v>4.8000000000000007</v>
      </c>
      <c r="S272" s="454">
        <f t="shared" si="159"/>
        <v>1.4300000000000002</v>
      </c>
      <c r="T272" s="454">
        <f t="shared" si="159"/>
        <v>2.9000000000000004</v>
      </c>
      <c r="U272" s="452">
        <f t="shared" si="159"/>
        <v>1.1900000000000002</v>
      </c>
      <c r="V272" s="465">
        <f t="shared" si="151"/>
        <v>70.180000000000007</v>
      </c>
    </row>
    <row r="273" spans="1:22" ht="15.75">
      <c r="A273" s="298"/>
      <c r="B273" s="447"/>
      <c r="C273" s="471" t="s">
        <v>1205</v>
      </c>
      <c r="D273" s="471"/>
      <c r="E273" s="459"/>
      <c r="F273" s="311">
        <v>0.05</v>
      </c>
      <c r="G273" s="311">
        <v>7.0000000000000007E-2</v>
      </c>
      <c r="H273" s="321">
        <v>0.11</v>
      </c>
      <c r="I273" s="323">
        <f t="shared" si="148"/>
        <v>0.121</v>
      </c>
      <c r="J273" s="327">
        <v>0.1</v>
      </c>
      <c r="K273" s="311">
        <v>7.0000000000000007E-2</v>
      </c>
      <c r="L273" s="450">
        <v>10</v>
      </c>
      <c r="M273" s="299"/>
      <c r="N273" s="299"/>
      <c r="O273" s="451" t="str">
        <f t="shared" si="149"/>
        <v>Escalope panée</v>
      </c>
      <c r="P273" s="452">
        <f t="shared" ref="P273:U273" si="160">F273*P164</f>
        <v>12.65</v>
      </c>
      <c r="Q273" s="452">
        <f t="shared" si="160"/>
        <v>58.030000000000008</v>
      </c>
      <c r="R273" s="453">
        <f t="shared" si="160"/>
        <v>5.28</v>
      </c>
      <c r="S273" s="454">
        <f t="shared" si="160"/>
        <v>1.573</v>
      </c>
      <c r="T273" s="454">
        <f t="shared" si="160"/>
        <v>2.9000000000000004</v>
      </c>
      <c r="U273" s="452">
        <f t="shared" si="160"/>
        <v>1.1900000000000002</v>
      </c>
      <c r="V273" s="465">
        <f t="shared" si="151"/>
        <v>81.623000000000005</v>
      </c>
    </row>
    <row r="274" spans="1:22" ht="15.75">
      <c r="A274" s="298"/>
      <c r="B274" s="447"/>
      <c r="C274" s="471" t="s">
        <v>1206</v>
      </c>
      <c r="D274" s="471"/>
      <c r="E274" s="459"/>
      <c r="F274" s="311">
        <v>0.1</v>
      </c>
      <c r="G274" s="311">
        <v>0.14000000000000001</v>
      </c>
      <c r="H274" s="321">
        <v>0.16</v>
      </c>
      <c r="I274" s="323">
        <f t="shared" si="148"/>
        <v>0.17599999999999999</v>
      </c>
      <c r="J274" s="327">
        <v>0.14000000000000001</v>
      </c>
      <c r="K274" s="311">
        <v>0.1</v>
      </c>
      <c r="L274" s="450">
        <v>10</v>
      </c>
      <c r="M274" s="299"/>
      <c r="N274" s="299"/>
      <c r="O274" s="451" t="str">
        <f t="shared" si="149"/>
        <v>Cuisse de lapin</v>
      </c>
      <c r="P274" s="452">
        <f t="shared" ref="P274:U274" si="161">F274*P164</f>
        <v>25.3</v>
      </c>
      <c r="Q274" s="452">
        <f t="shared" si="161"/>
        <v>116.06000000000002</v>
      </c>
      <c r="R274" s="453">
        <f t="shared" si="161"/>
        <v>7.68</v>
      </c>
      <c r="S274" s="454">
        <f t="shared" si="161"/>
        <v>2.2879999999999998</v>
      </c>
      <c r="T274" s="454">
        <f t="shared" si="161"/>
        <v>4.0600000000000005</v>
      </c>
      <c r="U274" s="452">
        <f t="shared" si="161"/>
        <v>1.7000000000000002</v>
      </c>
      <c r="V274" s="465">
        <f t="shared" si="151"/>
        <v>157.08800000000002</v>
      </c>
    </row>
    <row r="275" spans="1:22" ht="15.75">
      <c r="A275" s="298"/>
      <c r="B275" s="447"/>
      <c r="C275" s="471" t="s">
        <v>1207</v>
      </c>
      <c r="D275" s="471"/>
      <c r="E275" s="459"/>
      <c r="F275" s="311">
        <v>0</v>
      </c>
      <c r="G275" s="311">
        <v>0</v>
      </c>
      <c r="H275" s="321">
        <v>0.16</v>
      </c>
      <c r="I275" s="323">
        <f t="shared" si="148"/>
        <v>0.17599999999999999</v>
      </c>
      <c r="J275" s="327">
        <v>0.14000000000000001</v>
      </c>
      <c r="K275" s="311">
        <v>0.1</v>
      </c>
      <c r="L275" s="450">
        <v>10</v>
      </c>
      <c r="M275" s="299"/>
      <c r="N275" s="299"/>
      <c r="O275" s="451" t="str">
        <f t="shared" si="149"/>
        <v>Lapin sauté</v>
      </c>
      <c r="P275" s="452">
        <f t="shared" ref="P275:U275" si="162">F275*P164</f>
        <v>0</v>
      </c>
      <c r="Q275" s="452">
        <f t="shared" si="162"/>
        <v>0</v>
      </c>
      <c r="R275" s="453">
        <f t="shared" si="162"/>
        <v>7.68</v>
      </c>
      <c r="S275" s="454">
        <f t="shared" si="162"/>
        <v>2.2879999999999998</v>
      </c>
      <c r="T275" s="454">
        <f t="shared" si="162"/>
        <v>4.0600000000000005</v>
      </c>
      <c r="U275" s="452">
        <f t="shared" si="162"/>
        <v>1.7000000000000002</v>
      </c>
      <c r="V275" s="465">
        <f t="shared" si="151"/>
        <v>15.728000000000002</v>
      </c>
    </row>
    <row r="276" spans="1:22" ht="15.75">
      <c r="A276" s="298"/>
      <c r="B276" s="447"/>
      <c r="C276" s="471" t="s">
        <v>1208</v>
      </c>
      <c r="D276" s="471"/>
      <c r="E276" s="459"/>
      <c r="F276" s="311">
        <v>0.05</v>
      </c>
      <c r="G276" s="311">
        <v>7.0000000000000007E-2</v>
      </c>
      <c r="H276" s="321">
        <v>0.11</v>
      </c>
      <c r="I276" s="323">
        <f t="shared" si="148"/>
        <v>0.121</v>
      </c>
      <c r="J276" s="327">
        <v>0.1</v>
      </c>
      <c r="K276" s="311">
        <v>7.0000000000000007E-2</v>
      </c>
      <c r="L276" s="450">
        <v>10</v>
      </c>
      <c r="M276" s="299"/>
      <c r="N276" s="299"/>
      <c r="O276" s="451" t="str">
        <f t="shared" si="149"/>
        <v>Paupiette de lapin</v>
      </c>
      <c r="P276" s="452">
        <f t="shared" ref="P276:U276" si="163">F276*P164</f>
        <v>12.65</v>
      </c>
      <c r="Q276" s="452">
        <f t="shared" si="163"/>
        <v>58.030000000000008</v>
      </c>
      <c r="R276" s="453">
        <f t="shared" si="163"/>
        <v>5.28</v>
      </c>
      <c r="S276" s="454">
        <f t="shared" si="163"/>
        <v>1.573</v>
      </c>
      <c r="T276" s="454">
        <f t="shared" si="163"/>
        <v>2.9000000000000004</v>
      </c>
      <c r="U276" s="452">
        <f t="shared" si="163"/>
        <v>1.1900000000000002</v>
      </c>
      <c r="V276" s="465">
        <f t="shared" si="151"/>
        <v>81.623000000000005</v>
      </c>
    </row>
    <row r="277" spans="1:22" ht="15.75">
      <c r="A277" s="298"/>
      <c r="B277" s="447"/>
      <c r="C277" s="471" t="s">
        <v>1570</v>
      </c>
      <c r="D277" s="471"/>
      <c r="E277" s="459"/>
      <c r="F277" s="311">
        <v>1</v>
      </c>
      <c r="G277" s="311">
        <v>2</v>
      </c>
      <c r="H277" s="321">
        <v>2.5</v>
      </c>
      <c r="I277" s="323">
        <f t="shared" si="148"/>
        <v>2.75</v>
      </c>
      <c r="J277" s="327">
        <v>2</v>
      </c>
      <c r="K277" s="311">
        <v>1.5</v>
      </c>
      <c r="L277" s="450">
        <v>10</v>
      </c>
      <c r="M277" s="299"/>
      <c r="N277" s="299"/>
      <c r="O277" s="461" t="str">
        <f t="shared" si="149"/>
        <v>Saucisse de volaille de 50g pièce crue (à l’unité)</v>
      </c>
      <c r="P277" s="462">
        <f t="shared" ref="P277:U277" si="164">F277*P164</f>
        <v>253</v>
      </c>
      <c r="Q277" s="462">
        <f t="shared" si="164"/>
        <v>1658</v>
      </c>
      <c r="R277" s="463">
        <f t="shared" si="164"/>
        <v>120</v>
      </c>
      <c r="S277" s="464">
        <f t="shared" si="164"/>
        <v>35.75</v>
      </c>
      <c r="T277" s="464">
        <f t="shared" si="164"/>
        <v>58</v>
      </c>
      <c r="U277" s="462">
        <f t="shared" si="164"/>
        <v>25.5</v>
      </c>
      <c r="V277" s="465">
        <f t="shared" si="151"/>
        <v>2150.25</v>
      </c>
    </row>
    <row r="278" spans="1:22" ht="15.75">
      <c r="A278" s="298"/>
      <c r="B278" s="447"/>
      <c r="C278" s="473" t="s">
        <v>1209</v>
      </c>
      <c r="D278" s="473"/>
      <c r="E278" s="469"/>
      <c r="F278" s="311">
        <v>0.05</v>
      </c>
      <c r="G278" s="311">
        <v>0.1</v>
      </c>
      <c r="H278" s="321">
        <v>0.125</v>
      </c>
      <c r="I278" s="323">
        <f t="shared" si="148"/>
        <v>0.13750000000000001</v>
      </c>
      <c r="J278" s="327">
        <v>0.1</v>
      </c>
      <c r="K278" s="311">
        <v>7.4999999999999997E-2</v>
      </c>
      <c r="L278" s="450">
        <v>10</v>
      </c>
      <c r="M278" s="299"/>
      <c r="N278" s="299"/>
      <c r="O278" s="451" t="str">
        <f t="shared" si="149"/>
        <v>Saucisse de volaille de 50g pièce crue (Kg)</v>
      </c>
      <c r="P278" s="452">
        <f t="shared" ref="P278:U278" si="165">F278*P164</f>
        <v>12.65</v>
      </c>
      <c r="Q278" s="452">
        <f t="shared" si="165"/>
        <v>82.9</v>
      </c>
      <c r="R278" s="453">
        <f t="shared" si="165"/>
        <v>6</v>
      </c>
      <c r="S278" s="454">
        <f t="shared" si="165"/>
        <v>1.7875000000000001</v>
      </c>
      <c r="T278" s="454">
        <f t="shared" si="165"/>
        <v>2.9000000000000004</v>
      </c>
      <c r="U278" s="452">
        <f t="shared" si="165"/>
        <v>1.2749999999999999</v>
      </c>
      <c r="V278" s="465">
        <f t="shared" si="151"/>
        <v>107.51250000000002</v>
      </c>
    </row>
    <row r="279" spans="1:22" ht="15" customHeight="1">
      <c r="A279" s="298"/>
      <c r="B279" s="456"/>
      <c r="C279" s="3134" t="s">
        <v>1210</v>
      </c>
      <c r="D279" s="3134"/>
      <c r="E279" s="3134"/>
      <c r="F279" s="3134"/>
      <c r="G279" s="3134"/>
      <c r="H279" s="3134"/>
      <c r="I279" s="3134"/>
      <c r="J279" s="3134"/>
      <c r="K279" s="3134"/>
      <c r="L279" s="3135"/>
      <c r="M279" s="437"/>
      <c r="N279" s="437"/>
      <c r="O279" s="177"/>
      <c r="P279" s="3138" t="str">
        <f>C279</f>
        <v>ABATS</v>
      </c>
      <c r="Q279" s="3139"/>
      <c r="R279" s="3139"/>
      <c r="S279" s="3139"/>
      <c r="T279" s="3139"/>
      <c r="U279" s="3139"/>
      <c r="V279" s="3140"/>
    </row>
    <row r="280" spans="1:22" ht="15" customHeight="1">
      <c r="A280" s="298"/>
      <c r="B280" s="456"/>
      <c r="C280" s="3136"/>
      <c r="D280" s="3136"/>
      <c r="E280" s="3136"/>
      <c r="F280" s="3136"/>
      <c r="G280" s="3136"/>
      <c r="H280" s="3136"/>
      <c r="I280" s="3136"/>
      <c r="J280" s="3136"/>
      <c r="K280" s="3136"/>
      <c r="L280" s="3137"/>
      <c r="M280" s="437"/>
      <c r="N280" s="437"/>
      <c r="O280" s="177"/>
      <c r="P280" s="3141"/>
      <c r="Q280" s="3142"/>
      <c r="R280" s="3142"/>
      <c r="S280" s="3142"/>
      <c r="T280" s="3142"/>
      <c r="U280" s="3142"/>
      <c r="V280" s="3143"/>
    </row>
    <row r="281" spans="1:22" ht="15.75">
      <c r="A281" s="298"/>
      <c r="B281" s="447"/>
      <c r="C281" s="471" t="s">
        <v>1211</v>
      </c>
      <c r="D281" s="471"/>
      <c r="E281" s="494"/>
      <c r="F281" s="311">
        <v>0.05</v>
      </c>
      <c r="G281" s="311">
        <v>7.0000000000000007E-2</v>
      </c>
      <c r="H281" s="321">
        <v>0.11</v>
      </c>
      <c r="I281" s="323">
        <f>(H281*L281%)+H281</f>
        <v>0.121</v>
      </c>
      <c r="J281" s="327">
        <v>0.1</v>
      </c>
      <c r="K281" s="311">
        <v>7.0000000000000007E-2</v>
      </c>
      <c r="L281" s="450">
        <v>10</v>
      </c>
      <c r="M281" s="299"/>
      <c r="N281" s="299"/>
      <c r="O281" s="451" t="str">
        <f>C281</f>
        <v>Foie, langue, rognons, boudin</v>
      </c>
      <c r="P281" s="452">
        <f t="shared" ref="P281:U281" si="166">F281*P164</f>
        <v>12.65</v>
      </c>
      <c r="Q281" s="452">
        <f t="shared" si="166"/>
        <v>58.030000000000008</v>
      </c>
      <c r="R281" s="453">
        <f t="shared" si="166"/>
        <v>5.28</v>
      </c>
      <c r="S281" s="454">
        <f t="shared" si="166"/>
        <v>1.573</v>
      </c>
      <c r="T281" s="454">
        <f t="shared" si="166"/>
        <v>2.9000000000000004</v>
      </c>
      <c r="U281" s="452">
        <f t="shared" si="166"/>
        <v>1.1900000000000002</v>
      </c>
      <c r="V281" s="465">
        <f>SUM(P281:U281)</f>
        <v>81.623000000000005</v>
      </c>
    </row>
    <row r="282" spans="1:22" ht="15.75">
      <c r="A282" s="298"/>
      <c r="B282" s="447"/>
      <c r="C282" s="473" t="s">
        <v>1212</v>
      </c>
      <c r="D282" s="473"/>
      <c r="E282" s="495"/>
      <c r="F282" s="311">
        <v>0.05</v>
      </c>
      <c r="G282" s="311">
        <v>7.0000000000000007E-2</v>
      </c>
      <c r="H282" s="321">
        <v>0.15</v>
      </c>
      <c r="I282" s="323">
        <f>(H282*L282%)+H282</f>
        <v>0.16499999999999998</v>
      </c>
      <c r="J282" s="327">
        <v>0.15</v>
      </c>
      <c r="K282" s="311">
        <v>0.14000000000000001</v>
      </c>
      <c r="L282" s="450">
        <v>10</v>
      </c>
      <c r="M282" s="299"/>
      <c r="N282" s="299"/>
      <c r="O282" s="451" t="str">
        <f>C282</f>
        <v>Tripes avec sauce</v>
      </c>
      <c r="P282" s="452">
        <f t="shared" ref="P282:U282" si="167">F282*P164</f>
        <v>12.65</v>
      </c>
      <c r="Q282" s="452">
        <f t="shared" si="167"/>
        <v>58.030000000000008</v>
      </c>
      <c r="R282" s="453">
        <f t="shared" si="167"/>
        <v>7.1999999999999993</v>
      </c>
      <c r="S282" s="454">
        <f t="shared" si="167"/>
        <v>2.1449999999999996</v>
      </c>
      <c r="T282" s="454">
        <f t="shared" si="167"/>
        <v>4.3499999999999996</v>
      </c>
      <c r="U282" s="452">
        <f t="shared" si="167"/>
        <v>2.3800000000000003</v>
      </c>
      <c r="V282" s="465">
        <f>SUM(P282:U282)</f>
        <v>86.754999999999995</v>
      </c>
    </row>
    <row r="283" spans="1:22" ht="15" customHeight="1">
      <c r="A283" s="298"/>
      <c r="B283" s="456"/>
      <c r="C283" s="3134" t="s">
        <v>1213</v>
      </c>
      <c r="D283" s="3134"/>
      <c r="E283" s="3134"/>
      <c r="F283" s="3134"/>
      <c r="G283" s="3134"/>
      <c r="H283" s="3134"/>
      <c r="I283" s="3134"/>
      <c r="J283" s="3134"/>
      <c r="K283" s="3134"/>
      <c r="L283" s="3135"/>
      <c r="M283" s="437"/>
      <c r="N283" s="437"/>
      <c r="O283" s="177"/>
      <c r="P283" s="3138" t="str">
        <f>C283</f>
        <v>OEUFS (plat principal)</v>
      </c>
      <c r="Q283" s="3139"/>
      <c r="R283" s="3139"/>
      <c r="S283" s="3139"/>
      <c r="T283" s="3139"/>
      <c r="U283" s="3139"/>
      <c r="V283" s="3140"/>
    </row>
    <row r="284" spans="1:22" ht="15" customHeight="1">
      <c r="A284" s="298"/>
      <c r="B284" s="456"/>
      <c r="C284" s="3136"/>
      <c r="D284" s="3136"/>
      <c r="E284" s="3136"/>
      <c r="F284" s="3136"/>
      <c r="G284" s="3136"/>
      <c r="H284" s="3136"/>
      <c r="I284" s="3136"/>
      <c r="J284" s="3136"/>
      <c r="K284" s="3136"/>
      <c r="L284" s="3137"/>
      <c r="M284" s="437"/>
      <c r="N284" s="437"/>
      <c r="O284" s="177"/>
      <c r="P284" s="3141"/>
      <c r="Q284" s="3142"/>
      <c r="R284" s="3142"/>
      <c r="S284" s="3142"/>
      <c r="T284" s="3142"/>
      <c r="U284" s="3142"/>
      <c r="V284" s="3143"/>
    </row>
    <row r="285" spans="1:22" ht="15.75">
      <c r="A285" s="298"/>
      <c r="B285" s="447"/>
      <c r="C285" s="471" t="s">
        <v>1571</v>
      </c>
      <c r="D285" s="471"/>
      <c r="E285" s="494"/>
      <c r="F285" s="311">
        <v>1</v>
      </c>
      <c r="G285" s="311">
        <v>2</v>
      </c>
      <c r="H285" s="321">
        <v>2.5</v>
      </c>
      <c r="I285" s="323">
        <f>(H285*L285%)+H285</f>
        <v>2.75</v>
      </c>
      <c r="J285" s="327">
        <v>2</v>
      </c>
      <c r="K285" s="311">
        <v>1.5</v>
      </c>
      <c r="L285" s="450">
        <v>10</v>
      </c>
      <c r="M285" s="299"/>
      <c r="N285" s="299"/>
      <c r="O285" s="461" t="str">
        <f>C285</f>
        <v>Œufs durs (à l'unité)</v>
      </c>
      <c r="P285" s="462">
        <f t="shared" ref="P285:U285" si="168">F285*P164</f>
        <v>253</v>
      </c>
      <c r="Q285" s="462">
        <f t="shared" si="168"/>
        <v>1658</v>
      </c>
      <c r="R285" s="463">
        <f t="shared" si="168"/>
        <v>120</v>
      </c>
      <c r="S285" s="464">
        <f t="shared" si="168"/>
        <v>35.75</v>
      </c>
      <c r="T285" s="464">
        <f t="shared" si="168"/>
        <v>58</v>
      </c>
      <c r="U285" s="462">
        <f t="shared" si="168"/>
        <v>25.5</v>
      </c>
      <c r="V285" s="465">
        <f>SUM(P285:U285)</f>
        <v>2150.25</v>
      </c>
    </row>
    <row r="286" spans="1:22" ht="15.75">
      <c r="A286" s="298"/>
      <c r="B286" s="447"/>
      <c r="C286" s="473" t="s">
        <v>1214</v>
      </c>
      <c r="D286" s="473"/>
      <c r="E286" s="495"/>
      <c r="F286" s="311">
        <v>0.06</v>
      </c>
      <c r="G286" s="311">
        <v>0.09</v>
      </c>
      <c r="H286" s="321">
        <v>0.11</v>
      </c>
      <c r="I286" s="323">
        <f>(H286*L286%)+H286</f>
        <v>0.121</v>
      </c>
      <c r="J286" s="327">
        <v>0.09</v>
      </c>
      <c r="K286" s="311">
        <v>0.06</v>
      </c>
      <c r="L286" s="450">
        <v>10</v>
      </c>
      <c r="M286" s="299"/>
      <c r="N286" s="299"/>
      <c r="O286" s="451" t="str">
        <f>C286</f>
        <v>Omelette</v>
      </c>
      <c r="P286" s="452">
        <f t="shared" ref="P286:U286" si="169">F286*P164</f>
        <v>15.18</v>
      </c>
      <c r="Q286" s="452">
        <f t="shared" si="169"/>
        <v>74.61</v>
      </c>
      <c r="R286" s="453">
        <f t="shared" si="169"/>
        <v>5.28</v>
      </c>
      <c r="S286" s="454">
        <f t="shared" si="169"/>
        <v>1.573</v>
      </c>
      <c r="T286" s="454">
        <f t="shared" si="169"/>
        <v>2.61</v>
      </c>
      <c r="U286" s="452">
        <f t="shared" si="169"/>
        <v>1.02</v>
      </c>
      <c r="V286" s="465">
        <f>SUM(P286:U286)</f>
        <v>100.27299999999998</v>
      </c>
    </row>
    <row r="287" spans="1:22" ht="15" customHeight="1">
      <c r="A287" s="298"/>
      <c r="B287" s="456"/>
      <c r="C287" s="3134" t="s">
        <v>1215</v>
      </c>
      <c r="D287" s="3134"/>
      <c r="E287" s="3134"/>
      <c r="F287" s="3134"/>
      <c r="G287" s="3134"/>
      <c r="H287" s="3134"/>
      <c r="I287" s="3134"/>
      <c r="J287" s="3134"/>
      <c r="K287" s="3134"/>
      <c r="L287" s="3135"/>
      <c r="M287" s="437"/>
      <c r="N287" s="437"/>
      <c r="O287" s="177"/>
      <c r="P287" s="3138" t="str">
        <f>C287</f>
        <v>POISSONS (Sans sauce)</v>
      </c>
      <c r="Q287" s="3139"/>
      <c r="R287" s="3139"/>
      <c r="S287" s="3139"/>
      <c r="T287" s="3139"/>
      <c r="U287" s="3139"/>
      <c r="V287" s="3140"/>
    </row>
    <row r="288" spans="1:22" ht="15" customHeight="1">
      <c r="A288" s="298"/>
      <c r="B288" s="456"/>
      <c r="C288" s="3136"/>
      <c r="D288" s="3136"/>
      <c r="E288" s="3136"/>
      <c r="F288" s="3136"/>
      <c r="G288" s="3136"/>
      <c r="H288" s="3136"/>
      <c r="I288" s="3136"/>
      <c r="J288" s="3136"/>
      <c r="K288" s="3136"/>
      <c r="L288" s="3137"/>
      <c r="M288" s="437"/>
      <c r="N288" s="437"/>
      <c r="O288" s="177"/>
      <c r="P288" s="3141"/>
      <c r="Q288" s="3142"/>
      <c r="R288" s="3142"/>
      <c r="S288" s="3142"/>
      <c r="T288" s="3142"/>
      <c r="U288" s="3142"/>
      <c r="V288" s="3143"/>
    </row>
    <row r="289" spans="1:22" ht="15.75">
      <c r="A289" s="298"/>
      <c r="B289" s="447"/>
      <c r="C289" s="471" t="s">
        <v>1216</v>
      </c>
      <c r="D289" s="471"/>
      <c r="E289" s="494"/>
      <c r="F289" s="311">
        <v>0.05</v>
      </c>
      <c r="G289" s="311">
        <v>7.0000000000000007E-2</v>
      </c>
      <c r="H289" s="321">
        <v>0.11</v>
      </c>
      <c r="I289" s="323">
        <f>(H289*L289%)+H289</f>
        <v>0.121</v>
      </c>
      <c r="J289" s="327">
        <v>0.1</v>
      </c>
      <c r="K289" s="311">
        <v>7.0000000000000007E-2</v>
      </c>
      <c r="L289" s="450">
        <v>10</v>
      </c>
      <c r="M289" s="299"/>
      <c r="N289" s="299"/>
      <c r="O289" s="451" t="str">
        <f>C289</f>
        <v>Poissons non enrobés sans arêtes (filets, rôtis,
steaks, brochettes, cubes)</v>
      </c>
      <c r="P289" s="452">
        <f t="shared" ref="P289:U289" si="170">F289*P164</f>
        <v>12.65</v>
      </c>
      <c r="Q289" s="452">
        <f t="shared" si="170"/>
        <v>58.030000000000008</v>
      </c>
      <c r="R289" s="453">
        <f t="shared" si="170"/>
        <v>5.28</v>
      </c>
      <c r="S289" s="454">
        <f t="shared" si="170"/>
        <v>1.573</v>
      </c>
      <c r="T289" s="454">
        <f t="shared" si="170"/>
        <v>2.9000000000000004</v>
      </c>
      <c r="U289" s="452">
        <f t="shared" si="170"/>
        <v>1.1900000000000002</v>
      </c>
      <c r="V289" s="465">
        <f>SUM(P289:U289)</f>
        <v>81.623000000000005</v>
      </c>
    </row>
    <row r="290" spans="1:22" ht="15.75">
      <c r="A290" s="298"/>
      <c r="B290" s="447"/>
      <c r="C290" s="471" t="s">
        <v>1217</v>
      </c>
      <c r="D290" s="471"/>
      <c r="E290" s="494"/>
      <c r="F290" s="311">
        <v>0.05</v>
      </c>
      <c r="G290" s="311">
        <v>7.0000000000000007E-2</v>
      </c>
      <c r="H290" s="321">
        <v>0.11</v>
      </c>
      <c r="I290" s="323">
        <f>(H290*L290%)+H290</f>
        <v>0.121</v>
      </c>
      <c r="J290" s="327">
        <v>0.1</v>
      </c>
      <c r="K290" s="311">
        <v>7.0000000000000007E-2</v>
      </c>
      <c r="L290" s="450">
        <v>10</v>
      </c>
      <c r="M290" s="299"/>
      <c r="N290" s="299"/>
      <c r="O290" s="451" t="str">
        <f>C290</f>
        <v>Brochettes de poisson</v>
      </c>
      <c r="P290" s="452">
        <f t="shared" ref="P290:U290" si="171">F290*P164</f>
        <v>12.65</v>
      </c>
      <c r="Q290" s="452">
        <f t="shared" si="171"/>
        <v>58.030000000000008</v>
      </c>
      <c r="R290" s="453">
        <f t="shared" si="171"/>
        <v>5.28</v>
      </c>
      <c r="S290" s="454">
        <f t="shared" si="171"/>
        <v>1.573</v>
      </c>
      <c r="T290" s="454">
        <f t="shared" si="171"/>
        <v>2.9000000000000004</v>
      </c>
      <c r="U290" s="452">
        <f t="shared" si="171"/>
        <v>1.1900000000000002</v>
      </c>
      <c r="V290" s="465">
        <f>SUM(P290:U290)</f>
        <v>81.623000000000005</v>
      </c>
    </row>
    <row r="291" spans="1:22" ht="15.75">
      <c r="A291" s="298"/>
      <c r="B291" s="447"/>
      <c r="C291" s="471" t="s">
        <v>1218</v>
      </c>
      <c r="D291" s="471"/>
      <c r="E291" s="494"/>
      <c r="F291" s="311">
        <v>0</v>
      </c>
      <c r="G291" s="311">
        <v>0</v>
      </c>
      <c r="H291" s="321">
        <v>1.1299999999999999</v>
      </c>
      <c r="I291" s="323">
        <f>(H291*L291%)+H291</f>
        <v>1.2429999999999999</v>
      </c>
      <c r="J291" s="327">
        <v>0.12</v>
      </c>
      <c r="K291" s="311">
        <v>0.08</v>
      </c>
      <c r="L291" s="450">
        <v>10</v>
      </c>
      <c r="M291" s="299"/>
      <c r="N291" s="299"/>
      <c r="O291" s="451" t="str">
        <f>C291</f>
        <v>Darne</v>
      </c>
      <c r="P291" s="452">
        <f t="shared" ref="P291:U291" si="172">F291*P164</f>
        <v>0</v>
      </c>
      <c r="Q291" s="452">
        <f t="shared" si="172"/>
        <v>0</v>
      </c>
      <c r="R291" s="453">
        <f t="shared" si="172"/>
        <v>54.239999999999995</v>
      </c>
      <c r="S291" s="454">
        <f t="shared" si="172"/>
        <v>16.158999999999999</v>
      </c>
      <c r="T291" s="454">
        <f t="shared" si="172"/>
        <v>3.48</v>
      </c>
      <c r="U291" s="452">
        <f t="shared" si="172"/>
        <v>1.36</v>
      </c>
      <c r="V291" s="465">
        <f>SUM(P291:U291)</f>
        <v>75.239000000000004</v>
      </c>
    </row>
    <row r="292" spans="1:22" ht="15.75">
      <c r="A292" s="298"/>
      <c r="B292" s="447"/>
      <c r="C292" s="471" t="s">
        <v>1219</v>
      </c>
      <c r="D292" s="471"/>
      <c r="E292" s="494"/>
      <c r="F292" s="311">
        <v>0.05</v>
      </c>
      <c r="G292" s="311">
        <v>7.0000000000000007E-2</v>
      </c>
      <c r="H292" s="321">
        <v>0.11</v>
      </c>
      <c r="I292" s="323">
        <f>(H292*L292%)+H292</f>
        <v>0.121</v>
      </c>
      <c r="J292" s="327">
        <v>0.1</v>
      </c>
      <c r="K292" s="311">
        <v>7.0000000000000007E-2</v>
      </c>
      <c r="L292" s="450">
        <v>10</v>
      </c>
      <c r="M292" s="299"/>
      <c r="N292" s="299"/>
      <c r="O292" s="451" t="str">
        <f>C292</f>
        <v>Beignets, poissons panés ou enrobés (croquettes,
paupiettes,…)</v>
      </c>
      <c r="P292" s="452">
        <f t="shared" ref="P292:U292" si="173">F292*P164</f>
        <v>12.65</v>
      </c>
      <c r="Q292" s="452">
        <f t="shared" si="173"/>
        <v>58.030000000000008</v>
      </c>
      <c r="R292" s="453">
        <f t="shared" si="173"/>
        <v>5.28</v>
      </c>
      <c r="S292" s="454">
        <f t="shared" si="173"/>
        <v>1.573</v>
      </c>
      <c r="T292" s="454">
        <f t="shared" si="173"/>
        <v>2.9000000000000004</v>
      </c>
      <c r="U292" s="452">
        <f t="shared" si="173"/>
        <v>1.1900000000000002</v>
      </c>
      <c r="V292" s="465">
        <f>SUM(P292:U292)</f>
        <v>81.623000000000005</v>
      </c>
    </row>
    <row r="293" spans="1:22" ht="15.75">
      <c r="A293" s="298"/>
      <c r="B293" s="447"/>
      <c r="C293" s="473" t="s">
        <v>1220</v>
      </c>
      <c r="D293" s="473"/>
      <c r="E293" s="495"/>
      <c r="F293" s="311">
        <v>0</v>
      </c>
      <c r="G293" s="311">
        <v>0</v>
      </c>
      <c r="H293" s="321">
        <v>0.16</v>
      </c>
      <c r="I293" s="323">
        <f>(H293*L293%)+H293</f>
        <v>0.17599999999999999</v>
      </c>
      <c r="J293" s="327">
        <v>0.15</v>
      </c>
      <c r="K293" s="311">
        <v>0.11</v>
      </c>
      <c r="L293" s="450">
        <v>10</v>
      </c>
      <c r="M293" s="496"/>
      <c r="N293" s="496"/>
      <c r="O293" s="451" t="str">
        <f>C293</f>
        <v>Poissons entiers</v>
      </c>
      <c r="P293" s="452">
        <f t="shared" ref="P293:U293" si="174">F293*P164</f>
        <v>0</v>
      </c>
      <c r="Q293" s="452">
        <f t="shared" si="174"/>
        <v>0</v>
      </c>
      <c r="R293" s="453">
        <f t="shared" si="174"/>
        <v>7.68</v>
      </c>
      <c r="S293" s="454">
        <f t="shared" si="174"/>
        <v>2.2879999999999998</v>
      </c>
      <c r="T293" s="454">
        <f t="shared" si="174"/>
        <v>4.3499999999999996</v>
      </c>
      <c r="U293" s="452">
        <f t="shared" si="174"/>
        <v>1.87</v>
      </c>
      <c r="V293" s="465">
        <f>SUM(P293:U293)</f>
        <v>16.187999999999999</v>
      </c>
    </row>
    <row r="294" spans="1:22" ht="15" customHeight="1">
      <c r="A294" s="298"/>
      <c r="B294" s="456"/>
      <c r="C294" s="3134" t="s">
        <v>1221</v>
      </c>
      <c r="D294" s="3134"/>
      <c r="E294" s="3134"/>
      <c r="F294" s="3134"/>
      <c r="G294" s="3134"/>
      <c r="H294" s="3134"/>
      <c r="I294" s="3134"/>
      <c r="J294" s="3134"/>
      <c r="K294" s="3134"/>
      <c r="L294" s="3135"/>
      <c r="M294" s="437"/>
      <c r="N294" s="437"/>
      <c r="O294" s="177"/>
      <c r="P294" s="3138" t="str">
        <f>C294</f>
        <v>*- PLATS COMPOSES (denrée protidique et garniture)</v>
      </c>
      <c r="Q294" s="3139"/>
      <c r="R294" s="3139"/>
      <c r="S294" s="3139"/>
      <c r="T294" s="3139"/>
      <c r="U294" s="3139"/>
      <c r="V294" s="3140"/>
    </row>
    <row r="295" spans="1:22" ht="15" customHeight="1">
      <c r="A295" s="298"/>
      <c r="B295" s="456"/>
      <c r="C295" s="3136"/>
      <c r="D295" s="3136"/>
      <c r="E295" s="3136"/>
      <c r="F295" s="3136"/>
      <c r="G295" s="3136"/>
      <c r="H295" s="3136"/>
      <c r="I295" s="3136"/>
      <c r="J295" s="3136"/>
      <c r="K295" s="3136"/>
      <c r="L295" s="3137"/>
      <c r="M295" s="437"/>
      <c r="N295" s="437"/>
      <c r="O295" s="177"/>
      <c r="P295" s="3141"/>
      <c r="Q295" s="3142"/>
      <c r="R295" s="3142"/>
      <c r="S295" s="3142"/>
      <c r="T295" s="3142"/>
      <c r="U295" s="3142"/>
      <c r="V295" s="3143"/>
    </row>
    <row r="296" spans="1:22" ht="15.75">
      <c r="A296" s="298"/>
      <c r="B296" s="447"/>
      <c r="C296" s="471" t="s">
        <v>1572</v>
      </c>
      <c r="D296" s="471"/>
      <c r="E296" s="494"/>
      <c r="F296" s="311">
        <v>0.05</v>
      </c>
      <c r="G296" s="311">
        <v>7.0000000000000007E-2</v>
      </c>
      <c r="H296" s="321">
        <v>0.11</v>
      </c>
      <c r="I296" s="323">
        <f t="shared" ref="I296:I303" si="175">(H296*L296%)+H296</f>
        <v>0.121</v>
      </c>
      <c r="J296" s="327">
        <v>0.1</v>
      </c>
      <c r="K296" s="311">
        <v>7.0000000000000007E-2</v>
      </c>
      <c r="L296" s="450">
        <v>10</v>
      </c>
      <c r="M296" s="299"/>
      <c r="N296" s="299"/>
      <c r="O296" s="451" t="str">
        <f t="shared" ref="O296:O303" si="176">C296</f>
        <v>Plat composé, choucroute, paëlla, etc. (poids minimum d’aliment protidique)</v>
      </c>
      <c r="P296" s="452">
        <f t="shared" ref="P296:U296" si="177">F296*P164</f>
        <v>12.65</v>
      </c>
      <c r="Q296" s="452">
        <f t="shared" si="177"/>
        <v>58.030000000000008</v>
      </c>
      <c r="R296" s="453">
        <f t="shared" si="177"/>
        <v>5.28</v>
      </c>
      <c r="S296" s="454">
        <f t="shared" si="177"/>
        <v>1.573</v>
      </c>
      <c r="T296" s="454">
        <f t="shared" si="177"/>
        <v>2.9000000000000004</v>
      </c>
      <c r="U296" s="452">
        <f t="shared" si="177"/>
        <v>1.1900000000000002</v>
      </c>
      <c r="V296" s="465">
        <f t="shared" ref="V296:V303" si="178">SUM(P296:U296)</f>
        <v>81.623000000000005</v>
      </c>
    </row>
    <row r="297" spans="1:22" ht="15.75">
      <c r="A297" s="497"/>
      <c r="B297" s="447"/>
      <c r="C297" s="471" t="s">
        <v>1573</v>
      </c>
      <c r="D297" s="471"/>
      <c r="E297" s="494"/>
      <c r="F297" s="311">
        <v>0.05</v>
      </c>
      <c r="G297" s="311">
        <v>7.0000000000000007E-2</v>
      </c>
      <c r="H297" s="321">
        <v>0.11</v>
      </c>
      <c r="I297" s="323">
        <f t="shared" si="175"/>
        <v>0.121</v>
      </c>
      <c r="J297" s="327">
        <v>0.1</v>
      </c>
      <c r="K297" s="311">
        <v>7.0000000000000007E-2</v>
      </c>
      <c r="L297" s="450">
        <v>10</v>
      </c>
      <c r="M297" s="496"/>
      <c r="N297" s="496"/>
      <c r="O297" s="451" t="str">
        <f t="shared" si="176"/>
        <v>Hachis Parmentier, Brandade, Légumes farcis (poids minimum d’aliment protidique)</v>
      </c>
      <c r="P297" s="452">
        <f t="shared" ref="P297:U297" si="179">F297*P164</f>
        <v>12.65</v>
      </c>
      <c r="Q297" s="452">
        <f t="shared" si="179"/>
        <v>58.030000000000008</v>
      </c>
      <c r="R297" s="453">
        <f t="shared" si="179"/>
        <v>5.28</v>
      </c>
      <c r="S297" s="454">
        <f t="shared" si="179"/>
        <v>1.573</v>
      </c>
      <c r="T297" s="454">
        <f t="shared" si="179"/>
        <v>2.9000000000000004</v>
      </c>
      <c r="U297" s="452">
        <f t="shared" si="179"/>
        <v>1.1900000000000002</v>
      </c>
      <c r="V297" s="465">
        <f t="shared" si="178"/>
        <v>81.623000000000005</v>
      </c>
    </row>
    <row r="298" spans="1:22" ht="15.75">
      <c r="A298" s="298"/>
      <c r="B298" s="447"/>
      <c r="C298" s="471" t="s">
        <v>1222</v>
      </c>
      <c r="D298" s="471"/>
      <c r="E298" s="494"/>
      <c r="F298" s="311">
        <v>0.18</v>
      </c>
      <c r="G298" s="311">
        <v>0.25</v>
      </c>
      <c r="H298" s="321">
        <v>0.28000000000000003</v>
      </c>
      <c r="I298" s="323">
        <f t="shared" si="175"/>
        <v>0.30800000000000005</v>
      </c>
      <c r="J298" s="327">
        <v>0.25</v>
      </c>
      <c r="K298" s="311">
        <v>0.17</v>
      </c>
      <c r="L298" s="450">
        <v>10</v>
      </c>
      <c r="M298" s="496"/>
      <c r="N298" s="496"/>
      <c r="O298" s="451" t="str">
        <f t="shared" si="176"/>
        <v>Raviolis, Cannellonis, Lasagnes ... (poids ration
avec sauce)</v>
      </c>
      <c r="P298" s="452">
        <f t="shared" ref="P298:U298" si="180">F298*P164</f>
        <v>45.54</v>
      </c>
      <c r="Q298" s="452">
        <f t="shared" si="180"/>
        <v>207.25</v>
      </c>
      <c r="R298" s="453">
        <f t="shared" si="180"/>
        <v>13.440000000000001</v>
      </c>
      <c r="S298" s="454">
        <f t="shared" si="180"/>
        <v>4.0040000000000004</v>
      </c>
      <c r="T298" s="454">
        <f t="shared" si="180"/>
        <v>7.25</v>
      </c>
      <c r="U298" s="452">
        <f t="shared" si="180"/>
        <v>2.89</v>
      </c>
      <c r="V298" s="465">
        <f t="shared" si="178"/>
        <v>280.37400000000002</v>
      </c>
    </row>
    <row r="299" spans="1:22" ht="15.75">
      <c r="A299" s="298"/>
      <c r="B299" s="447"/>
      <c r="C299" s="471" t="s">
        <v>1223</v>
      </c>
      <c r="D299" s="471"/>
      <c r="E299" s="494"/>
      <c r="F299" s="311">
        <v>0.1</v>
      </c>
      <c r="G299" s="311">
        <v>0.15</v>
      </c>
      <c r="H299" s="321">
        <v>0.2</v>
      </c>
      <c r="I299" s="323">
        <f t="shared" si="175"/>
        <v>0.22000000000000003</v>
      </c>
      <c r="J299" s="327">
        <v>0.15</v>
      </c>
      <c r="K299" s="311">
        <v>0.15</v>
      </c>
      <c r="L299" s="450">
        <v>10</v>
      </c>
      <c r="M299" s="496"/>
      <c r="N299" s="496"/>
      <c r="O299" s="451" t="str">
        <f t="shared" si="176"/>
        <v>Préparations pâtissières (crêpes, pizzas, croque-
monsieur, friands, quiches)</v>
      </c>
      <c r="P299" s="452">
        <f t="shared" ref="P299:U299" si="181">F299*P164</f>
        <v>25.3</v>
      </c>
      <c r="Q299" s="452">
        <f t="shared" si="181"/>
        <v>124.35</v>
      </c>
      <c r="R299" s="453">
        <f t="shared" si="181"/>
        <v>9.6000000000000014</v>
      </c>
      <c r="S299" s="454">
        <f t="shared" si="181"/>
        <v>2.8600000000000003</v>
      </c>
      <c r="T299" s="454">
        <f t="shared" si="181"/>
        <v>4.3499999999999996</v>
      </c>
      <c r="U299" s="452">
        <f t="shared" si="181"/>
        <v>2.5499999999999998</v>
      </c>
      <c r="V299" s="465">
        <f t="shared" si="178"/>
        <v>169.01000000000002</v>
      </c>
    </row>
    <row r="300" spans="1:22" ht="15.75">
      <c r="A300" s="298"/>
      <c r="B300" s="447"/>
      <c r="C300" s="471" t="s">
        <v>1224</v>
      </c>
      <c r="D300" s="471"/>
      <c r="E300" s="494"/>
      <c r="F300" s="311">
        <v>0.06</v>
      </c>
      <c r="G300" s="311">
        <v>0.08</v>
      </c>
      <c r="H300" s="321">
        <v>0.14000000000000001</v>
      </c>
      <c r="I300" s="323">
        <f t="shared" si="175"/>
        <v>0.15400000000000003</v>
      </c>
      <c r="J300" s="327">
        <v>0.12</v>
      </c>
      <c r="K300" s="311">
        <v>0.08</v>
      </c>
      <c r="L300" s="450">
        <v>10</v>
      </c>
      <c r="M300" s="496"/>
      <c r="N300" s="496"/>
      <c r="O300" s="451" t="str">
        <f t="shared" si="176"/>
        <v>Quenelle</v>
      </c>
      <c r="P300" s="452">
        <f t="shared" ref="P300:U300" si="182">F300*P164</f>
        <v>15.18</v>
      </c>
      <c r="Q300" s="452">
        <f t="shared" si="182"/>
        <v>66.320000000000007</v>
      </c>
      <c r="R300" s="453">
        <f t="shared" si="182"/>
        <v>6.7200000000000006</v>
      </c>
      <c r="S300" s="454">
        <f t="shared" si="182"/>
        <v>2.0020000000000002</v>
      </c>
      <c r="T300" s="454">
        <f t="shared" si="182"/>
        <v>3.48</v>
      </c>
      <c r="U300" s="452">
        <f t="shared" si="182"/>
        <v>1.36</v>
      </c>
      <c r="V300" s="465">
        <f t="shared" si="178"/>
        <v>95.061999999999998</v>
      </c>
    </row>
    <row r="301" spans="1:22" ht="15.75">
      <c r="A301" s="298"/>
      <c r="B301" s="447"/>
      <c r="C301" s="471"/>
      <c r="D301" s="471"/>
      <c r="E301" s="494"/>
      <c r="F301" s="311"/>
      <c r="G301" s="311"/>
      <c r="H301" s="321"/>
      <c r="I301" s="323">
        <f t="shared" si="175"/>
        <v>0</v>
      </c>
      <c r="J301" s="327"/>
      <c r="K301" s="311"/>
      <c r="L301" s="450"/>
      <c r="M301" s="496"/>
      <c r="N301" s="496"/>
      <c r="O301" s="451">
        <f t="shared" si="176"/>
        <v>0</v>
      </c>
      <c r="P301" s="452">
        <f t="shared" ref="P301:U301" si="183">F301*P164</f>
        <v>0</v>
      </c>
      <c r="Q301" s="452">
        <f t="shared" si="183"/>
        <v>0</v>
      </c>
      <c r="R301" s="453">
        <f t="shared" si="183"/>
        <v>0</v>
      </c>
      <c r="S301" s="454">
        <f t="shared" si="183"/>
        <v>0</v>
      </c>
      <c r="T301" s="454">
        <f t="shared" si="183"/>
        <v>0</v>
      </c>
      <c r="U301" s="452">
        <f t="shared" si="183"/>
        <v>0</v>
      </c>
      <c r="V301" s="465">
        <f t="shared" si="178"/>
        <v>0</v>
      </c>
    </row>
    <row r="302" spans="1:22" ht="15.75">
      <c r="A302" s="298"/>
      <c r="B302" s="447"/>
      <c r="C302" s="471"/>
      <c r="D302" s="471"/>
      <c r="E302" s="494"/>
      <c r="F302" s="311"/>
      <c r="G302" s="311"/>
      <c r="H302" s="321"/>
      <c r="I302" s="323">
        <f t="shared" si="175"/>
        <v>0</v>
      </c>
      <c r="J302" s="327"/>
      <c r="K302" s="311"/>
      <c r="L302" s="450"/>
      <c r="M302" s="496"/>
      <c r="N302" s="496"/>
      <c r="O302" s="451">
        <f t="shared" si="176"/>
        <v>0</v>
      </c>
      <c r="P302" s="452">
        <f t="shared" ref="P302:U302" si="184">F302*P164</f>
        <v>0</v>
      </c>
      <c r="Q302" s="452">
        <f t="shared" si="184"/>
        <v>0</v>
      </c>
      <c r="R302" s="453">
        <f t="shared" si="184"/>
        <v>0</v>
      </c>
      <c r="S302" s="454">
        <f t="shared" si="184"/>
        <v>0</v>
      </c>
      <c r="T302" s="454">
        <f t="shared" si="184"/>
        <v>0</v>
      </c>
      <c r="U302" s="452">
        <f t="shared" si="184"/>
        <v>0</v>
      </c>
      <c r="V302" s="465">
        <f t="shared" si="178"/>
        <v>0</v>
      </c>
    </row>
    <row r="303" spans="1:22" ht="15.75">
      <c r="A303" s="298"/>
      <c r="B303" s="447"/>
      <c r="C303" s="473" t="s">
        <v>1225</v>
      </c>
      <c r="D303" s="473"/>
      <c r="E303" s="495"/>
      <c r="F303" s="311">
        <v>0.1</v>
      </c>
      <c r="G303" s="311">
        <v>0.1</v>
      </c>
      <c r="H303" s="321">
        <v>0.15</v>
      </c>
      <c r="I303" s="323">
        <f t="shared" si="175"/>
        <v>0.16499999999999998</v>
      </c>
      <c r="J303" s="327">
        <v>0.15</v>
      </c>
      <c r="K303" s="311">
        <v>0.15</v>
      </c>
      <c r="L303" s="450">
        <v>10</v>
      </c>
      <c r="M303" s="299"/>
      <c r="N303" s="299"/>
      <c r="O303" s="451" t="str">
        <f t="shared" si="176"/>
        <v>LEGUMES CUITS</v>
      </c>
      <c r="P303" s="452">
        <f t="shared" ref="P303:U303" si="185">F303*P164</f>
        <v>25.3</v>
      </c>
      <c r="Q303" s="452">
        <f t="shared" si="185"/>
        <v>82.9</v>
      </c>
      <c r="R303" s="453">
        <f t="shared" si="185"/>
        <v>7.1999999999999993</v>
      </c>
      <c r="S303" s="454">
        <f t="shared" si="185"/>
        <v>2.1449999999999996</v>
      </c>
      <c r="T303" s="454">
        <f t="shared" si="185"/>
        <v>4.3499999999999996</v>
      </c>
      <c r="U303" s="452">
        <f t="shared" si="185"/>
        <v>2.5499999999999998</v>
      </c>
      <c r="V303" s="465">
        <f t="shared" si="178"/>
        <v>124.44499999999999</v>
      </c>
    </row>
    <row r="304" spans="1:22" ht="15" customHeight="1">
      <c r="A304" s="298"/>
      <c r="B304" s="456"/>
      <c r="C304" s="3136" t="s">
        <v>1226</v>
      </c>
      <c r="D304" s="3136"/>
      <c r="E304" s="3136"/>
      <c r="F304" s="3134"/>
      <c r="G304" s="3134"/>
      <c r="H304" s="3134"/>
      <c r="I304" s="3134"/>
      <c r="J304" s="3134"/>
      <c r="K304" s="3134"/>
      <c r="L304" s="3135"/>
      <c r="M304" s="437"/>
      <c r="N304" s="437"/>
      <c r="O304" s="177"/>
      <c r="P304" s="3138" t="str">
        <f>C304</f>
        <v>*- FÉCULENTS CUITS</v>
      </c>
      <c r="Q304" s="3139"/>
      <c r="R304" s="3139"/>
      <c r="S304" s="3139"/>
      <c r="T304" s="3139"/>
      <c r="U304" s="3139"/>
      <c r="V304" s="3140"/>
    </row>
    <row r="305" spans="1:22" ht="15" customHeight="1">
      <c r="A305" s="298"/>
      <c r="B305" s="456"/>
      <c r="C305" s="3136"/>
      <c r="D305" s="3136"/>
      <c r="E305" s="3136"/>
      <c r="F305" s="3136"/>
      <c r="G305" s="3136"/>
      <c r="H305" s="3136"/>
      <c r="I305" s="3136"/>
      <c r="J305" s="3136"/>
      <c r="K305" s="3136"/>
      <c r="L305" s="3137"/>
      <c r="M305" s="437"/>
      <c r="N305" s="437"/>
      <c r="O305" s="177"/>
      <c r="P305" s="3141"/>
      <c r="Q305" s="3142"/>
      <c r="R305" s="3142"/>
      <c r="S305" s="3142"/>
      <c r="T305" s="3142"/>
      <c r="U305" s="3142"/>
      <c r="V305" s="3143"/>
    </row>
    <row r="306" spans="1:22" ht="15.75">
      <c r="A306" s="298"/>
      <c r="B306" s="447"/>
      <c r="C306" s="471" t="s">
        <v>1227</v>
      </c>
      <c r="D306" s="471"/>
      <c r="E306" s="494"/>
      <c r="F306" s="311">
        <v>0.12</v>
      </c>
      <c r="G306" s="311">
        <v>0.17499999999999999</v>
      </c>
      <c r="H306" s="321">
        <v>0.22</v>
      </c>
      <c r="I306" s="323">
        <f t="shared" ref="I306:I315" si="186">(H306*L306%)+H306</f>
        <v>0.24199999999999999</v>
      </c>
      <c r="J306" s="327">
        <v>0.2</v>
      </c>
      <c r="K306" s="311">
        <v>0.2</v>
      </c>
      <c r="L306" s="450">
        <v>10</v>
      </c>
      <c r="M306" s="299"/>
      <c r="N306" s="299"/>
      <c r="O306" s="451" t="str">
        <f t="shared" ref="O306:O315" si="187">C306</f>
        <v>Riz – Pâtes – Pommes de terre</v>
      </c>
      <c r="P306" s="452">
        <f t="shared" ref="P306:U306" si="188">F306*P164</f>
        <v>30.36</v>
      </c>
      <c r="Q306" s="452">
        <f t="shared" si="188"/>
        <v>145.07499999999999</v>
      </c>
      <c r="R306" s="453">
        <f t="shared" si="188"/>
        <v>10.56</v>
      </c>
      <c r="S306" s="454">
        <f t="shared" si="188"/>
        <v>3.1459999999999999</v>
      </c>
      <c r="T306" s="454">
        <f t="shared" si="188"/>
        <v>5.8000000000000007</v>
      </c>
      <c r="U306" s="452">
        <f t="shared" si="188"/>
        <v>3.4000000000000004</v>
      </c>
      <c r="V306" s="465">
        <f t="shared" ref="V306:V315" si="189">SUM(P306:U306)</f>
        <v>198.34100000000001</v>
      </c>
    </row>
    <row r="307" spans="1:22" ht="15.75">
      <c r="A307" s="298"/>
      <c r="B307" s="447"/>
      <c r="C307" s="471" t="s">
        <v>1228</v>
      </c>
      <c r="D307" s="471"/>
      <c r="E307" s="494"/>
      <c r="F307" s="311">
        <v>0.15</v>
      </c>
      <c r="G307" s="311">
        <v>1.18</v>
      </c>
      <c r="H307" s="321">
        <v>0.25</v>
      </c>
      <c r="I307" s="323">
        <f t="shared" si="186"/>
        <v>0.27500000000000002</v>
      </c>
      <c r="J307" s="327">
        <v>0.23</v>
      </c>
      <c r="K307" s="311">
        <v>0.23</v>
      </c>
      <c r="L307" s="450">
        <v>10</v>
      </c>
      <c r="M307" s="299"/>
      <c r="N307" s="299"/>
      <c r="O307" s="451" t="str">
        <f t="shared" si="187"/>
        <v>Purée de pomme de terre, fraiche ou reconstituée</v>
      </c>
      <c r="P307" s="452">
        <f t="shared" ref="P307:U307" si="190">F307*P164</f>
        <v>37.949999999999996</v>
      </c>
      <c r="Q307" s="452">
        <f t="shared" si="190"/>
        <v>978.21999999999991</v>
      </c>
      <c r="R307" s="453">
        <f t="shared" si="190"/>
        <v>12</v>
      </c>
      <c r="S307" s="454">
        <f t="shared" si="190"/>
        <v>3.5750000000000002</v>
      </c>
      <c r="T307" s="454">
        <f t="shared" si="190"/>
        <v>6.67</v>
      </c>
      <c r="U307" s="452">
        <f t="shared" si="190"/>
        <v>3.91</v>
      </c>
      <c r="V307" s="465">
        <f t="shared" si="189"/>
        <v>1042.3250000000003</v>
      </c>
    </row>
    <row r="308" spans="1:22" ht="15.75">
      <c r="A308" s="298"/>
      <c r="B308" s="447"/>
      <c r="C308" s="471" t="s">
        <v>1229</v>
      </c>
      <c r="D308" s="471"/>
      <c r="E308" s="494"/>
      <c r="F308" s="311">
        <v>0.12</v>
      </c>
      <c r="G308" s="311">
        <v>0.17</v>
      </c>
      <c r="H308" s="321">
        <v>0.22</v>
      </c>
      <c r="I308" s="323">
        <f t="shared" si="186"/>
        <v>0.24199999999999999</v>
      </c>
      <c r="J308" s="327">
        <v>0.2</v>
      </c>
      <c r="K308" s="311">
        <v>0.2</v>
      </c>
      <c r="L308" s="450">
        <v>10</v>
      </c>
      <c r="M308" s="299"/>
      <c r="N308" s="299"/>
      <c r="O308" s="451" t="str">
        <f t="shared" si="187"/>
        <v>Frites</v>
      </c>
      <c r="P308" s="452">
        <f t="shared" ref="P308:U308" si="191">F308*P164</f>
        <v>30.36</v>
      </c>
      <c r="Q308" s="452">
        <f t="shared" si="191"/>
        <v>140.93</v>
      </c>
      <c r="R308" s="453">
        <f t="shared" si="191"/>
        <v>10.56</v>
      </c>
      <c r="S308" s="454">
        <f t="shared" si="191"/>
        <v>3.1459999999999999</v>
      </c>
      <c r="T308" s="454">
        <f t="shared" si="191"/>
        <v>5.8000000000000007</v>
      </c>
      <c r="U308" s="452">
        <f t="shared" si="191"/>
        <v>3.4000000000000004</v>
      </c>
      <c r="V308" s="465">
        <f t="shared" si="189"/>
        <v>194.19600000000003</v>
      </c>
    </row>
    <row r="309" spans="1:22" ht="15.75">
      <c r="A309" s="298"/>
      <c r="B309" s="447"/>
      <c r="C309" s="471" t="s">
        <v>1230</v>
      </c>
      <c r="D309" s="471"/>
      <c r="E309" s="494"/>
      <c r="F309" s="311">
        <v>0.12</v>
      </c>
      <c r="G309" s="311">
        <v>0.17</v>
      </c>
      <c r="H309" s="321">
        <v>0.22</v>
      </c>
      <c r="I309" s="323">
        <f t="shared" si="186"/>
        <v>0.24199999999999999</v>
      </c>
      <c r="J309" s="327">
        <v>0.2</v>
      </c>
      <c r="K309" s="311">
        <v>0.2</v>
      </c>
      <c r="L309" s="450">
        <v>10</v>
      </c>
      <c r="M309" s="299"/>
      <c r="N309" s="299"/>
      <c r="O309" s="451" t="str">
        <f t="shared" si="187"/>
        <v>Légumes secs</v>
      </c>
      <c r="P309" s="452">
        <f t="shared" ref="P309:U309" si="192">F309*P164</f>
        <v>30.36</v>
      </c>
      <c r="Q309" s="452">
        <f t="shared" si="192"/>
        <v>140.93</v>
      </c>
      <c r="R309" s="453">
        <f t="shared" si="192"/>
        <v>10.56</v>
      </c>
      <c r="S309" s="454">
        <f t="shared" si="192"/>
        <v>3.1459999999999999</v>
      </c>
      <c r="T309" s="454">
        <f t="shared" si="192"/>
        <v>5.8000000000000007</v>
      </c>
      <c r="U309" s="452">
        <f t="shared" si="192"/>
        <v>3.4000000000000004</v>
      </c>
      <c r="V309" s="465">
        <f t="shared" si="189"/>
        <v>194.19600000000003</v>
      </c>
    </row>
    <row r="310" spans="1:22" ht="15.75">
      <c r="A310" s="298"/>
      <c r="B310" s="456"/>
      <c r="C310" s="471" t="s">
        <v>1231</v>
      </c>
      <c r="D310" s="471"/>
      <c r="E310" s="494"/>
      <c r="F310" s="311">
        <v>0.05</v>
      </c>
      <c r="G310" s="311">
        <v>7.0000000000000007E-2</v>
      </c>
      <c r="H310" s="321">
        <v>0.08</v>
      </c>
      <c r="I310" s="323">
        <f t="shared" si="186"/>
        <v>8.7999999999999995E-2</v>
      </c>
      <c r="J310" s="327">
        <v>8.0000000000000002E-3</v>
      </c>
      <c r="K310" s="311">
        <v>8.0000000000000002E-3</v>
      </c>
      <c r="L310" s="450">
        <v>10</v>
      </c>
      <c r="M310" s="299"/>
      <c r="N310" s="299"/>
      <c r="O310" s="451" t="str">
        <f t="shared" si="187"/>
        <v xml:space="preserve">SAUCES POUR PLATS </v>
      </c>
      <c r="P310" s="452">
        <f t="shared" ref="P310:U310" si="193">F310*P164</f>
        <v>12.65</v>
      </c>
      <c r="Q310" s="452">
        <f t="shared" si="193"/>
        <v>58.030000000000008</v>
      </c>
      <c r="R310" s="453">
        <f t="shared" si="193"/>
        <v>3.84</v>
      </c>
      <c r="S310" s="454">
        <f t="shared" si="193"/>
        <v>1.1439999999999999</v>
      </c>
      <c r="T310" s="454">
        <f t="shared" si="193"/>
        <v>0.23200000000000001</v>
      </c>
      <c r="U310" s="452">
        <f t="shared" si="193"/>
        <v>0.13600000000000001</v>
      </c>
      <c r="V310" s="465">
        <f t="shared" si="189"/>
        <v>76.032000000000011</v>
      </c>
    </row>
    <row r="311" spans="1:22" ht="15.75">
      <c r="A311" s="298"/>
      <c r="B311" s="447"/>
      <c r="C311" s="471" t="s">
        <v>1574</v>
      </c>
      <c r="D311" s="471"/>
      <c r="E311" s="494"/>
      <c r="F311" s="311">
        <v>5.0000000000000001E-3</v>
      </c>
      <c r="G311" s="311">
        <v>7.0000000000000001E-3</v>
      </c>
      <c r="H311" s="321">
        <v>8.0000000000000002E-3</v>
      </c>
      <c r="I311" s="323">
        <f t="shared" si="186"/>
        <v>8.8000000000000005E-3</v>
      </c>
      <c r="J311" s="327">
        <v>8.0000000000000002E-3</v>
      </c>
      <c r="K311" s="311">
        <v>8.0000000000000002E-3</v>
      </c>
      <c r="L311" s="450">
        <v>10</v>
      </c>
      <c r="M311" s="299"/>
      <c r="N311" s="299"/>
      <c r="O311" s="451" t="str">
        <f t="shared" si="187"/>
        <v>SAUCES POUR PLATS (mayonnaise, ketchup, etc.) Poids de la matière grasse</v>
      </c>
      <c r="P311" s="452">
        <f t="shared" ref="P311:U311" si="194">F311*P164</f>
        <v>1.2650000000000001</v>
      </c>
      <c r="Q311" s="452">
        <f t="shared" si="194"/>
        <v>5.8029999999999999</v>
      </c>
      <c r="R311" s="453">
        <f t="shared" si="194"/>
        <v>0.38400000000000001</v>
      </c>
      <c r="S311" s="454">
        <f t="shared" si="194"/>
        <v>0.1144</v>
      </c>
      <c r="T311" s="454">
        <f t="shared" si="194"/>
        <v>0.23200000000000001</v>
      </c>
      <c r="U311" s="452">
        <f t="shared" si="194"/>
        <v>0.13600000000000001</v>
      </c>
      <c r="V311" s="465">
        <f t="shared" si="189"/>
        <v>7.9344000000000001</v>
      </c>
    </row>
    <row r="312" spans="1:22" ht="15.75">
      <c r="A312" s="298"/>
      <c r="B312" s="447"/>
      <c r="C312" s="471" t="s">
        <v>1575</v>
      </c>
      <c r="D312" s="471"/>
      <c r="E312" s="494"/>
      <c r="F312" s="311">
        <v>0.05</v>
      </c>
      <c r="G312" s="311">
        <v>7.0000000000000007E-2</v>
      </c>
      <c r="H312" s="321">
        <v>0.08</v>
      </c>
      <c r="I312" s="323">
        <f t="shared" si="186"/>
        <v>8.7999999999999995E-2</v>
      </c>
      <c r="J312" s="327">
        <v>8.0000000000000002E-3</v>
      </c>
      <c r="K312" s="311">
        <v>8.0000000000000002E-3</v>
      </c>
      <c r="L312" s="450">
        <v>10</v>
      </c>
      <c r="M312" s="299"/>
      <c r="N312" s="299"/>
      <c r="O312" s="451" t="str">
        <f t="shared" si="187"/>
        <v>SAUCES POUR PLATS (sauce tomate, béchamel)</v>
      </c>
      <c r="P312" s="452">
        <f t="shared" ref="P312:U312" si="195">F312*P164</f>
        <v>12.65</v>
      </c>
      <c r="Q312" s="452">
        <f t="shared" si="195"/>
        <v>58.030000000000008</v>
      </c>
      <c r="R312" s="453">
        <f t="shared" si="195"/>
        <v>3.84</v>
      </c>
      <c r="S312" s="454">
        <f t="shared" si="195"/>
        <v>1.1439999999999999</v>
      </c>
      <c r="T312" s="454">
        <f t="shared" si="195"/>
        <v>0.23200000000000001</v>
      </c>
      <c r="U312" s="452">
        <f t="shared" si="195"/>
        <v>0.13600000000000001</v>
      </c>
      <c r="V312" s="465">
        <f t="shared" si="189"/>
        <v>76.032000000000011</v>
      </c>
    </row>
    <row r="313" spans="1:22" ht="15.75">
      <c r="A313" s="298"/>
      <c r="B313" s="447"/>
      <c r="C313" s="471" t="s">
        <v>1576</v>
      </c>
      <c r="D313" s="471"/>
      <c r="E313" s="494"/>
      <c r="F313" s="311">
        <v>2.5000000000000001E-2</v>
      </c>
      <c r="G313" s="311">
        <v>0.03</v>
      </c>
      <c r="H313" s="321">
        <v>0.04</v>
      </c>
      <c r="I313" s="323">
        <f t="shared" si="186"/>
        <v>4.3999999999999997E-2</v>
      </c>
      <c r="J313" s="327">
        <v>0.04</v>
      </c>
      <c r="K313" s="311">
        <v>3.5000000000000003E-2</v>
      </c>
      <c r="L313" s="450">
        <v>10</v>
      </c>
      <c r="M313" s="299"/>
      <c r="N313" s="299"/>
      <c r="O313" s="451" t="str">
        <f t="shared" si="187"/>
        <v>SAUCES POUR PLATS (jus de viande)</v>
      </c>
      <c r="P313" s="452">
        <f t="shared" ref="P313:U313" si="196">F313*P164</f>
        <v>6.3250000000000002</v>
      </c>
      <c r="Q313" s="452">
        <f t="shared" si="196"/>
        <v>24.869999999999997</v>
      </c>
      <c r="R313" s="453">
        <f t="shared" si="196"/>
        <v>1.92</v>
      </c>
      <c r="S313" s="454">
        <f t="shared" si="196"/>
        <v>0.57199999999999995</v>
      </c>
      <c r="T313" s="454">
        <f t="shared" si="196"/>
        <v>1.1599999999999999</v>
      </c>
      <c r="U313" s="452">
        <f t="shared" si="196"/>
        <v>0.59500000000000008</v>
      </c>
      <c r="V313" s="465">
        <f t="shared" si="189"/>
        <v>35.441999999999993</v>
      </c>
    </row>
    <row r="314" spans="1:22" ht="15.75">
      <c r="A314" s="298"/>
      <c r="B314" s="447"/>
      <c r="C314" s="471" t="s">
        <v>1577</v>
      </c>
      <c r="D314" s="471"/>
      <c r="E314" s="494"/>
      <c r="F314" s="311">
        <v>0.03</v>
      </c>
      <c r="G314" s="311">
        <v>0.04</v>
      </c>
      <c r="H314" s="321">
        <v>0.06</v>
      </c>
      <c r="I314" s="323">
        <f t="shared" si="186"/>
        <v>6.6000000000000003E-2</v>
      </c>
      <c r="J314" s="327">
        <v>0.06</v>
      </c>
      <c r="K314" s="311">
        <v>0.04</v>
      </c>
      <c r="L314" s="450">
        <v>10</v>
      </c>
      <c r="M314" s="299"/>
      <c r="N314" s="299"/>
      <c r="O314" s="451" t="str">
        <f t="shared" si="187"/>
        <v>SAUCES POUR PLATS (beurre blanc, sauce crème,sauce forestière)</v>
      </c>
      <c r="P314" s="452">
        <f t="shared" ref="P314:U314" si="197">F314*P164</f>
        <v>7.59</v>
      </c>
      <c r="Q314" s="452">
        <f t="shared" si="197"/>
        <v>33.160000000000004</v>
      </c>
      <c r="R314" s="453">
        <f t="shared" si="197"/>
        <v>2.88</v>
      </c>
      <c r="S314" s="454">
        <f t="shared" si="197"/>
        <v>0.8580000000000001</v>
      </c>
      <c r="T314" s="454">
        <f t="shared" si="197"/>
        <v>1.74</v>
      </c>
      <c r="U314" s="452">
        <f t="shared" si="197"/>
        <v>0.68</v>
      </c>
      <c r="V314" s="465">
        <f t="shared" si="189"/>
        <v>46.908000000000001</v>
      </c>
    </row>
    <row r="315" spans="1:22" ht="15.75">
      <c r="A315" s="298"/>
      <c r="B315" s="447"/>
      <c r="C315" s="473" t="s">
        <v>1232</v>
      </c>
      <c r="D315" s="473"/>
      <c r="E315" s="495"/>
      <c r="F315" s="311">
        <v>0.02</v>
      </c>
      <c r="G315" s="311">
        <v>0.03</v>
      </c>
      <c r="H315" s="321">
        <v>3.5000000000000003E-2</v>
      </c>
      <c r="I315" s="323">
        <f t="shared" si="186"/>
        <v>3.8500000000000006E-2</v>
      </c>
      <c r="J315" s="327">
        <v>0.04</v>
      </c>
      <c r="K315" s="311">
        <v>0.04</v>
      </c>
      <c r="L315" s="450">
        <v>10</v>
      </c>
      <c r="M315" s="299"/>
      <c r="N315" s="299"/>
      <c r="O315" s="451" t="str">
        <f t="shared" si="187"/>
        <v>FROMAGES</v>
      </c>
      <c r="P315" s="452">
        <f t="shared" ref="P315:U315" si="198">F315*P164</f>
        <v>5.0600000000000005</v>
      </c>
      <c r="Q315" s="452">
        <f t="shared" si="198"/>
        <v>24.869999999999997</v>
      </c>
      <c r="R315" s="453">
        <f t="shared" si="198"/>
        <v>1.6800000000000002</v>
      </c>
      <c r="S315" s="454">
        <f t="shared" si="198"/>
        <v>0.50050000000000006</v>
      </c>
      <c r="T315" s="454">
        <f t="shared" si="198"/>
        <v>1.1599999999999999</v>
      </c>
      <c r="U315" s="452">
        <f t="shared" si="198"/>
        <v>0.68</v>
      </c>
      <c r="V315" s="465">
        <f t="shared" si="189"/>
        <v>33.950499999999998</v>
      </c>
    </row>
    <row r="316" spans="1:22" ht="15" customHeight="1">
      <c r="A316" s="298"/>
      <c r="B316" s="456"/>
      <c r="C316" s="3134" t="s">
        <v>1233</v>
      </c>
      <c r="D316" s="3134"/>
      <c r="E316" s="3134"/>
      <c r="F316" s="3134"/>
      <c r="G316" s="3134"/>
      <c r="H316" s="3134"/>
      <c r="I316" s="3134"/>
      <c r="J316" s="3134"/>
      <c r="K316" s="3134"/>
      <c r="L316" s="3135"/>
      <c r="M316" s="437"/>
      <c r="N316" s="437"/>
      <c r="O316" s="177"/>
      <c r="P316" s="3138" t="str">
        <f>C316</f>
        <v>*- PRODUITS LAITIERS FRAIS</v>
      </c>
      <c r="Q316" s="3139"/>
      <c r="R316" s="3139"/>
      <c r="S316" s="3139"/>
      <c r="T316" s="3139"/>
      <c r="U316" s="3139"/>
      <c r="V316" s="3140"/>
    </row>
    <row r="317" spans="1:22" ht="15" customHeight="1">
      <c r="A317" s="298"/>
      <c r="B317" s="456"/>
      <c r="C317" s="3136"/>
      <c r="D317" s="3136"/>
      <c r="E317" s="3136"/>
      <c r="F317" s="3136"/>
      <c r="G317" s="3136"/>
      <c r="H317" s="3136"/>
      <c r="I317" s="3136"/>
      <c r="J317" s="3136"/>
      <c r="K317" s="3136"/>
      <c r="L317" s="3137"/>
      <c r="M317" s="437"/>
      <c r="N317" s="437"/>
      <c r="O317" s="177"/>
      <c r="P317" s="3141"/>
      <c r="Q317" s="3142"/>
      <c r="R317" s="3142"/>
      <c r="S317" s="3142"/>
      <c r="T317" s="3142"/>
      <c r="U317" s="3142"/>
      <c r="V317" s="3143"/>
    </row>
    <row r="318" spans="1:22" ht="15.75">
      <c r="A318" s="298"/>
      <c r="B318" s="447"/>
      <c r="C318" s="471" t="s">
        <v>1234</v>
      </c>
      <c r="D318" s="471"/>
      <c r="E318" s="494"/>
      <c r="F318" s="311">
        <v>0.11</v>
      </c>
      <c r="G318" s="311">
        <v>0.11</v>
      </c>
      <c r="H318" s="321">
        <v>0.111</v>
      </c>
      <c r="I318" s="323">
        <f>(H318*L318%)+H318</f>
        <v>0.1221</v>
      </c>
      <c r="J318" s="327">
        <v>0.1</v>
      </c>
      <c r="K318" s="311">
        <v>0.1</v>
      </c>
      <c r="L318" s="450">
        <v>10</v>
      </c>
      <c r="M318" s="299"/>
      <c r="N318" s="299"/>
      <c r="O318" s="451" t="str">
        <f>C318</f>
        <v>Fromage blanc, fromages frais</v>
      </c>
      <c r="P318" s="452">
        <f t="shared" ref="P318:U318" si="199">F318*P164</f>
        <v>27.830000000000002</v>
      </c>
      <c r="Q318" s="452">
        <f t="shared" si="199"/>
        <v>91.19</v>
      </c>
      <c r="R318" s="453">
        <f t="shared" si="199"/>
        <v>5.3280000000000003</v>
      </c>
      <c r="S318" s="454">
        <f t="shared" si="199"/>
        <v>1.5872999999999999</v>
      </c>
      <c r="T318" s="454">
        <f t="shared" si="199"/>
        <v>2.9000000000000004</v>
      </c>
      <c r="U318" s="452">
        <f t="shared" si="199"/>
        <v>1.7000000000000002</v>
      </c>
      <c r="V318" s="465">
        <f>SUM(P318:U318)</f>
        <v>130.53529999999998</v>
      </c>
    </row>
    <row r="319" spans="1:22" ht="15.75">
      <c r="A319" s="298"/>
      <c r="B319" s="447"/>
      <c r="C319" s="471" t="s">
        <v>1235</v>
      </c>
      <c r="D319" s="471"/>
      <c r="E319" s="494"/>
      <c r="F319" s="311">
        <v>0.115</v>
      </c>
      <c r="G319" s="311">
        <v>0.115</v>
      </c>
      <c r="H319" s="321">
        <v>0.11600000000000001</v>
      </c>
      <c r="I319" s="323">
        <f>(H319*L319%)+H319</f>
        <v>0.12760000000000002</v>
      </c>
      <c r="J319" s="327">
        <v>0.115</v>
      </c>
      <c r="K319" s="311">
        <v>0.115</v>
      </c>
      <c r="L319" s="450">
        <v>10</v>
      </c>
      <c r="M319" s="299"/>
      <c r="N319" s="299"/>
      <c r="O319" s="451" t="str">
        <f>C319</f>
        <v>Yaourt</v>
      </c>
      <c r="P319" s="452">
        <f t="shared" ref="P319:U319" si="200">F319*P164</f>
        <v>29.095000000000002</v>
      </c>
      <c r="Q319" s="452">
        <f t="shared" si="200"/>
        <v>95.335000000000008</v>
      </c>
      <c r="R319" s="453">
        <f t="shared" si="200"/>
        <v>5.5680000000000005</v>
      </c>
      <c r="S319" s="454">
        <f t="shared" si="200"/>
        <v>1.6588000000000003</v>
      </c>
      <c r="T319" s="454">
        <f t="shared" si="200"/>
        <v>3.335</v>
      </c>
      <c r="U319" s="452">
        <f t="shared" si="200"/>
        <v>1.9550000000000001</v>
      </c>
      <c r="V319" s="465">
        <f>SUM(P319:U319)</f>
        <v>136.94680000000005</v>
      </c>
    </row>
    <row r="320" spans="1:22" ht="15.75">
      <c r="A320" s="298"/>
      <c r="B320" s="447"/>
      <c r="C320" s="471" t="s">
        <v>1236</v>
      </c>
      <c r="D320" s="471"/>
      <c r="E320" s="494"/>
      <c r="F320" s="311">
        <v>0.06</v>
      </c>
      <c r="G320" s="311">
        <v>0.06</v>
      </c>
      <c r="H320" s="321">
        <v>0.12</v>
      </c>
      <c r="I320" s="323">
        <f>(H320*L320%)+H320</f>
        <v>0.13200000000000001</v>
      </c>
      <c r="J320" s="327">
        <v>0.12</v>
      </c>
      <c r="K320" s="311">
        <v>0.12</v>
      </c>
      <c r="L320" s="450">
        <v>10</v>
      </c>
      <c r="M320" s="299"/>
      <c r="N320" s="299"/>
      <c r="O320" s="451" t="str">
        <f>C320</f>
        <v>Petit suisse</v>
      </c>
      <c r="P320" s="452">
        <f t="shared" ref="P320:U320" si="201">F320*P164</f>
        <v>15.18</v>
      </c>
      <c r="Q320" s="452">
        <f t="shared" si="201"/>
        <v>49.739999999999995</v>
      </c>
      <c r="R320" s="453">
        <f t="shared" si="201"/>
        <v>5.76</v>
      </c>
      <c r="S320" s="454">
        <f t="shared" si="201"/>
        <v>1.7160000000000002</v>
      </c>
      <c r="T320" s="454">
        <f t="shared" si="201"/>
        <v>3.48</v>
      </c>
      <c r="U320" s="452">
        <f t="shared" si="201"/>
        <v>2.04</v>
      </c>
      <c r="V320" s="465">
        <f>SUM(P320:U320)</f>
        <v>77.915999999999997</v>
      </c>
    </row>
    <row r="321" spans="1:22" ht="15.75">
      <c r="A321" s="298"/>
      <c r="B321" s="447"/>
      <c r="C321" s="473" t="s">
        <v>1237</v>
      </c>
      <c r="D321" s="473"/>
      <c r="E321" s="495"/>
      <c r="F321" s="311">
        <v>0.125</v>
      </c>
      <c r="G321" s="311">
        <v>0.125</v>
      </c>
      <c r="H321" s="321">
        <v>0.125</v>
      </c>
      <c r="I321" s="323">
        <f>(H321*L321%)+H321</f>
        <v>0.13750000000000001</v>
      </c>
      <c r="J321" s="327">
        <v>0</v>
      </c>
      <c r="K321" s="311">
        <v>0</v>
      </c>
      <c r="L321" s="450">
        <v>10</v>
      </c>
      <c r="M321" s="299"/>
      <c r="N321" s="299"/>
      <c r="O321" s="451" t="str">
        <f>C321</f>
        <v>Lait demi-écrémé en ml des menus 4 composantes</v>
      </c>
      <c r="P321" s="452">
        <f t="shared" ref="P321:U321" si="202">F321*P164</f>
        <v>31.625</v>
      </c>
      <c r="Q321" s="452">
        <f t="shared" si="202"/>
        <v>103.625</v>
      </c>
      <c r="R321" s="453">
        <f t="shared" si="202"/>
        <v>6</v>
      </c>
      <c r="S321" s="454">
        <f t="shared" si="202"/>
        <v>1.7875000000000001</v>
      </c>
      <c r="T321" s="454">
        <f t="shared" si="202"/>
        <v>0</v>
      </c>
      <c r="U321" s="452">
        <f t="shared" si="202"/>
        <v>0</v>
      </c>
      <c r="V321" s="465">
        <f>SUM(P321:U321)</f>
        <v>143.03749999999999</v>
      </c>
    </row>
    <row r="322" spans="1:22" ht="15" customHeight="1">
      <c r="A322" s="298"/>
      <c r="B322" s="456"/>
      <c r="C322" s="3134" t="s">
        <v>1238</v>
      </c>
      <c r="D322" s="3134"/>
      <c r="E322" s="3134"/>
      <c r="F322" s="3134"/>
      <c r="G322" s="3134"/>
      <c r="H322" s="3134"/>
      <c r="I322" s="3134"/>
      <c r="J322" s="3134"/>
      <c r="K322" s="3134"/>
      <c r="L322" s="3135"/>
      <c r="M322" s="437"/>
      <c r="N322" s="437"/>
      <c r="O322" s="177"/>
      <c r="P322" s="3138" t="str">
        <f>C322</f>
        <v>*- DESSERTS</v>
      </c>
      <c r="Q322" s="3139"/>
      <c r="R322" s="3139"/>
      <c r="S322" s="3139"/>
      <c r="T322" s="3139"/>
      <c r="U322" s="3139"/>
      <c r="V322" s="3140"/>
    </row>
    <row r="323" spans="1:22" ht="15" customHeight="1">
      <c r="A323" s="298"/>
      <c r="B323" s="456"/>
      <c r="C323" s="3136"/>
      <c r="D323" s="3136"/>
      <c r="E323" s="3136"/>
      <c r="F323" s="3136"/>
      <c r="G323" s="3136"/>
      <c r="H323" s="3136"/>
      <c r="I323" s="3136"/>
      <c r="J323" s="3136"/>
      <c r="K323" s="3136"/>
      <c r="L323" s="3137"/>
      <c r="M323" s="437"/>
      <c r="N323" s="437"/>
      <c r="O323" s="177"/>
      <c r="P323" s="3141"/>
      <c r="Q323" s="3142"/>
      <c r="R323" s="3142"/>
      <c r="S323" s="3142"/>
      <c r="T323" s="3142"/>
      <c r="U323" s="3142"/>
      <c r="V323" s="3143"/>
    </row>
    <row r="324" spans="1:22" ht="15.75">
      <c r="A324" s="298"/>
      <c r="B324" s="447"/>
      <c r="C324" s="471" t="s">
        <v>1239</v>
      </c>
      <c r="D324" s="471"/>
      <c r="E324" s="494"/>
      <c r="F324" s="311">
        <v>0.1</v>
      </c>
      <c r="G324" s="311">
        <v>0.1</v>
      </c>
      <c r="H324" s="321">
        <v>0.1</v>
      </c>
      <c r="I324" s="323">
        <f t="shared" ref="I324:I331" si="203">(H324*L324%)+H324</f>
        <v>0.11000000000000001</v>
      </c>
      <c r="J324" s="327">
        <v>0.1</v>
      </c>
      <c r="K324" s="311">
        <v>0.1</v>
      </c>
      <c r="L324" s="450">
        <v>10</v>
      </c>
      <c r="M324" s="299"/>
      <c r="N324" s="299"/>
      <c r="O324" s="451" t="str">
        <f t="shared" ref="O324:O331" si="204">C324</f>
        <v>Desserts lactés</v>
      </c>
      <c r="P324" s="452">
        <f t="shared" ref="P324:U324" si="205">F324*P164</f>
        <v>25.3</v>
      </c>
      <c r="Q324" s="452">
        <f t="shared" si="205"/>
        <v>82.9</v>
      </c>
      <c r="R324" s="453">
        <f t="shared" si="205"/>
        <v>4.8000000000000007</v>
      </c>
      <c r="S324" s="454">
        <f t="shared" si="205"/>
        <v>1.4300000000000002</v>
      </c>
      <c r="T324" s="454">
        <f t="shared" si="205"/>
        <v>2.9000000000000004</v>
      </c>
      <c r="U324" s="452">
        <f t="shared" si="205"/>
        <v>1.7000000000000002</v>
      </c>
      <c r="V324" s="465">
        <f t="shared" ref="V324:V331" si="206">SUM(P324:U324)</f>
        <v>119.03000000000002</v>
      </c>
    </row>
    <row r="325" spans="1:22" ht="15.75">
      <c r="A325" s="298"/>
      <c r="B325" s="447"/>
      <c r="C325" s="471" t="s">
        <v>1240</v>
      </c>
      <c r="D325" s="471"/>
      <c r="E325" s="494"/>
      <c r="F325" s="311">
        <v>0.12</v>
      </c>
      <c r="G325" s="311">
        <v>0.12</v>
      </c>
      <c r="H325" s="321">
        <v>0.12</v>
      </c>
      <c r="I325" s="323">
        <f t="shared" si="203"/>
        <v>0.13200000000000001</v>
      </c>
      <c r="J325" s="327">
        <v>0.12</v>
      </c>
      <c r="K325" s="311">
        <v>0.12</v>
      </c>
      <c r="L325" s="450">
        <v>10</v>
      </c>
      <c r="M325" s="299"/>
      <c r="N325" s="299"/>
      <c r="O325" s="451" t="str">
        <f t="shared" si="204"/>
        <v>Mousse (en Litre)</v>
      </c>
      <c r="P325" s="452">
        <f t="shared" ref="P325:U325" si="207">F325*P164</f>
        <v>30.36</v>
      </c>
      <c r="Q325" s="452">
        <f t="shared" si="207"/>
        <v>99.47999999999999</v>
      </c>
      <c r="R325" s="453">
        <f t="shared" si="207"/>
        <v>5.76</v>
      </c>
      <c r="S325" s="454">
        <f t="shared" si="207"/>
        <v>1.7160000000000002</v>
      </c>
      <c r="T325" s="454">
        <f t="shared" si="207"/>
        <v>3.48</v>
      </c>
      <c r="U325" s="452">
        <f t="shared" si="207"/>
        <v>2.04</v>
      </c>
      <c r="V325" s="465">
        <f t="shared" si="206"/>
        <v>142.83599999999996</v>
      </c>
    </row>
    <row r="326" spans="1:22" ht="15.75">
      <c r="A326" s="298"/>
      <c r="B326" s="447"/>
      <c r="C326" s="471" t="s">
        <v>1241</v>
      </c>
      <c r="D326" s="471"/>
      <c r="E326" s="494"/>
      <c r="F326" s="311">
        <v>0.11</v>
      </c>
      <c r="G326" s="311">
        <v>0.1</v>
      </c>
      <c r="H326" s="321">
        <v>0.13</v>
      </c>
      <c r="I326" s="323">
        <f t="shared" si="203"/>
        <v>0.14300000000000002</v>
      </c>
      <c r="J326" s="327">
        <v>0.13</v>
      </c>
      <c r="K326" s="311">
        <v>0.13</v>
      </c>
      <c r="L326" s="450">
        <v>10</v>
      </c>
      <c r="M326" s="299"/>
      <c r="N326" s="299"/>
      <c r="O326" s="451" t="str">
        <f t="shared" si="204"/>
        <v>Fruits crus</v>
      </c>
      <c r="P326" s="452">
        <f t="shared" ref="P326:U326" si="208">F326*P164</f>
        <v>27.830000000000002</v>
      </c>
      <c r="Q326" s="452">
        <f t="shared" si="208"/>
        <v>82.9</v>
      </c>
      <c r="R326" s="453">
        <f t="shared" si="208"/>
        <v>6.24</v>
      </c>
      <c r="S326" s="454">
        <f t="shared" si="208"/>
        <v>1.8590000000000002</v>
      </c>
      <c r="T326" s="454">
        <f t="shared" si="208"/>
        <v>3.77</v>
      </c>
      <c r="U326" s="452">
        <f t="shared" si="208"/>
        <v>2.21</v>
      </c>
      <c r="V326" s="465">
        <f t="shared" si="206"/>
        <v>124.80899999999998</v>
      </c>
    </row>
    <row r="327" spans="1:22" ht="15.75">
      <c r="A327" s="298"/>
      <c r="B327" s="447"/>
      <c r="C327" s="471" t="s">
        <v>1242</v>
      </c>
      <c r="D327" s="471"/>
      <c r="E327" s="494"/>
      <c r="F327" s="311">
        <v>0.1</v>
      </c>
      <c r="G327" s="311">
        <v>0.1</v>
      </c>
      <c r="H327" s="321">
        <v>0.13</v>
      </c>
      <c r="I327" s="323">
        <f t="shared" si="203"/>
        <v>0.14300000000000002</v>
      </c>
      <c r="J327" s="327">
        <v>0.13</v>
      </c>
      <c r="K327" s="311">
        <v>0.13</v>
      </c>
      <c r="L327" s="450">
        <v>10</v>
      </c>
      <c r="M327" s="299"/>
      <c r="N327" s="299"/>
      <c r="O327" s="451" t="str">
        <f t="shared" si="204"/>
        <v>Fruits cuits</v>
      </c>
      <c r="P327" s="452">
        <f t="shared" ref="P327:U327" si="209">F327*P164</f>
        <v>25.3</v>
      </c>
      <c r="Q327" s="452">
        <f t="shared" si="209"/>
        <v>82.9</v>
      </c>
      <c r="R327" s="453">
        <f t="shared" si="209"/>
        <v>6.24</v>
      </c>
      <c r="S327" s="454">
        <f t="shared" si="209"/>
        <v>1.8590000000000002</v>
      </c>
      <c r="T327" s="454">
        <f t="shared" si="209"/>
        <v>3.77</v>
      </c>
      <c r="U327" s="452">
        <f t="shared" si="209"/>
        <v>2.21</v>
      </c>
      <c r="V327" s="465">
        <f t="shared" si="206"/>
        <v>122.27899999999998</v>
      </c>
    </row>
    <row r="328" spans="1:22" ht="15.75">
      <c r="A328" s="298"/>
      <c r="B328" s="447"/>
      <c r="C328" s="471" t="s">
        <v>1243</v>
      </c>
      <c r="D328" s="471"/>
      <c r="E328" s="494"/>
      <c r="F328" s="311">
        <v>0.04</v>
      </c>
      <c r="G328" s="311">
        <v>0.04</v>
      </c>
      <c r="H328" s="321">
        <v>0.06</v>
      </c>
      <c r="I328" s="323">
        <f t="shared" si="203"/>
        <v>6.6000000000000003E-2</v>
      </c>
      <c r="J328" s="327">
        <v>0.06</v>
      </c>
      <c r="K328" s="311">
        <v>0.06</v>
      </c>
      <c r="L328" s="450">
        <v>10</v>
      </c>
      <c r="M328" s="299"/>
      <c r="N328" s="299"/>
      <c r="O328" s="451" t="str">
        <f t="shared" si="204"/>
        <v>Pâtisseries fraiches ou surgelées en portions</v>
      </c>
      <c r="P328" s="452">
        <f t="shared" ref="P328:U328" si="210">F328*P164</f>
        <v>10.120000000000001</v>
      </c>
      <c r="Q328" s="452">
        <f t="shared" si="210"/>
        <v>33.160000000000004</v>
      </c>
      <c r="R328" s="453">
        <f t="shared" si="210"/>
        <v>2.88</v>
      </c>
      <c r="S328" s="454">
        <f t="shared" si="210"/>
        <v>0.8580000000000001</v>
      </c>
      <c r="T328" s="454">
        <f t="shared" si="210"/>
        <v>1.74</v>
      </c>
      <c r="U328" s="452">
        <f t="shared" si="210"/>
        <v>1.02</v>
      </c>
      <c r="V328" s="465">
        <f t="shared" si="206"/>
        <v>49.778000000000006</v>
      </c>
    </row>
    <row r="329" spans="1:22" ht="15.75">
      <c r="A329" s="298"/>
      <c r="B329" s="447"/>
      <c r="C329" s="471" t="s">
        <v>1244</v>
      </c>
      <c r="D329" s="471"/>
      <c r="E329" s="494"/>
      <c r="F329" s="311">
        <v>0.06</v>
      </c>
      <c r="G329" s="311">
        <v>0.06</v>
      </c>
      <c r="H329" s="321">
        <v>0.08</v>
      </c>
      <c r="I329" s="323">
        <f t="shared" si="203"/>
        <v>8.7999999999999995E-2</v>
      </c>
      <c r="J329" s="327">
        <v>0.08</v>
      </c>
      <c r="K329" s="311">
        <v>0.08</v>
      </c>
      <c r="L329" s="450">
        <v>10</v>
      </c>
      <c r="M329" s="299"/>
      <c r="N329" s="299"/>
      <c r="O329" s="451" t="str">
        <f t="shared" si="204"/>
        <v>Pâtisseries fraiches ou surgelées à portionner</v>
      </c>
      <c r="P329" s="452">
        <f t="shared" ref="P329:U329" si="211">F329*P164</f>
        <v>15.18</v>
      </c>
      <c r="Q329" s="452">
        <f t="shared" si="211"/>
        <v>49.739999999999995</v>
      </c>
      <c r="R329" s="453">
        <f t="shared" si="211"/>
        <v>3.84</v>
      </c>
      <c r="S329" s="454">
        <f t="shared" si="211"/>
        <v>1.1439999999999999</v>
      </c>
      <c r="T329" s="454">
        <f t="shared" si="211"/>
        <v>2.3199999999999998</v>
      </c>
      <c r="U329" s="452">
        <f t="shared" si="211"/>
        <v>1.36</v>
      </c>
      <c r="V329" s="465">
        <f t="shared" si="206"/>
        <v>73.583999999999989</v>
      </c>
    </row>
    <row r="330" spans="1:22" ht="15.75">
      <c r="A330" s="298"/>
      <c r="B330" s="447"/>
      <c r="C330" s="471" t="s">
        <v>1245</v>
      </c>
      <c r="D330" s="471"/>
      <c r="E330" s="494"/>
      <c r="F330" s="311">
        <v>0.03</v>
      </c>
      <c r="G330" s="311">
        <v>0.03</v>
      </c>
      <c r="H330" s="321">
        <v>0.05</v>
      </c>
      <c r="I330" s="323">
        <f t="shared" si="203"/>
        <v>5.5000000000000007E-2</v>
      </c>
      <c r="J330" s="327">
        <v>0.05</v>
      </c>
      <c r="K330" s="311">
        <v>0.05</v>
      </c>
      <c r="L330" s="450">
        <v>10</v>
      </c>
      <c r="M330" s="299"/>
      <c r="N330" s="299"/>
      <c r="O330" s="451" t="str">
        <f t="shared" si="204"/>
        <v>Pâtisserie sèche emballée</v>
      </c>
      <c r="P330" s="452">
        <f t="shared" ref="P330:U330" si="212">F330*P164</f>
        <v>7.59</v>
      </c>
      <c r="Q330" s="452">
        <f t="shared" si="212"/>
        <v>24.869999999999997</v>
      </c>
      <c r="R330" s="453">
        <f t="shared" si="212"/>
        <v>2.4000000000000004</v>
      </c>
      <c r="S330" s="454">
        <f t="shared" si="212"/>
        <v>0.71500000000000008</v>
      </c>
      <c r="T330" s="454">
        <f t="shared" si="212"/>
        <v>1.4500000000000002</v>
      </c>
      <c r="U330" s="452">
        <f t="shared" si="212"/>
        <v>0.85000000000000009</v>
      </c>
      <c r="V330" s="465">
        <f t="shared" si="206"/>
        <v>37.875</v>
      </c>
    </row>
    <row r="331" spans="1:22" ht="15.75">
      <c r="A331" s="298"/>
      <c r="B331" s="447"/>
      <c r="C331" s="473" t="s">
        <v>1578</v>
      </c>
      <c r="D331" s="473"/>
      <c r="E331" s="495"/>
      <c r="F331" s="311">
        <v>1.4999999999999999E-2</v>
      </c>
      <c r="G331" s="311">
        <v>1.4999999999999999E-2</v>
      </c>
      <c r="H331" s="321">
        <v>2.1000000000000001E-2</v>
      </c>
      <c r="I331" s="323">
        <f t="shared" si="203"/>
        <v>2.3100000000000002E-2</v>
      </c>
      <c r="J331" s="327">
        <v>2E-3</v>
      </c>
      <c r="K331" s="311">
        <v>2E-3</v>
      </c>
      <c r="L331" s="450">
        <v>10</v>
      </c>
      <c r="M331" s="299"/>
      <c r="N331" s="299"/>
      <c r="O331" s="451" t="str">
        <f t="shared" si="204"/>
        <v>Biscuits d'accompagnement</v>
      </c>
      <c r="P331" s="452">
        <f t="shared" ref="P331:U331" si="213">F331*P164</f>
        <v>3.7949999999999999</v>
      </c>
      <c r="Q331" s="452">
        <f t="shared" si="213"/>
        <v>12.434999999999999</v>
      </c>
      <c r="R331" s="453">
        <f t="shared" si="213"/>
        <v>1.008</v>
      </c>
      <c r="S331" s="454">
        <f t="shared" si="213"/>
        <v>0.30030000000000001</v>
      </c>
      <c r="T331" s="454">
        <f t="shared" si="213"/>
        <v>5.8000000000000003E-2</v>
      </c>
      <c r="U331" s="452">
        <f t="shared" si="213"/>
        <v>3.4000000000000002E-2</v>
      </c>
      <c r="V331" s="465">
        <f t="shared" si="206"/>
        <v>17.630299999999995</v>
      </c>
    </row>
    <row r="332" spans="1:22" ht="15" customHeight="1">
      <c r="A332" s="298"/>
      <c r="B332" s="456"/>
      <c r="C332" s="3134" t="s">
        <v>1246</v>
      </c>
      <c r="D332" s="3134"/>
      <c r="E332" s="3134"/>
      <c r="F332" s="3134"/>
      <c r="G332" s="3134"/>
      <c r="H332" s="3134"/>
      <c r="I332" s="3134"/>
      <c r="J332" s="3134"/>
      <c r="K332" s="3134"/>
      <c r="L332" s="3135"/>
      <c r="M332" s="437"/>
      <c r="N332" s="437"/>
      <c r="O332" s="177"/>
      <c r="P332" s="3138" t="str">
        <f>C332</f>
        <v>GOUTER, COLLATION (enfants, adolescents et personnes âgées en institution)</v>
      </c>
      <c r="Q332" s="3139"/>
      <c r="R332" s="3139"/>
      <c r="S332" s="3139"/>
      <c r="T332" s="3139"/>
      <c r="U332" s="3139"/>
      <c r="V332" s="3140"/>
    </row>
    <row r="333" spans="1:22" ht="15" customHeight="1">
      <c r="A333" s="298"/>
      <c r="B333" s="456"/>
      <c r="C333" s="3136"/>
      <c r="D333" s="3136"/>
      <c r="E333" s="3136"/>
      <c r="F333" s="3136"/>
      <c r="G333" s="3136"/>
      <c r="H333" s="3136"/>
      <c r="I333" s="3136"/>
      <c r="J333" s="3136"/>
      <c r="K333" s="3136"/>
      <c r="L333" s="3137"/>
      <c r="M333" s="437"/>
      <c r="N333" s="437"/>
      <c r="O333" s="177"/>
      <c r="P333" s="3141"/>
      <c r="Q333" s="3142"/>
      <c r="R333" s="3142"/>
      <c r="S333" s="3142"/>
      <c r="T333" s="3142"/>
      <c r="U333" s="3142"/>
      <c r="V333" s="3143"/>
    </row>
    <row r="334" spans="1:22" ht="15.75">
      <c r="A334" s="298"/>
      <c r="B334" s="447"/>
      <c r="C334" s="473" t="s">
        <v>1247</v>
      </c>
      <c r="D334" s="473"/>
      <c r="E334" s="495"/>
      <c r="F334" s="311">
        <v>0.04</v>
      </c>
      <c r="G334" s="311">
        <v>0.05</v>
      </c>
      <c r="H334" s="321">
        <v>0.08</v>
      </c>
      <c r="I334" s="323">
        <f>(H334*L334%)+H334</f>
        <v>8.7999999999999995E-2</v>
      </c>
      <c r="J334" s="327">
        <v>0.04</v>
      </c>
      <c r="K334" s="311"/>
      <c r="L334" s="450">
        <v>10</v>
      </c>
      <c r="M334" s="299"/>
      <c r="N334" s="299"/>
      <c r="O334" s="451" t="str">
        <f>C334</f>
        <v>Pain</v>
      </c>
      <c r="P334" s="452">
        <f t="shared" ref="P334:U334" si="214">F334*P164</f>
        <v>10.120000000000001</v>
      </c>
      <c r="Q334" s="452">
        <f t="shared" si="214"/>
        <v>41.45</v>
      </c>
      <c r="R334" s="453">
        <f t="shared" si="214"/>
        <v>3.84</v>
      </c>
      <c r="S334" s="454">
        <f t="shared" si="214"/>
        <v>1.1439999999999999</v>
      </c>
      <c r="T334" s="454">
        <f t="shared" si="214"/>
        <v>1.1599999999999999</v>
      </c>
      <c r="U334" s="452">
        <f t="shared" si="214"/>
        <v>0</v>
      </c>
      <c r="V334" s="465">
        <f>SUM(P334:U334)</f>
        <v>57.714000000000006</v>
      </c>
    </row>
    <row r="335" spans="1:22" ht="15" customHeight="1">
      <c r="A335" s="298"/>
      <c r="B335" s="456"/>
      <c r="C335" s="3134" t="s">
        <v>1248</v>
      </c>
      <c r="D335" s="3134"/>
      <c r="E335" s="3134"/>
      <c r="F335" s="3134"/>
      <c r="G335" s="3134"/>
      <c r="H335" s="3134"/>
      <c r="I335" s="3134"/>
      <c r="J335" s="3134"/>
      <c r="K335" s="3134"/>
      <c r="L335" s="3135"/>
      <c r="M335" s="437"/>
      <c r="N335" s="437"/>
      <c r="O335" s="177"/>
      <c r="P335" s="3138" t="str">
        <f>C335</f>
        <v>Biscuits secs</v>
      </c>
      <c r="Q335" s="3139"/>
      <c r="R335" s="3139"/>
      <c r="S335" s="3139"/>
      <c r="T335" s="3139"/>
      <c r="U335" s="3139"/>
      <c r="V335" s="3140"/>
    </row>
    <row r="336" spans="1:22" ht="15" customHeight="1">
      <c r="A336" s="298"/>
      <c r="B336" s="456"/>
      <c r="C336" s="3136"/>
      <c r="D336" s="3136"/>
      <c r="E336" s="3136"/>
      <c r="F336" s="3136"/>
      <c r="G336" s="3136"/>
      <c r="H336" s="3136"/>
      <c r="I336" s="3136"/>
      <c r="J336" s="3136"/>
      <c r="K336" s="3136"/>
      <c r="L336" s="3137"/>
      <c r="M336" s="437"/>
      <c r="N336" s="437"/>
      <c r="O336" s="177"/>
      <c r="P336" s="3141"/>
      <c r="Q336" s="3142"/>
      <c r="R336" s="3142"/>
      <c r="S336" s="3142"/>
      <c r="T336" s="3142"/>
      <c r="U336" s="3142"/>
      <c r="V336" s="3143"/>
    </row>
    <row r="337" spans="1:22" ht="15.75">
      <c r="A337" s="298"/>
      <c r="B337" s="447"/>
      <c r="C337" s="471" t="s">
        <v>1249</v>
      </c>
      <c r="D337" s="471"/>
      <c r="E337" s="494"/>
      <c r="F337" s="311">
        <v>3.5000000000000003E-2</v>
      </c>
      <c r="G337" s="311">
        <v>5.5E-2</v>
      </c>
      <c r="H337" s="321">
        <v>0.08</v>
      </c>
      <c r="I337" s="323">
        <f t="shared" ref="I337:I346" si="215">(H337*L337%)+H337</f>
        <v>8.7999999999999995E-2</v>
      </c>
      <c r="J337" s="327"/>
      <c r="K337" s="311"/>
      <c r="L337" s="450">
        <v>10</v>
      </c>
      <c r="M337" s="299"/>
      <c r="N337" s="299"/>
      <c r="O337" s="451" t="str">
        <f t="shared" ref="O337:O346" si="216">C337</f>
        <v>Céréales (enfants et adolescents uniquement)</v>
      </c>
      <c r="P337" s="452">
        <f t="shared" ref="P337:U337" si="217">F337*P164</f>
        <v>8.8550000000000004</v>
      </c>
      <c r="Q337" s="452">
        <f t="shared" si="217"/>
        <v>45.594999999999999</v>
      </c>
      <c r="R337" s="453">
        <f t="shared" si="217"/>
        <v>3.84</v>
      </c>
      <c r="S337" s="454">
        <f t="shared" si="217"/>
        <v>1.1439999999999999</v>
      </c>
      <c r="T337" s="454">
        <f t="shared" si="217"/>
        <v>0</v>
      </c>
      <c r="U337" s="452">
        <f t="shared" si="217"/>
        <v>0</v>
      </c>
      <c r="V337" s="465">
        <f t="shared" ref="V337:V346" si="218">SUM(P337:U337)</f>
        <v>59.434000000000005</v>
      </c>
    </row>
    <row r="338" spans="1:22" ht="15.75">
      <c r="A338" s="298"/>
      <c r="B338" s="447"/>
      <c r="C338" s="471" t="s">
        <v>1250</v>
      </c>
      <c r="D338" s="471"/>
      <c r="E338" s="494"/>
      <c r="F338" s="311">
        <v>0.03</v>
      </c>
      <c r="G338" s="311">
        <v>0.03</v>
      </c>
      <c r="H338" s="321">
        <v>0.05</v>
      </c>
      <c r="I338" s="323">
        <f t="shared" si="215"/>
        <v>5.5000000000000007E-2</v>
      </c>
      <c r="J338" s="327">
        <v>0.05</v>
      </c>
      <c r="K338" s="311"/>
      <c r="L338" s="450">
        <v>10</v>
      </c>
      <c r="M338" s="299"/>
      <c r="N338" s="299"/>
      <c r="O338" s="451" t="str">
        <f t="shared" si="216"/>
        <v>Pâtisseries sèches emballées</v>
      </c>
      <c r="P338" s="452">
        <f t="shared" ref="P338:U338" si="219">F338*P164</f>
        <v>7.59</v>
      </c>
      <c r="Q338" s="452">
        <f t="shared" si="219"/>
        <v>24.869999999999997</v>
      </c>
      <c r="R338" s="453">
        <f t="shared" si="219"/>
        <v>2.4000000000000004</v>
      </c>
      <c r="S338" s="454">
        <f t="shared" si="219"/>
        <v>0.71500000000000008</v>
      </c>
      <c r="T338" s="454">
        <f t="shared" si="219"/>
        <v>1.4500000000000002</v>
      </c>
      <c r="U338" s="452">
        <f t="shared" si="219"/>
        <v>0</v>
      </c>
      <c r="V338" s="465">
        <f t="shared" si="218"/>
        <v>37.024999999999999</v>
      </c>
    </row>
    <row r="339" spans="1:22" ht="15.75">
      <c r="A339" s="298"/>
      <c r="B339" s="447"/>
      <c r="C339" s="471" t="s">
        <v>1251</v>
      </c>
      <c r="D339" s="471"/>
      <c r="E339" s="494"/>
      <c r="F339" s="311">
        <v>0.02</v>
      </c>
      <c r="G339" s="311">
        <v>0.02</v>
      </c>
      <c r="H339" s="321">
        <v>0.03</v>
      </c>
      <c r="I339" s="323">
        <f t="shared" si="215"/>
        <v>3.3000000000000002E-2</v>
      </c>
      <c r="J339" s="327">
        <v>0.03</v>
      </c>
      <c r="K339" s="311"/>
      <c r="L339" s="450">
        <v>10</v>
      </c>
      <c r="M339" s="299"/>
      <c r="N339" s="299"/>
      <c r="O339" s="451" t="str">
        <f t="shared" si="216"/>
        <v>Confiture, chocolat, miel</v>
      </c>
      <c r="P339" s="452">
        <f t="shared" ref="P339:U339" si="220">F339*P164</f>
        <v>5.0600000000000005</v>
      </c>
      <c r="Q339" s="452">
        <f t="shared" si="220"/>
        <v>16.580000000000002</v>
      </c>
      <c r="R339" s="453">
        <f t="shared" si="220"/>
        <v>1.44</v>
      </c>
      <c r="S339" s="454">
        <f t="shared" si="220"/>
        <v>0.42900000000000005</v>
      </c>
      <c r="T339" s="454">
        <f t="shared" si="220"/>
        <v>0.87</v>
      </c>
      <c r="U339" s="452">
        <f t="shared" si="220"/>
        <v>0</v>
      </c>
      <c r="V339" s="465">
        <f t="shared" si="218"/>
        <v>24.379000000000001</v>
      </c>
    </row>
    <row r="340" spans="1:22" ht="15.75">
      <c r="A340" s="298"/>
      <c r="B340" s="447"/>
      <c r="C340" s="471" t="s">
        <v>1252</v>
      </c>
      <c r="D340" s="471"/>
      <c r="E340" s="494"/>
      <c r="F340" s="311">
        <v>0.1</v>
      </c>
      <c r="G340" s="311">
        <v>0.2</v>
      </c>
      <c r="H340" s="321">
        <v>0.13</v>
      </c>
      <c r="I340" s="323">
        <f t="shared" si="215"/>
        <v>0.14300000000000002</v>
      </c>
      <c r="J340" s="327">
        <v>0.13</v>
      </c>
      <c r="K340" s="311"/>
      <c r="L340" s="450">
        <v>10</v>
      </c>
      <c r="M340" s="299"/>
      <c r="N340" s="299"/>
      <c r="O340" s="451" t="str">
        <f t="shared" si="216"/>
        <v>Fruit cru</v>
      </c>
      <c r="P340" s="452">
        <f t="shared" ref="P340:U340" si="221">F340*P164</f>
        <v>25.3</v>
      </c>
      <c r="Q340" s="452">
        <f t="shared" si="221"/>
        <v>165.8</v>
      </c>
      <c r="R340" s="453">
        <f t="shared" si="221"/>
        <v>6.24</v>
      </c>
      <c r="S340" s="454">
        <f t="shared" si="221"/>
        <v>1.8590000000000002</v>
      </c>
      <c r="T340" s="454">
        <f t="shared" si="221"/>
        <v>3.77</v>
      </c>
      <c r="U340" s="452">
        <f t="shared" si="221"/>
        <v>0</v>
      </c>
      <c r="V340" s="465">
        <f t="shared" si="218"/>
        <v>202.96900000000005</v>
      </c>
    </row>
    <row r="341" spans="1:22" ht="15.75">
      <c r="A341" s="298"/>
      <c r="B341" s="447"/>
      <c r="C341" s="471" t="s">
        <v>1253</v>
      </c>
      <c r="D341" s="471"/>
      <c r="E341" s="494"/>
      <c r="F341" s="311">
        <v>0.1</v>
      </c>
      <c r="G341" s="311">
        <v>0.1</v>
      </c>
      <c r="H341" s="321">
        <v>0.13</v>
      </c>
      <c r="I341" s="323">
        <f t="shared" si="215"/>
        <v>0.14300000000000002</v>
      </c>
      <c r="J341" s="327">
        <v>0.13</v>
      </c>
      <c r="K341" s="311"/>
      <c r="L341" s="450">
        <v>10</v>
      </c>
      <c r="M341" s="299"/>
      <c r="N341" s="299"/>
      <c r="O341" s="451" t="str">
        <f t="shared" si="216"/>
        <v>Fruit cuit</v>
      </c>
      <c r="P341" s="452">
        <f t="shared" ref="P341:U341" si="222">F341*P164</f>
        <v>25.3</v>
      </c>
      <c r="Q341" s="452">
        <f t="shared" si="222"/>
        <v>82.9</v>
      </c>
      <c r="R341" s="453">
        <f t="shared" si="222"/>
        <v>6.24</v>
      </c>
      <c r="S341" s="454">
        <f t="shared" si="222"/>
        <v>1.8590000000000002</v>
      </c>
      <c r="T341" s="454">
        <f t="shared" si="222"/>
        <v>3.77</v>
      </c>
      <c r="U341" s="452">
        <f t="shared" si="222"/>
        <v>0</v>
      </c>
      <c r="V341" s="465">
        <f t="shared" si="218"/>
        <v>120.06899999999999</v>
      </c>
    </row>
    <row r="342" spans="1:22" ht="15.75">
      <c r="A342" s="298"/>
      <c r="B342" s="447"/>
      <c r="C342" s="471" t="s">
        <v>1254</v>
      </c>
      <c r="D342" s="471"/>
      <c r="E342" s="494"/>
      <c r="F342" s="311">
        <v>0.125</v>
      </c>
      <c r="G342" s="311">
        <v>0.125</v>
      </c>
      <c r="H342" s="321">
        <v>0.25</v>
      </c>
      <c r="I342" s="323">
        <f t="shared" si="215"/>
        <v>0.27500000000000002</v>
      </c>
      <c r="J342" s="327">
        <v>0.15</v>
      </c>
      <c r="K342" s="311"/>
      <c r="L342" s="450">
        <v>10</v>
      </c>
      <c r="M342" s="299"/>
      <c r="N342" s="299"/>
      <c r="O342" s="451" t="str">
        <f t="shared" si="216"/>
        <v>Lait 1/2 écrémé (en Litre)</v>
      </c>
      <c r="P342" s="452">
        <f t="shared" ref="P342:U342" si="223">F342*P164</f>
        <v>31.625</v>
      </c>
      <c r="Q342" s="452">
        <f t="shared" si="223"/>
        <v>103.625</v>
      </c>
      <c r="R342" s="453">
        <f t="shared" si="223"/>
        <v>12</v>
      </c>
      <c r="S342" s="454">
        <f t="shared" si="223"/>
        <v>3.5750000000000002</v>
      </c>
      <c r="T342" s="454">
        <f t="shared" si="223"/>
        <v>4.3499999999999996</v>
      </c>
      <c r="U342" s="452">
        <f t="shared" si="223"/>
        <v>0</v>
      </c>
      <c r="V342" s="465">
        <f t="shared" si="218"/>
        <v>155.17499999999998</v>
      </c>
    </row>
    <row r="343" spans="1:22" ht="15.75">
      <c r="A343" s="298"/>
      <c r="B343" s="447"/>
      <c r="C343" s="471" t="s">
        <v>1235</v>
      </c>
      <c r="D343" s="471"/>
      <c r="E343" s="494"/>
      <c r="F343" s="311">
        <v>0.115</v>
      </c>
      <c r="G343" s="311">
        <v>0.115</v>
      </c>
      <c r="H343" s="321">
        <v>0.11</v>
      </c>
      <c r="I343" s="323">
        <f t="shared" si="215"/>
        <v>0.121</v>
      </c>
      <c r="J343" s="327">
        <v>0.115</v>
      </c>
      <c r="K343" s="311"/>
      <c r="L343" s="450">
        <v>10</v>
      </c>
      <c r="M343" s="299"/>
      <c r="N343" s="299"/>
      <c r="O343" s="451" t="str">
        <f t="shared" si="216"/>
        <v>Yaourt</v>
      </c>
      <c r="P343" s="452">
        <f t="shared" ref="P343:U343" si="224">F343*P164</f>
        <v>29.095000000000002</v>
      </c>
      <c r="Q343" s="452">
        <f t="shared" si="224"/>
        <v>95.335000000000008</v>
      </c>
      <c r="R343" s="453">
        <f t="shared" si="224"/>
        <v>5.28</v>
      </c>
      <c r="S343" s="454">
        <f t="shared" si="224"/>
        <v>1.573</v>
      </c>
      <c r="T343" s="454">
        <f t="shared" si="224"/>
        <v>3.335</v>
      </c>
      <c r="U343" s="452">
        <f t="shared" si="224"/>
        <v>0</v>
      </c>
      <c r="V343" s="465">
        <f t="shared" si="218"/>
        <v>134.61800000000002</v>
      </c>
    </row>
    <row r="344" spans="1:22" ht="15.75">
      <c r="A344" s="298"/>
      <c r="B344" s="447"/>
      <c r="C344" s="471" t="s">
        <v>1255</v>
      </c>
      <c r="D344" s="471"/>
      <c r="E344" s="494"/>
      <c r="F344" s="311">
        <v>0.11</v>
      </c>
      <c r="G344" s="311">
        <v>0.11</v>
      </c>
      <c r="H344" s="321">
        <v>0.11</v>
      </c>
      <c r="I344" s="323">
        <f t="shared" si="215"/>
        <v>0.121</v>
      </c>
      <c r="J344" s="327">
        <v>0.1</v>
      </c>
      <c r="K344" s="311"/>
      <c r="L344" s="450">
        <v>10</v>
      </c>
      <c r="M344" s="299"/>
      <c r="N344" s="299"/>
      <c r="O344" s="451" t="str">
        <f t="shared" si="216"/>
        <v>Fromage blanc</v>
      </c>
      <c r="P344" s="452">
        <f t="shared" ref="P344:U344" si="225">F344*P164</f>
        <v>27.830000000000002</v>
      </c>
      <c r="Q344" s="452">
        <f t="shared" si="225"/>
        <v>91.19</v>
      </c>
      <c r="R344" s="453">
        <f t="shared" si="225"/>
        <v>5.28</v>
      </c>
      <c r="S344" s="454">
        <f t="shared" si="225"/>
        <v>1.573</v>
      </c>
      <c r="T344" s="454">
        <f t="shared" si="225"/>
        <v>2.9000000000000004</v>
      </c>
      <c r="U344" s="452">
        <f t="shared" si="225"/>
        <v>0</v>
      </c>
      <c r="V344" s="465">
        <f t="shared" si="218"/>
        <v>128.773</v>
      </c>
    </row>
    <row r="345" spans="1:22" ht="15.75">
      <c r="A345" s="298"/>
      <c r="B345" s="447"/>
      <c r="C345" s="471" t="s">
        <v>1256</v>
      </c>
      <c r="D345" s="471"/>
      <c r="E345" s="494"/>
      <c r="F345" s="311">
        <v>0.02</v>
      </c>
      <c r="G345" s="311">
        <v>0.03</v>
      </c>
      <c r="H345" s="321">
        <v>3.5000000000000003E-2</v>
      </c>
      <c r="I345" s="323">
        <f t="shared" si="215"/>
        <v>3.8500000000000006E-2</v>
      </c>
      <c r="J345" s="327">
        <v>0.04</v>
      </c>
      <c r="K345" s="311"/>
      <c r="L345" s="450">
        <v>10</v>
      </c>
      <c r="M345" s="299"/>
      <c r="N345" s="299"/>
      <c r="O345" s="451" t="str">
        <f t="shared" si="216"/>
        <v>Fromage</v>
      </c>
      <c r="P345" s="452">
        <f t="shared" ref="P345:U345" si="226">F345*P164</f>
        <v>5.0600000000000005</v>
      </c>
      <c r="Q345" s="452">
        <f t="shared" si="226"/>
        <v>24.869999999999997</v>
      </c>
      <c r="R345" s="453">
        <f t="shared" si="226"/>
        <v>1.6800000000000002</v>
      </c>
      <c r="S345" s="454">
        <f t="shared" si="226"/>
        <v>0.50050000000000006</v>
      </c>
      <c r="T345" s="454">
        <f t="shared" si="226"/>
        <v>1.1599999999999999</v>
      </c>
      <c r="U345" s="452">
        <f t="shared" si="226"/>
        <v>0</v>
      </c>
      <c r="V345" s="465">
        <f t="shared" si="218"/>
        <v>33.270499999999998</v>
      </c>
    </row>
    <row r="346" spans="1:22" ht="16.5" thickBot="1">
      <c r="A346" s="298"/>
      <c r="B346" s="498"/>
      <c r="C346" s="499" t="s">
        <v>1236</v>
      </c>
      <c r="D346" s="499"/>
      <c r="E346" s="500"/>
      <c r="F346" s="501">
        <v>0.06</v>
      </c>
      <c r="G346" s="501">
        <v>0.06</v>
      </c>
      <c r="H346" s="502">
        <v>0.12</v>
      </c>
      <c r="I346" s="503">
        <f t="shared" si="215"/>
        <v>0.13200000000000001</v>
      </c>
      <c r="J346" s="504">
        <v>0.12</v>
      </c>
      <c r="K346" s="501"/>
      <c r="L346" s="505">
        <v>10</v>
      </c>
      <c r="M346" s="506"/>
      <c r="N346" s="507"/>
      <c r="O346" s="508" t="str">
        <f t="shared" si="216"/>
        <v>Petit suisse</v>
      </c>
      <c r="P346" s="509">
        <f t="shared" ref="P346:U346" si="227">F346*P164</f>
        <v>15.18</v>
      </c>
      <c r="Q346" s="510">
        <f t="shared" si="227"/>
        <v>49.739999999999995</v>
      </c>
      <c r="R346" s="511">
        <f t="shared" si="227"/>
        <v>5.76</v>
      </c>
      <c r="S346" s="509">
        <f t="shared" si="227"/>
        <v>1.7160000000000002</v>
      </c>
      <c r="T346" s="509">
        <f t="shared" si="227"/>
        <v>3.48</v>
      </c>
      <c r="U346" s="510">
        <f t="shared" si="227"/>
        <v>0</v>
      </c>
      <c r="V346" s="465">
        <f t="shared" si="218"/>
        <v>75.875999999999991</v>
      </c>
    </row>
    <row r="347" spans="1:22">
      <c r="A347" s="298"/>
      <c r="B347" s="298"/>
      <c r="C347" s="298"/>
      <c r="D347" s="298"/>
      <c r="E347" s="298"/>
      <c r="F347" s="298"/>
      <c r="G347" s="298"/>
      <c r="H347" s="298"/>
      <c r="I347" s="300"/>
      <c r="J347" s="298"/>
      <c r="K347" s="298"/>
      <c r="L347" s="298"/>
      <c r="M347" s="299"/>
      <c r="N347" s="299"/>
      <c r="O347" s="177"/>
      <c r="P347" s="177"/>
      <c r="Q347" s="177"/>
      <c r="R347" s="177"/>
      <c r="S347" s="177"/>
      <c r="T347" s="177"/>
      <c r="U347" s="177"/>
      <c r="V347" s="177"/>
    </row>
  </sheetData>
  <mergeCells count="244">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B54:O55"/>
    <mergeCell ref="R55:V55"/>
    <mergeCell ref="B56:O57"/>
    <mergeCell ref="B58:B60"/>
    <mergeCell ref="C58:C60"/>
    <mergeCell ref="D58:D60"/>
    <mergeCell ref="E58:E60"/>
    <mergeCell ref="F58:F60"/>
    <mergeCell ref="G58:H60"/>
    <mergeCell ref="I58:J60"/>
    <mergeCell ref="K58:L60"/>
    <mergeCell ref="M60:O63"/>
    <mergeCell ref="K72:K78"/>
    <mergeCell ref="L72:L78"/>
    <mergeCell ref="M65:O66"/>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B125:O126"/>
    <mergeCell ref="B127:B130"/>
    <mergeCell ref="C127:C130"/>
    <mergeCell ref="D127:D130"/>
    <mergeCell ref="E127:E130"/>
    <mergeCell ref="F127:F130"/>
    <mergeCell ref="G127:G130"/>
    <mergeCell ref="H127:J130"/>
    <mergeCell ref="K127:K130"/>
    <mergeCell ref="L127:L130"/>
    <mergeCell ref="M127:O130"/>
    <mergeCell ref="R132:V132"/>
    <mergeCell ref="B137:B138"/>
    <mergeCell ref="C137:C138"/>
    <mergeCell ref="G137:G138"/>
    <mergeCell ref="H137:H138"/>
    <mergeCell ref="I137:I138"/>
    <mergeCell ref="J137:J138"/>
    <mergeCell ref="B147:O147"/>
    <mergeCell ref="D150:I150"/>
    <mergeCell ref="B152:L154"/>
    <mergeCell ref="P156:P162"/>
    <mergeCell ref="Q156:Q162"/>
    <mergeCell ref="R156:R162"/>
    <mergeCell ref="K157:K163"/>
    <mergeCell ref="L157:L163"/>
    <mergeCell ref="L137:L138"/>
    <mergeCell ref="M137:M138"/>
    <mergeCell ref="N137:N138"/>
    <mergeCell ref="O137:O138"/>
    <mergeCell ref="B142:O142"/>
    <mergeCell ref="B144:N14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C225:L226"/>
    <mergeCell ref="P225:V226"/>
    <mergeCell ref="C234:L235"/>
    <mergeCell ref="P234:V235"/>
    <mergeCell ref="C241:L242"/>
    <mergeCell ref="P241:V242"/>
    <mergeCell ref="C201:L202"/>
    <mergeCell ref="P201:V202"/>
    <mergeCell ref="C215:L216"/>
    <mergeCell ref="P215:V216"/>
    <mergeCell ref="C223:L224"/>
    <mergeCell ref="P223:V224"/>
    <mergeCell ref="C283:L284"/>
    <mergeCell ref="P283:V284"/>
    <mergeCell ref="C287:L288"/>
    <mergeCell ref="P287:V288"/>
    <mergeCell ref="C294:L295"/>
    <mergeCell ref="P294:V295"/>
    <mergeCell ref="C250:L251"/>
    <mergeCell ref="P250:V251"/>
    <mergeCell ref="C262:L263"/>
    <mergeCell ref="P262:V263"/>
    <mergeCell ref="C279:L280"/>
    <mergeCell ref="P279:V280"/>
    <mergeCell ref="C332:L333"/>
    <mergeCell ref="P332:V333"/>
    <mergeCell ref="C335:L336"/>
    <mergeCell ref="P335:V336"/>
    <mergeCell ref="C304:L305"/>
    <mergeCell ref="P304:V305"/>
    <mergeCell ref="C316:L317"/>
    <mergeCell ref="P316:V317"/>
    <mergeCell ref="C322:L323"/>
    <mergeCell ref="P322:V323"/>
  </mergeCells>
  <pageMargins left="0.25" right="0.25"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3</vt:i4>
      </vt:variant>
    </vt:vector>
  </HeadingPairs>
  <TitlesOfParts>
    <vt:vector size="20" baseType="lpstr">
      <vt:lpstr>Nota</vt:lpstr>
      <vt:lpstr>Epurer un texte</vt:lpstr>
      <vt:lpstr>différence Portion et Poids</vt:lpstr>
      <vt:lpstr>Modèle.FF.1.A.50.lignes</vt:lpstr>
      <vt:lpstr>Modèle.FF.B.50.lignes</vt:lpstr>
      <vt:lpstr>Quiche aux lardons</vt:lpstr>
      <vt:lpstr>FF.1.A.Classement cuisine</vt:lpstr>
      <vt:lpstr>FF.1.A.Classement Patisserie</vt:lpstr>
      <vt:lpstr>Contenants</vt:lpstr>
      <vt:lpstr>relations formules</vt:lpstr>
      <vt:lpstr>Formats-Formules-Fonctions</vt:lpstr>
      <vt:lpstr>Cuisiniers.Pesez</vt:lpstr>
      <vt:lpstr>Vocabulaire</vt:lpstr>
      <vt:lpstr>Polices de Symboles</vt:lpstr>
      <vt:lpstr>Emoticones </vt:lpstr>
      <vt:lpstr>Tutos Youtube</vt:lpstr>
      <vt:lpstr>CODES COULEURS</vt:lpstr>
      <vt:lpstr>Modèle.FF.1.A.50.lignes!Zone_d_impression</vt:lpstr>
      <vt:lpstr>Modèle.FF.B.50.lignes!Zone_d_impression</vt:lpstr>
      <vt:lpstr>'Quiche aux lardons'!Zone_d_impression</vt:lpstr>
    </vt:vector>
  </TitlesOfParts>
  <Company>PERSO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Fiche de fabrication modèle B22009</dc:title>
  <dc:creator>Joel Leboucher</dc:creator>
  <cp:keywords>UPRT le partage des savoirs faire</cp:keywords>
  <dc:description>Cuisine Centrale de Rochefort sur Mer</dc:description>
  <cp:lastModifiedBy>Joe</cp:lastModifiedBy>
  <cp:lastPrinted>2022-02-01T08:50:20Z</cp:lastPrinted>
  <dcterms:created xsi:type="dcterms:W3CDTF">2010-12-05T15:54:21Z</dcterms:created>
  <dcterms:modified xsi:type="dcterms:W3CDTF">2022-02-03T12:27:34Z</dcterms:modified>
</cp:coreProperties>
</file>